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6.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8.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9.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10.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11.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drawings/drawing12.xml" ContentType="application/vnd.openxmlformats-officedocument.drawing+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1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2870" windowHeight="2895" tabRatio="923" firstSheet="15" activeTab="15"/>
  </bookViews>
  <sheets>
    <sheet name="listas d" sheetId="51" state="hidden" r:id="rId1"/>
    <sheet name="ISO27001" sheetId="61" state="hidden" r:id="rId2"/>
    <sheet name="Riesgo9" sheetId="46" state="hidden" r:id="rId3"/>
    <sheet name="Riesgo10" sheetId="47" state="hidden" r:id="rId4"/>
    <sheet name="Imp_Procesos_1" sheetId="7" state="hidden" r:id="rId5"/>
    <sheet name="Imp_Procesos_2" sheetId="30" state="hidden" r:id="rId6"/>
    <sheet name="Imp_Procesos_3" sheetId="31" state="hidden" r:id="rId7"/>
    <sheet name="Imp_Procesos_4" sheetId="32" state="hidden" r:id="rId8"/>
    <sheet name="Imp_Procesos_5" sheetId="33" state="hidden" r:id="rId9"/>
    <sheet name="Imp_Procesos_6" sheetId="34" state="hidden" r:id="rId10"/>
    <sheet name="Imp_Procesos_7" sheetId="35" state="hidden" r:id="rId11"/>
    <sheet name="Imp_Procesos_8" sheetId="36" state="hidden" r:id="rId12"/>
    <sheet name="Imp_Procesos_9" sheetId="37" state="hidden" r:id="rId13"/>
    <sheet name="Imp_Procesos_10" sheetId="38" state="hidden" r:id="rId14"/>
    <sheet name="Inventario de Activos" sheetId="9" state="hidden" r:id="rId15"/>
    <sheet name="Activos" sheetId="50" r:id="rId16"/>
  </sheets>
  <externalReferences>
    <externalReference r:id="rId17"/>
    <externalReference r:id="rId18"/>
    <externalReference r:id="rId19"/>
    <externalReference r:id="rId20"/>
  </externalReferences>
  <definedNames>
    <definedName name="_xlnm._FilterDatabase" localSheetId="15" hidden="1">Activos!$B$4:$W$6</definedName>
    <definedName name="_xlnm._FilterDatabase" localSheetId="14" hidden="1">'Inventario de Activos'!$A$5:$P$106</definedName>
    <definedName name="A.10.1__Controles_criptográficos">'ISO27001'!$D$61:$D$62</definedName>
    <definedName name="A.10.1_Controles_criptográficos">'ISO27001'!$D$61:$D$62</definedName>
    <definedName name="A.10_Criptografía">'ISO27001'!$C$21</definedName>
    <definedName name="A.11.1_Áreas_seguras">'ISO27001'!$D$65:$D$70</definedName>
    <definedName name="A.11.2_Equipos">'ISO27001'!$D$72:$D$80</definedName>
    <definedName name="A.11_Seguridad_física_y_del_entorno">'ISO27001'!$C$23:$C$24</definedName>
    <definedName name="A.12.1_Procedimientos_operacionales_y_responsabilidades">'ISO27001'!$D$83:$D$86</definedName>
    <definedName name="A.12.2_Protección_contra_códigos_maliciosos">'ISO27001'!$D$88</definedName>
    <definedName name="A.12.3_Copias_de_respaldo">'ISO27001'!$D$90</definedName>
    <definedName name="A.12.4_Registro_y_seguimiento">'ISO27001'!$D$92:$D$95</definedName>
    <definedName name="A.12.5_Control_de_software_operacional">'ISO27001'!$D$97</definedName>
    <definedName name="A.12.6_Gestión_de_la_vulnerabilidad_técnica">'ISO27001'!$D$99:$D$100</definedName>
    <definedName name="A.12.7_Consideraciones_sobre_auditorías_de_sistemas_de_información">'ISO27001'!$D$102</definedName>
    <definedName name="A.12_Seguridad_de_las_operaciones">'ISO27001'!$C$26:$C$32</definedName>
    <definedName name="A.13.1_Gestión_de_la_seguridad_de_las_redes">'ISO27001'!$D$105:$D$107</definedName>
    <definedName name="A.13.2_Transferencia_de_información">'ISO27001'!$D$109:$D$112</definedName>
    <definedName name="A.13_Seguridad_de_las_comunicaciones">'ISO27001'!$C$34:$C$35</definedName>
    <definedName name="A.14.1_Requisitos_de_seguridad_de_los_sistemas_de_información">'ISO27001'!$D$115:$D$117</definedName>
    <definedName name="A.14.2_Seguridad_en_los_procesos_de_desarrollo_y_de_soporte">'ISO27001'!$D$119:$D$127</definedName>
    <definedName name="A.14.3_Datos_de_prueba">'ISO27001'!$D$129</definedName>
    <definedName name="A.14_Adquisición__desarrollo_y_mantenimiento_de_sistemas">'ISO27001'!$C$37:$C$39</definedName>
    <definedName name="A.15.1_Seguridad_de_la_información_en_las_relaciones_con_los_proveedores">'ISO27001'!$D$132:$D$134</definedName>
    <definedName name="A.15.2_Gestión_de_la_prestación_de_servicios_de_proveedores">'ISO27001'!$D$136:$D$137</definedName>
    <definedName name="A.15_Relaciones_con_los_proveedores">'ISO27001'!$C$41:$C$42</definedName>
    <definedName name="A.16.1_Gestión_de_incidentes_y_mejoras_en_la_seguridad_de_la_información">'ISO27001'!$D$140:$D$146</definedName>
    <definedName name="A.16_Incidentes_de_seguridad_de_la_información">'ISO27001'!$C$44</definedName>
    <definedName name="A.17.1_Continuidad_de_seguridad_de_la_información">'ISO27001'!$D$149:$D$151</definedName>
    <definedName name="A.17.2_Redundancias">'ISO27001'!$D$153</definedName>
    <definedName name="A.17_Continuidad_de_negocio">'ISO27001'!$C$46:$C$47</definedName>
    <definedName name="A.18.1_Cumplimiento_de_requisitos_legales_y_contractuales">'ISO27001'!$D$156:$D$160</definedName>
    <definedName name="A.18.2_Revisiones_de_seguridad_de_la_información">'ISO27001'!$D$162:$D$164</definedName>
    <definedName name="A.18_Cumplimiento">'ISO27001'!$C$49:$C$50</definedName>
    <definedName name="A.5.1_Directrices_establecidas_por_la_dirección_para_la_seguridad_de_la_información">'ISO27001'!$D$4:$D$5</definedName>
    <definedName name="A.5_Políticas_de_seguridad_de_la_información">'ISO27001'!$C$3</definedName>
    <definedName name="A.6.1_Organización_interna">'ISO27001'!$D$8:$D$12</definedName>
    <definedName name="A.6.2_Dispositivos_móviles_y_teletrabajo">'ISO27001'!$D$14:$D$15</definedName>
    <definedName name="A.6_Organización_de_la_seguridad_de_la_información">'ISO27001'!$C$5:$C$6</definedName>
    <definedName name="A.7.1_Antes_de_asumir_el_empleo">'ISO27001'!$D$18:$D$19</definedName>
    <definedName name="A.7.2_Durante_la_ejecución_del_empleo">'ISO27001'!$D$21:$D$23</definedName>
    <definedName name="A.7.3_Terminación_o_cambio_de_empleo">'ISO27001'!$D$25</definedName>
    <definedName name="A.7_Seguridad_de_los_recursos_humanos">'ISO27001'!$C$8:$C$10</definedName>
    <definedName name="A.8.1_Responsabilidad_por_los_activos">'ISO27001'!$D$28:$D$31</definedName>
    <definedName name="A.8.2_Clasificación_de_la_información">'ISO27001'!$D$33:$D$35</definedName>
    <definedName name="A.8.3_Manejo_de_medios">'ISO27001'!$D$37:$D$39</definedName>
    <definedName name="A.8_Gestión_de_activos">'ISO27001'!$C$12:$C$14</definedName>
    <definedName name="A.9.1_Requisitos_del_negocio_para_control_de_acceso">'ISO27001'!$D$42:$D$43</definedName>
    <definedName name="A.9.2_Gestión_de_acceso_de_usuarios">'ISO27001'!$D$45:$D$50</definedName>
    <definedName name="A.9.3__Responsabilidades_de_los_usuarios">'ISO27001'!$D$52</definedName>
    <definedName name="A.9.3_Responsabilidades_de_los_usuarios">'ISO27001'!$D$52</definedName>
    <definedName name="A.9.4_Control_de_acceso_a_sistemas_y_aplicaciones">'ISO27001'!$D$54:$D$58</definedName>
    <definedName name="A.9_Control_de_acceso">'ISO27001'!$C$16:$C$19</definedName>
    <definedName name="Agente_generador_externas">#REF!</definedName>
    <definedName name="Agente_generador_internas">#REF!</definedName>
    <definedName name="Amenaza">#REF!</definedName>
    <definedName name="Amenaza_seguridad_informacion">#REF!</definedName>
    <definedName name="_xlnm.Print_Area" localSheetId="14">'Inventario de Activos'!$A$1:$AI$106</definedName>
    <definedName name="_xlnm.Print_Area" localSheetId="3">Riesgo10!$A$1:$BE$143</definedName>
    <definedName name="_xlnm.Print_Area" localSheetId="2">Riesgo9!$A$1:$BE$143</definedName>
    <definedName name="areas">'listas d'!$H$4:$H$60</definedName>
    <definedName name="Ayudan_disminuir_impacto">#REF!</definedName>
    <definedName name="Ayudan_disminuir_probabilidad">#REF!</definedName>
    <definedName name="Calificación_control">#REF!</definedName>
    <definedName name="Categoría_ambiental">#REF!</definedName>
    <definedName name="Categoría_corrupción">#REF!</definedName>
    <definedName name="Categoría_gestión_procesos">#REF!</definedName>
    <definedName name="Categoría_seguridad_información">#REF!</definedName>
    <definedName name="Clase_riesgo">#REF!</definedName>
    <definedName name="clasificación">'listas d'!$D$3:$D$6</definedName>
    <definedName name="Controles" localSheetId="3">Riesgo10!$BK$149:$BK$162</definedName>
    <definedName name="Controles" localSheetId="2">Riesgo9!$BK$149:$BK$162</definedName>
    <definedName name="Controles">#REF!</definedName>
    <definedName name="dominios">'ISO27001'!$A$2:$A$15</definedName>
    <definedName name="Enfoque_Riesgo">#REF!</definedName>
    <definedName name="Escala_impacto_corrupcion">'[1]Datos-Riesgos'!$D$2:$D$4</definedName>
    <definedName name="Escala_impacto_proceso">'[1]Datos-Riesgos'!$B$2:$B$6</definedName>
    <definedName name="Escala_probabilidad_proceso">'[1]Datos-Riesgos'!$A$2:$A$6</definedName>
    <definedName name="Escalas_impacto_corrupción">#REF!</definedName>
    <definedName name="Escalas_impacto_gestión">#REF!</definedName>
    <definedName name="Escalas_probabilidad_corrupción">#REF!</definedName>
    <definedName name="Escalas_probabilidad_gestión">#REF!</definedName>
    <definedName name="Escalas_propabilidad_gestión">#REF!</definedName>
    <definedName name="Estado">[2]Datos!$B$2:$B$5</definedName>
    <definedName name="formato">'listas d'!$C$3:$C$12</definedName>
    <definedName name="idioma">'listas d'!$F$3:$F$5</definedName>
    <definedName name="justificación">'listas d'!$E$3:$E$7</definedName>
    <definedName name="Mecanismos_de_deteccion">#REF!</definedName>
    <definedName name="medio">'listas d'!$G$3:$G$6</definedName>
    <definedName name="Nivel_importancia_tarea">[2]Datos!$A$2:$A$4</definedName>
    <definedName name="objetivos">'ISO27001'!$B$2:$B$36</definedName>
    <definedName name="Opciones_de_tratamiento">#REF!</definedName>
    <definedName name="Pregunta1">#REF!</definedName>
    <definedName name="Pregunta2">#REF!</definedName>
    <definedName name="Pregunta3">#REF!</definedName>
    <definedName name="Pregunta4">#REF!</definedName>
    <definedName name="Pregunta5">#REF!</definedName>
    <definedName name="Pregunta6">#REF!</definedName>
    <definedName name="Pregunta7">#REF!</definedName>
    <definedName name="Pregunta8">#REF!</definedName>
    <definedName name="Pregunta9">#REF!</definedName>
    <definedName name="Preposiciones">#REF!</definedName>
    <definedName name="Probabilidad_factibilidad">#REF!</definedName>
    <definedName name="Probabilidad_frecuencia">#REF!</definedName>
    <definedName name="Proceso">#REF!</definedName>
    <definedName name="procesos">'listas d'!$A$3:$A$46</definedName>
    <definedName name="Respuestas">#REF!</definedName>
    <definedName name="TIPO">'listas d'!$B$3:$B$9</definedName>
    <definedName name="TIPO_A">'[3]02-Vulnerabilidad y Amenaza '!$K$1048371:$K$1048387</definedName>
    <definedName name="TIPO_V">'[3]02-Vulnerabilidad y Amenaza '!$B$1048371:$B$1048377</definedName>
    <definedName name="Vacío">#REF!</definedName>
    <definedName name="Valor" localSheetId="14">'Inventario de Activos'!$T$8:$T$10</definedName>
    <definedName name="x">#REF!</definedName>
    <definedName name="Z_329F5593_0D6B_4C21_9FD0_52C333171BDF_.wvu.Cols" localSheetId="15" hidden="1">Activos!$X:$X</definedName>
    <definedName name="Z_329F5593_0D6B_4C21_9FD0_52C333171BDF_.wvu.Cols" localSheetId="4" hidden="1">Imp_Procesos_1!$P:$P</definedName>
    <definedName name="Z_329F5593_0D6B_4C21_9FD0_52C333171BDF_.wvu.Cols" localSheetId="13" hidden="1">Imp_Procesos_10!$P:$P</definedName>
    <definedName name="Z_329F5593_0D6B_4C21_9FD0_52C333171BDF_.wvu.Cols" localSheetId="5" hidden="1">Imp_Procesos_2!$P:$P</definedName>
    <definedName name="Z_329F5593_0D6B_4C21_9FD0_52C333171BDF_.wvu.Cols" localSheetId="6" hidden="1">Imp_Procesos_3!$P:$P</definedName>
    <definedName name="Z_329F5593_0D6B_4C21_9FD0_52C333171BDF_.wvu.Cols" localSheetId="7" hidden="1">Imp_Procesos_4!$P:$P</definedName>
    <definedName name="Z_329F5593_0D6B_4C21_9FD0_52C333171BDF_.wvu.Cols" localSheetId="8" hidden="1">Imp_Procesos_5!$P:$P</definedName>
    <definedName name="Z_329F5593_0D6B_4C21_9FD0_52C333171BDF_.wvu.Cols" localSheetId="9" hidden="1">Imp_Procesos_6!$P:$P</definedName>
    <definedName name="Z_329F5593_0D6B_4C21_9FD0_52C333171BDF_.wvu.Cols" localSheetId="10" hidden="1">Imp_Procesos_7!$P:$P</definedName>
    <definedName name="Z_329F5593_0D6B_4C21_9FD0_52C333171BDF_.wvu.Cols" localSheetId="11" hidden="1">Imp_Procesos_8!$P:$P</definedName>
    <definedName name="Z_329F5593_0D6B_4C21_9FD0_52C333171BDF_.wvu.Cols" localSheetId="12" hidden="1">Imp_Procesos_9!$P:$P</definedName>
    <definedName name="Z_329F5593_0D6B_4C21_9FD0_52C333171BDF_.wvu.Cols" localSheetId="14" hidden="1">'Inventario de Activos'!$AK:$AW</definedName>
    <definedName name="Z_329F5593_0D6B_4C21_9FD0_52C333171BDF_.wvu.FilterData" localSheetId="15" hidden="1">Activos!$B$4:$W$4</definedName>
    <definedName name="Z_329F5593_0D6B_4C21_9FD0_52C333171BDF_.wvu.FilterData" localSheetId="14" hidden="1">'Inventario de Activos'!$A$5:$P$106</definedName>
    <definedName name="Z_329F5593_0D6B_4C21_9FD0_52C333171BDF_.wvu.PrintArea" localSheetId="14" hidden="1">'Inventario de Activos'!$A$1:$AI$106</definedName>
    <definedName name="Z_329F5593_0D6B_4C21_9FD0_52C333171BDF_.wvu.PrintArea" localSheetId="3" hidden="1">Riesgo10!$A$1:$BE$143</definedName>
    <definedName name="Z_329F5593_0D6B_4C21_9FD0_52C333171BDF_.wvu.PrintArea" localSheetId="2" hidden="1">Riesgo9!$A$1:$BE$143</definedName>
    <definedName name="Z_329F5593_0D6B_4C21_9FD0_52C333171BDF_.wvu.Rows" localSheetId="3" hidden="1">Riesgo10!$71:$72</definedName>
    <definedName name="Z_329F5593_0D6B_4C21_9FD0_52C333171BDF_.wvu.Rows" localSheetId="2" hidden="1">Riesgo9!$71:$72</definedName>
  </definedNames>
  <calcPr calcId="145621"/>
  <customWorkbookViews>
    <customWorkbookView name="aaa" guid="{329F5593-0D6B-4C21-9FD0-52C333171BDF}" maximized="1" xWindow="-8" yWindow="-8" windowWidth="1456" windowHeight="876" tabRatio="923" activeSheetId="60"/>
  </customWorkbookViews>
</workbook>
</file>

<file path=xl/calcChain.xml><?xml version="1.0" encoding="utf-8"?>
<calcChain xmlns="http://schemas.openxmlformats.org/spreadsheetml/2006/main">
  <c r="O106" i="9" l="1"/>
  <c r="N106" i="9"/>
  <c r="M106" i="9"/>
  <c r="K106" i="9"/>
  <c r="I106" i="9"/>
  <c r="O105" i="9"/>
  <c r="N105" i="9"/>
  <c r="M105" i="9"/>
  <c r="K105" i="9"/>
  <c r="I105" i="9"/>
  <c r="O104" i="9"/>
  <c r="N104" i="9"/>
  <c r="M104" i="9"/>
  <c r="K104" i="9"/>
  <c r="I104" i="9"/>
  <c r="O103" i="9"/>
  <c r="N103" i="9"/>
  <c r="M103" i="9"/>
  <c r="K103" i="9"/>
  <c r="I103" i="9"/>
  <c r="O102" i="9"/>
  <c r="N102" i="9"/>
  <c r="M102" i="9"/>
  <c r="K102" i="9"/>
  <c r="I102" i="9"/>
  <c r="O101" i="9"/>
  <c r="N101" i="9"/>
  <c r="M101" i="9"/>
  <c r="K101" i="9"/>
  <c r="I101" i="9"/>
  <c r="O100" i="9"/>
  <c r="N100" i="9"/>
  <c r="M100" i="9"/>
  <c r="K100" i="9"/>
  <c r="I100" i="9"/>
  <c r="O99" i="9"/>
  <c r="N99" i="9"/>
  <c r="M99" i="9"/>
  <c r="K99" i="9"/>
  <c r="I99" i="9"/>
  <c r="O98" i="9"/>
  <c r="N98" i="9"/>
  <c r="M98" i="9"/>
  <c r="K98" i="9"/>
  <c r="I98" i="9"/>
  <c r="O97" i="9"/>
  <c r="N97" i="9"/>
  <c r="M97" i="9"/>
  <c r="K97" i="9"/>
  <c r="I97" i="9"/>
  <c r="O96" i="9"/>
  <c r="N96" i="9"/>
  <c r="M96" i="9"/>
  <c r="K96" i="9"/>
  <c r="I96" i="9"/>
  <c r="O95" i="9"/>
  <c r="N95" i="9"/>
  <c r="M95" i="9"/>
  <c r="K95" i="9"/>
  <c r="I95" i="9"/>
  <c r="O94" i="9"/>
  <c r="N94" i="9"/>
  <c r="M94" i="9"/>
  <c r="K94" i="9"/>
  <c r="I94" i="9"/>
  <c r="O93" i="9"/>
  <c r="N93" i="9"/>
  <c r="M93" i="9"/>
  <c r="K93" i="9"/>
  <c r="I93" i="9"/>
  <c r="O92" i="9"/>
  <c r="N92" i="9"/>
  <c r="M92" i="9"/>
  <c r="K92" i="9"/>
  <c r="I92" i="9"/>
  <c r="O91" i="9"/>
  <c r="N91" i="9"/>
  <c r="M91" i="9"/>
  <c r="K91" i="9"/>
  <c r="I91" i="9"/>
  <c r="O90" i="9"/>
  <c r="N90" i="9"/>
  <c r="M90" i="9"/>
  <c r="K90" i="9"/>
  <c r="I90" i="9"/>
  <c r="O89" i="9"/>
  <c r="N89" i="9"/>
  <c r="M89" i="9"/>
  <c r="K89" i="9"/>
  <c r="I89" i="9"/>
  <c r="O88" i="9"/>
  <c r="N88" i="9"/>
  <c r="M88" i="9"/>
  <c r="K88" i="9"/>
  <c r="I88" i="9"/>
  <c r="O87" i="9"/>
  <c r="N87" i="9"/>
  <c r="M87" i="9"/>
  <c r="K87" i="9"/>
  <c r="I87" i="9"/>
  <c r="O86" i="9"/>
  <c r="N86" i="9"/>
  <c r="M86" i="9"/>
  <c r="K86" i="9"/>
  <c r="I86" i="9"/>
  <c r="O85" i="9"/>
  <c r="N85" i="9"/>
  <c r="M85" i="9"/>
  <c r="K85" i="9"/>
  <c r="I85" i="9"/>
  <c r="O84" i="9"/>
  <c r="N84" i="9"/>
  <c r="M84" i="9"/>
  <c r="K84" i="9"/>
  <c r="I84" i="9"/>
  <c r="O83" i="9"/>
  <c r="N83" i="9"/>
  <c r="M83" i="9"/>
  <c r="K83" i="9"/>
  <c r="I83" i="9"/>
  <c r="O82" i="9"/>
  <c r="N82" i="9"/>
  <c r="M82" i="9"/>
  <c r="K82" i="9"/>
  <c r="I82" i="9"/>
  <c r="O81" i="9"/>
  <c r="N81" i="9"/>
  <c r="M81" i="9"/>
  <c r="K81" i="9"/>
  <c r="I81" i="9"/>
  <c r="O80" i="9"/>
  <c r="N80" i="9"/>
  <c r="M80" i="9"/>
  <c r="K80" i="9"/>
  <c r="I80" i="9"/>
  <c r="O79" i="9"/>
  <c r="N79" i="9"/>
  <c r="M79" i="9"/>
  <c r="K79" i="9"/>
  <c r="I79" i="9"/>
  <c r="O78" i="9"/>
  <c r="N78" i="9"/>
  <c r="M78" i="9"/>
  <c r="K78" i="9"/>
  <c r="I78" i="9"/>
  <c r="O77" i="9"/>
  <c r="N77" i="9"/>
  <c r="M77" i="9"/>
  <c r="K77" i="9"/>
  <c r="I77" i="9"/>
  <c r="O76" i="9"/>
  <c r="N76" i="9"/>
  <c r="M76" i="9"/>
  <c r="K76" i="9"/>
  <c r="I76" i="9"/>
  <c r="O75" i="9"/>
  <c r="N75" i="9"/>
  <c r="M75" i="9"/>
  <c r="K75" i="9"/>
  <c r="I75" i="9"/>
  <c r="O74" i="9"/>
  <c r="N74" i="9"/>
  <c r="M74" i="9"/>
  <c r="K74" i="9"/>
  <c r="I74" i="9"/>
  <c r="O73" i="9"/>
  <c r="N73" i="9"/>
  <c r="M73" i="9"/>
  <c r="K73" i="9"/>
  <c r="I73" i="9"/>
  <c r="O72" i="9"/>
  <c r="N72" i="9"/>
  <c r="M72" i="9"/>
  <c r="K72" i="9"/>
  <c r="I72" i="9"/>
  <c r="O71" i="9"/>
  <c r="N71" i="9"/>
  <c r="M71" i="9"/>
  <c r="K71" i="9"/>
  <c r="I71" i="9"/>
  <c r="O70" i="9"/>
  <c r="N70" i="9"/>
  <c r="M70" i="9"/>
  <c r="K70" i="9"/>
  <c r="I70" i="9"/>
  <c r="O69" i="9"/>
  <c r="N69" i="9"/>
  <c r="M69" i="9"/>
  <c r="K69" i="9"/>
  <c r="I69" i="9"/>
  <c r="O68" i="9"/>
  <c r="N68" i="9"/>
  <c r="M68" i="9"/>
  <c r="K68" i="9"/>
  <c r="I68" i="9"/>
  <c r="O67" i="9"/>
  <c r="N67" i="9"/>
  <c r="M67" i="9"/>
  <c r="K67" i="9"/>
  <c r="I67" i="9"/>
  <c r="O66" i="9"/>
  <c r="N66" i="9"/>
  <c r="M66" i="9"/>
  <c r="K66" i="9"/>
  <c r="I66" i="9"/>
  <c r="O65" i="9"/>
  <c r="N65" i="9"/>
  <c r="M65" i="9"/>
  <c r="K65" i="9"/>
  <c r="I65" i="9"/>
  <c r="O64" i="9"/>
  <c r="N64" i="9"/>
  <c r="M64" i="9"/>
  <c r="K64" i="9"/>
  <c r="I64" i="9"/>
  <c r="O63" i="9"/>
  <c r="N63" i="9"/>
  <c r="M63" i="9"/>
  <c r="K63" i="9"/>
  <c r="I63" i="9"/>
  <c r="O62" i="9"/>
  <c r="N62" i="9"/>
  <c r="M62" i="9"/>
  <c r="K62" i="9"/>
  <c r="I62" i="9"/>
  <c r="O61" i="9"/>
  <c r="N61" i="9"/>
  <c r="M61" i="9"/>
  <c r="K61" i="9"/>
  <c r="I61" i="9"/>
  <c r="O60" i="9"/>
  <c r="N60" i="9"/>
  <c r="M60" i="9"/>
  <c r="K60" i="9"/>
  <c r="I60" i="9"/>
  <c r="O59" i="9"/>
  <c r="N59" i="9"/>
  <c r="M59" i="9"/>
  <c r="K59" i="9"/>
  <c r="I59" i="9"/>
  <c r="O58" i="9"/>
  <c r="N58" i="9"/>
  <c r="M58" i="9"/>
  <c r="K58" i="9"/>
  <c r="I58" i="9"/>
  <c r="O57" i="9"/>
  <c r="N57" i="9"/>
  <c r="M57" i="9"/>
  <c r="K57" i="9"/>
  <c r="I57" i="9"/>
  <c r="O56" i="9"/>
  <c r="N56" i="9"/>
  <c r="M56" i="9"/>
  <c r="K56" i="9"/>
  <c r="I56" i="9"/>
  <c r="O55" i="9"/>
  <c r="N55" i="9"/>
  <c r="M55" i="9"/>
  <c r="K55" i="9"/>
  <c r="I55" i="9"/>
  <c r="O54" i="9"/>
  <c r="N54" i="9"/>
  <c r="M54" i="9"/>
  <c r="K54" i="9"/>
  <c r="I54" i="9"/>
  <c r="O53" i="9"/>
  <c r="N53" i="9"/>
  <c r="M53" i="9"/>
  <c r="K53" i="9"/>
  <c r="I53" i="9"/>
  <c r="O52" i="9"/>
  <c r="N52" i="9"/>
  <c r="M52" i="9"/>
  <c r="K52" i="9"/>
  <c r="I52" i="9"/>
  <c r="O51" i="9"/>
  <c r="N51" i="9"/>
  <c r="M51" i="9"/>
  <c r="K51" i="9"/>
  <c r="I51" i="9"/>
  <c r="O50" i="9"/>
  <c r="N50" i="9"/>
  <c r="M50" i="9"/>
  <c r="K50" i="9"/>
  <c r="I50" i="9"/>
  <c r="O49" i="9"/>
  <c r="N49" i="9"/>
  <c r="M49" i="9"/>
  <c r="K49" i="9"/>
  <c r="I49" i="9"/>
  <c r="O48" i="9"/>
  <c r="N48" i="9"/>
  <c r="M48" i="9"/>
  <c r="K48" i="9"/>
  <c r="I48" i="9"/>
  <c r="O47" i="9"/>
  <c r="N47" i="9"/>
  <c r="M47" i="9"/>
  <c r="K47" i="9"/>
  <c r="I47" i="9"/>
  <c r="O46" i="9"/>
  <c r="N46" i="9"/>
  <c r="M46" i="9"/>
  <c r="K46" i="9"/>
  <c r="I46" i="9"/>
  <c r="O45" i="9"/>
  <c r="N45" i="9"/>
  <c r="M45" i="9"/>
  <c r="K45" i="9"/>
  <c r="I45" i="9"/>
  <c r="O44" i="9"/>
  <c r="N44" i="9"/>
  <c r="M44" i="9"/>
  <c r="K44" i="9"/>
  <c r="I44" i="9"/>
  <c r="O43" i="9"/>
  <c r="N43" i="9"/>
  <c r="M43" i="9"/>
  <c r="K43" i="9"/>
  <c r="I43" i="9"/>
  <c r="O42" i="9"/>
  <c r="N42" i="9"/>
  <c r="M42" i="9"/>
  <c r="K42" i="9"/>
  <c r="I42" i="9"/>
  <c r="O41" i="9"/>
  <c r="N41" i="9"/>
  <c r="M41" i="9"/>
  <c r="K41" i="9"/>
  <c r="I41" i="9"/>
  <c r="O40" i="9"/>
  <c r="N40" i="9"/>
  <c r="M40" i="9"/>
  <c r="K40" i="9"/>
  <c r="I40" i="9"/>
  <c r="O39" i="9"/>
  <c r="N39" i="9"/>
  <c r="M39" i="9"/>
  <c r="K39" i="9"/>
  <c r="I39" i="9"/>
  <c r="O38" i="9"/>
  <c r="N38" i="9"/>
  <c r="M38" i="9"/>
  <c r="K38" i="9"/>
  <c r="I38" i="9"/>
  <c r="O37" i="9"/>
  <c r="N37" i="9"/>
  <c r="M37" i="9"/>
  <c r="K37" i="9"/>
  <c r="I37" i="9"/>
  <c r="O36" i="9"/>
  <c r="N36" i="9"/>
  <c r="M36" i="9"/>
  <c r="K36" i="9"/>
  <c r="I36" i="9"/>
  <c r="O35" i="9"/>
  <c r="N35" i="9"/>
  <c r="M35" i="9"/>
  <c r="K35" i="9"/>
  <c r="I35" i="9"/>
  <c r="O34" i="9"/>
  <c r="N34" i="9"/>
  <c r="M34" i="9"/>
  <c r="K34" i="9"/>
  <c r="I34" i="9"/>
  <c r="O33" i="9"/>
  <c r="N33" i="9"/>
  <c r="M33" i="9"/>
  <c r="K33" i="9"/>
  <c r="I33" i="9"/>
  <c r="O32" i="9"/>
  <c r="N32" i="9"/>
  <c r="M32" i="9"/>
  <c r="K32" i="9"/>
  <c r="I32" i="9"/>
  <c r="O31" i="9"/>
  <c r="N31" i="9"/>
  <c r="M31" i="9"/>
  <c r="K31" i="9"/>
  <c r="I31" i="9"/>
  <c r="O30" i="9"/>
  <c r="N30" i="9"/>
  <c r="M30" i="9"/>
  <c r="K30" i="9"/>
  <c r="I30" i="9"/>
  <c r="O29" i="9"/>
  <c r="N29" i="9"/>
  <c r="M29" i="9"/>
  <c r="K29" i="9"/>
  <c r="I29" i="9"/>
  <c r="O28" i="9"/>
  <c r="N28" i="9"/>
  <c r="M28" i="9"/>
  <c r="K28" i="9"/>
  <c r="I28" i="9"/>
  <c r="O27" i="9"/>
  <c r="N27" i="9"/>
  <c r="M27" i="9"/>
  <c r="K27" i="9"/>
  <c r="I27" i="9"/>
  <c r="O26" i="9"/>
  <c r="N26" i="9"/>
  <c r="M26" i="9"/>
  <c r="K26" i="9"/>
  <c r="I26" i="9"/>
  <c r="O25" i="9"/>
  <c r="N25" i="9"/>
  <c r="M25" i="9"/>
  <c r="K25" i="9"/>
  <c r="I25" i="9"/>
  <c r="O24" i="9"/>
  <c r="N24" i="9"/>
  <c r="M24" i="9"/>
  <c r="K24" i="9"/>
  <c r="I24" i="9"/>
  <c r="O23" i="9"/>
  <c r="N23" i="9"/>
  <c r="M23" i="9"/>
  <c r="K23" i="9"/>
  <c r="I23" i="9"/>
  <c r="O22" i="9"/>
  <c r="N22" i="9"/>
  <c r="M22" i="9"/>
  <c r="K22" i="9"/>
  <c r="I22" i="9"/>
  <c r="O21" i="9"/>
  <c r="N21" i="9"/>
  <c r="M21" i="9"/>
  <c r="K21" i="9"/>
  <c r="I21" i="9"/>
  <c r="O20" i="9"/>
  <c r="N20" i="9"/>
  <c r="M20" i="9"/>
  <c r="K20" i="9"/>
  <c r="I20" i="9"/>
  <c r="O19" i="9"/>
  <c r="N19" i="9"/>
  <c r="M19" i="9"/>
  <c r="K19" i="9"/>
  <c r="I19" i="9"/>
  <c r="O18" i="9"/>
  <c r="N18" i="9"/>
  <c r="M18" i="9"/>
  <c r="K18" i="9"/>
  <c r="I18" i="9"/>
  <c r="O17" i="9"/>
  <c r="N17" i="9"/>
  <c r="M17" i="9"/>
  <c r="K17" i="9"/>
  <c r="I17" i="9"/>
  <c r="O16" i="9"/>
  <c r="N16" i="9"/>
  <c r="M16" i="9"/>
  <c r="K16" i="9"/>
  <c r="I16" i="9"/>
  <c r="AT15" i="9"/>
  <c r="AT20" i="9" s="1"/>
  <c r="AS15" i="9"/>
  <c r="AS20" i="9" s="1"/>
  <c r="AR15" i="9"/>
  <c r="AR20" i="9" s="1"/>
  <c r="AQ15" i="9"/>
  <c r="AQ20" i="9" s="1"/>
  <c r="AP15" i="9"/>
  <c r="AP20" i="9" s="1"/>
  <c r="AO15" i="9"/>
  <c r="AO20" i="9" s="1"/>
  <c r="AN15" i="9"/>
  <c r="AN20" i="9" s="1"/>
  <c r="AM15" i="9"/>
  <c r="AM20" i="9" s="1"/>
  <c r="AL15" i="9"/>
  <c r="AL20" i="9" s="1"/>
  <c r="O15" i="9"/>
  <c r="N15" i="9"/>
  <c r="M15" i="9"/>
  <c r="K15" i="9"/>
  <c r="I15" i="9"/>
  <c r="O14" i="9"/>
  <c r="N14" i="9"/>
  <c r="M14" i="9"/>
  <c r="K14" i="9"/>
  <c r="I14" i="9"/>
  <c r="O13" i="9"/>
  <c r="N13" i="9"/>
  <c r="M13" i="9"/>
  <c r="K13" i="9"/>
  <c r="I13" i="9"/>
  <c r="O12" i="9"/>
  <c r="N12" i="9"/>
  <c r="M12" i="9"/>
  <c r="K12" i="9"/>
  <c r="I12" i="9"/>
  <c r="O11" i="9"/>
  <c r="N11" i="9"/>
  <c r="M11" i="9"/>
  <c r="K11" i="9"/>
  <c r="I11" i="9"/>
  <c r="O10" i="9"/>
  <c r="N10" i="9"/>
  <c r="M10" i="9"/>
  <c r="K10" i="9"/>
  <c r="I10" i="9"/>
  <c r="O9" i="9"/>
  <c r="N9" i="9"/>
  <c r="M9" i="9"/>
  <c r="K9" i="9"/>
  <c r="I9" i="9"/>
  <c r="O8" i="9"/>
  <c r="N8" i="9"/>
  <c r="M8" i="9"/>
  <c r="K8" i="9"/>
  <c r="I8" i="9"/>
  <c r="O7" i="9"/>
  <c r="N7" i="9"/>
  <c r="M7" i="9"/>
  <c r="K7" i="9"/>
  <c r="I7" i="9"/>
  <c r="P11" i="38"/>
  <c r="P10" i="38"/>
  <c r="P9" i="38"/>
  <c r="P8" i="38"/>
  <c r="P7" i="38"/>
  <c r="P11" i="37"/>
  <c r="P10" i="37"/>
  <c r="P9" i="37"/>
  <c r="P8" i="37"/>
  <c r="P7" i="37"/>
  <c r="P11" i="36"/>
  <c r="P10" i="36"/>
  <c r="P9" i="36"/>
  <c r="P8" i="36"/>
  <c r="P7" i="36"/>
  <c r="P11" i="35"/>
  <c r="P10" i="35"/>
  <c r="P9" i="35"/>
  <c r="P8" i="35"/>
  <c r="P7" i="35"/>
  <c r="P11" i="34"/>
  <c r="P10" i="34"/>
  <c r="P9" i="34"/>
  <c r="P8" i="34"/>
  <c r="P7" i="34"/>
  <c r="P11" i="33"/>
  <c r="P10" i="33"/>
  <c r="P9" i="33"/>
  <c r="P8" i="33"/>
  <c r="P7" i="33"/>
  <c r="P11" i="32"/>
  <c r="P10" i="32"/>
  <c r="P9" i="32"/>
  <c r="P8" i="32"/>
  <c r="P7" i="32"/>
  <c r="P11" i="31"/>
  <c r="P10" i="31"/>
  <c r="P9" i="31"/>
  <c r="P8" i="31"/>
  <c r="P7" i="31"/>
  <c r="P11" i="30"/>
  <c r="P10" i="30"/>
  <c r="P9" i="30"/>
  <c r="P8" i="30"/>
  <c r="P7" i="30"/>
  <c r="P11" i="7"/>
  <c r="P10" i="7"/>
  <c r="P9" i="7"/>
  <c r="P8" i="7"/>
  <c r="P7" i="7"/>
  <c r="BK160" i="47"/>
  <c r="BK159" i="47"/>
  <c r="BK158" i="47"/>
  <c r="BK157" i="47"/>
  <c r="BK156" i="47"/>
  <c r="BK153" i="47"/>
  <c r="BK152" i="47"/>
  <c r="BK151" i="47"/>
  <c r="BK150" i="47"/>
  <c r="BK149" i="47"/>
  <c r="BO89" i="47"/>
  <c r="BN89" i="47"/>
  <c r="BM89" i="47"/>
  <c r="BL89" i="47"/>
  <c r="BK89" i="47"/>
  <c r="BJ89" i="47"/>
  <c r="BI89" i="47"/>
  <c r="T89" i="47"/>
  <c r="BO88" i="47"/>
  <c r="BN88" i="47"/>
  <c r="BM88" i="47"/>
  <c r="BL88" i="47"/>
  <c r="BK88" i="47"/>
  <c r="BJ88" i="47"/>
  <c r="BI88" i="47"/>
  <c r="T88" i="47"/>
  <c r="BO87" i="47"/>
  <c r="BN87" i="47"/>
  <c r="BM87" i="47"/>
  <c r="BL87" i="47"/>
  <c r="BK87" i="47"/>
  <c r="BJ87" i="47"/>
  <c r="BI87" i="47"/>
  <c r="T87" i="47"/>
  <c r="BO86" i="47"/>
  <c r="BN86" i="47"/>
  <c r="BM86" i="47"/>
  <c r="BL86" i="47"/>
  <c r="BK86" i="47"/>
  <c r="BJ86" i="47"/>
  <c r="BI86" i="47"/>
  <c r="T86" i="47"/>
  <c r="BO85" i="47"/>
  <c r="BN85" i="47"/>
  <c r="BM85" i="47"/>
  <c r="BK85" i="47"/>
  <c r="BJ85" i="47"/>
  <c r="BI85" i="47"/>
  <c r="AD85" i="47"/>
  <c r="BL85" i="47" s="1"/>
  <c r="T85" i="47"/>
  <c r="BO81" i="47"/>
  <c r="BN81" i="47"/>
  <c r="BM81" i="47"/>
  <c r="BK81" i="47"/>
  <c r="BJ81" i="47"/>
  <c r="BI81" i="47"/>
  <c r="AD81" i="47"/>
  <c r="BL81" i="47" s="1"/>
  <c r="T81" i="47"/>
  <c r="BO80" i="47"/>
  <c r="BN80" i="47"/>
  <c r="BM80" i="47"/>
  <c r="BK80" i="47"/>
  <c r="BJ80" i="47"/>
  <c r="BI80" i="47"/>
  <c r="AD80" i="47"/>
  <c r="BL80" i="47" s="1"/>
  <c r="T80" i="47"/>
  <c r="BO79" i="47"/>
  <c r="BN79" i="47"/>
  <c r="BM79" i="47"/>
  <c r="BK79" i="47"/>
  <c r="BJ79" i="47"/>
  <c r="BI79" i="47"/>
  <c r="AD79" i="47"/>
  <c r="BL79" i="47" s="1"/>
  <c r="T79" i="47"/>
  <c r="BO78" i="47"/>
  <c r="BN78" i="47"/>
  <c r="BM78" i="47"/>
  <c r="BK78" i="47"/>
  <c r="BJ78" i="47"/>
  <c r="BI78" i="47"/>
  <c r="AD78" i="47"/>
  <c r="BL78" i="47" s="1"/>
  <c r="T78" i="47"/>
  <c r="BO77" i="47"/>
  <c r="BN77" i="47"/>
  <c r="BM77" i="47"/>
  <c r="BK77" i="47"/>
  <c r="BJ77" i="47"/>
  <c r="BI77" i="47"/>
  <c r="AD77" i="47"/>
  <c r="BL77" i="47" s="1"/>
  <c r="T77" i="47"/>
  <c r="F72" i="47"/>
  <c r="BL54" i="47" s="1"/>
  <c r="BM54" i="47"/>
  <c r="J62" i="47" s="1"/>
  <c r="D22" i="47"/>
  <c r="AK13" i="47"/>
  <c r="R101" i="47" s="1"/>
  <c r="BK160" i="46"/>
  <c r="BK159" i="46"/>
  <c r="BK158" i="46"/>
  <c r="BK157" i="46"/>
  <c r="BK156" i="46"/>
  <c r="BK153" i="46"/>
  <c r="BK152" i="46"/>
  <c r="BK151" i="46"/>
  <c r="BK150" i="46"/>
  <c r="BK149" i="46"/>
  <c r="BO89" i="46"/>
  <c r="BN89" i="46"/>
  <c r="BM89" i="46"/>
  <c r="BL89" i="46"/>
  <c r="BK89" i="46"/>
  <c r="BJ89" i="46"/>
  <c r="BI89" i="46"/>
  <c r="T89" i="46"/>
  <c r="BO88" i="46"/>
  <c r="BN88" i="46"/>
  <c r="BM88" i="46"/>
  <c r="BL88" i="46"/>
  <c r="BK88" i="46"/>
  <c r="BJ88" i="46"/>
  <c r="BI88" i="46"/>
  <c r="T88" i="46"/>
  <c r="BO87" i="46"/>
  <c r="BN87" i="46"/>
  <c r="BM87" i="46"/>
  <c r="BL87" i="46"/>
  <c r="BK87" i="46"/>
  <c r="BJ87" i="46"/>
  <c r="BI87" i="46"/>
  <c r="T87" i="46"/>
  <c r="BO86" i="46"/>
  <c r="BN86" i="46"/>
  <c r="BM86" i="46"/>
  <c r="BL86" i="46"/>
  <c r="BK86" i="46"/>
  <c r="BJ86" i="46"/>
  <c r="BI86" i="46"/>
  <c r="T86" i="46"/>
  <c r="BO85" i="46"/>
  <c r="BN85" i="46"/>
  <c r="BM85" i="46"/>
  <c r="BK85" i="46"/>
  <c r="BJ85" i="46"/>
  <c r="BI85" i="46"/>
  <c r="AD85" i="46"/>
  <c r="BL85" i="46" s="1"/>
  <c r="T85" i="46"/>
  <c r="BO81" i="46"/>
  <c r="BN81" i="46"/>
  <c r="BM81" i="46"/>
  <c r="BK81" i="46"/>
  <c r="BJ81" i="46"/>
  <c r="BI81" i="46"/>
  <c r="AD81" i="46"/>
  <c r="BL81" i="46" s="1"/>
  <c r="T81" i="46"/>
  <c r="BO80" i="46"/>
  <c r="BN80" i="46"/>
  <c r="BM80" i="46"/>
  <c r="BK80" i="46"/>
  <c r="BJ80" i="46"/>
  <c r="BI80" i="46"/>
  <c r="AD80" i="46"/>
  <c r="BL80" i="46" s="1"/>
  <c r="T80" i="46"/>
  <c r="BO79" i="46"/>
  <c r="BN79" i="46"/>
  <c r="BM79" i="46"/>
  <c r="BK79" i="46"/>
  <c r="BJ79" i="46"/>
  <c r="BI79" i="46"/>
  <c r="AD79" i="46"/>
  <c r="BL79" i="46" s="1"/>
  <c r="T79" i="46"/>
  <c r="BO78" i="46"/>
  <c r="BN78" i="46"/>
  <c r="BM78" i="46"/>
  <c r="BK78" i="46"/>
  <c r="BJ78" i="46"/>
  <c r="BI78" i="46"/>
  <c r="AD78" i="46"/>
  <c r="BL78" i="46" s="1"/>
  <c r="T78" i="46"/>
  <c r="BO77" i="46"/>
  <c r="BN77" i="46"/>
  <c r="BM77" i="46"/>
  <c r="BK77" i="46"/>
  <c r="BJ77" i="46"/>
  <c r="BI77" i="46"/>
  <c r="AD77" i="46"/>
  <c r="BL77" i="46" s="1"/>
  <c r="T77" i="46"/>
  <c r="F72" i="46"/>
  <c r="BL54" i="46" s="1"/>
  <c r="BM54" i="46"/>
  <c r="J62" i="46" s="1"/>
  <c r="D22" i="46"/>
  <c r="AK13" i="46"/>
  <c r="R101" i="46" s="1"/>
  <c r="G38" i="51"/>
  <c r="F38" i="51"/>
  <c r="E38" i="51"/>
  <c r="D38" i="51"/>
  <c r="C38" i="51"/>
  <c r="B38" i="51"/>
  <c r="G37" i="51"/>
  <c r="F37" i="51"/>
  <c r="E37" i="51"/>
  <c r="D37" i="51"/>
  <c r="C37" i="51"/>
  <c r="B37" i="51"/>
  <c r="AS16" i="9" l="1"/>
  <c r="AS19" i="9"/>
  <c r="AO18" i="9"/>
  <c r="AO17" i="9"/>
  <c r="AS18" i="9"/>
  <c r="AK15" i="9"/>
  <c r="AK19" i="9" s="1"/>
  <c r="AO16" i="9"/>
  <c r="AS17" i="9"/>
  <c r="BM55" i="47"/>
  <c r="AQ18" i="47"/>
  <c r="D41" i="47"/>
  <c r="P13" i="31"/>
  <c r="P13" i="35"/>
  <c r="P13" i="38"/>
  <c r="BP80" i="46"/>
  <c r="J41" i="46"/>
  <c r="AQ19" i="47"/>
  <c r="J41" i="47"/>
  <c r="R59" i="47"/>
  <c r="P13" i="32"/>
  <c r="P13" i="36"/>
  <c r="P13" i="7"/>
  <c r="P13" i="33"/>
  <c r="P13" i="37"/>
  <c r="R59" i="46"/>
  <c r="J29" i="47"/>
  <c r="BL55" i="47"/>
  <c r="H72" i="47" s="1"/>
  <c r="AB57" i="47" s="1"/>
  <c r="R102" i="47"/>
  <c r="P13" i="30"/>
  <c r="P13" i="34"/>
  <c r="BP79" i="47"/>
  <c r="BP87" i="47"/>
  <c r="BP89" i="47"/>
  <c r="AK20" i="9"/>
  <c r="AV20" i="9" s="1"/>
  <c r="AK18" i="9"/>
  <c r="AK17" i="9"/>
  <c r="AK16" i="9"/>
  <c r="AM16" i="9"/>
  <c r="AQ16" i="9"/>
  <c r="AM17" i="9"/>
  <c r="AQ17" i="9"/>
  <c r="AM18" i="9"/>
  <c r="AQ18" i="9"/>
  <c r="AM19" i="9"/>
  <c r="AQ19" i="9"/>
  <c r="AN16" i="9"/>
  <c r="AR16" i="9"/>
  <c r="AN17" i="9"/>
  <c r="AR17" i="9"/>
  <c r="AN18" i="9"/>
  <c r="AR18" i="9"/>
  <c r="AN19" i="9"/>
  <c r="AR19" i="9"/>
  <c r="AO19" i="9"/>
  <c r="AO22" i="9" s="1"/>
  <c r="AL16" i="9"/>
  <c r="AP16" i="9"/>
  <c r="AT16" i="9"/>
  <c r="AL17" i="9"/>
  <c r="AP17" i="9"/>
  <c r="AT17" i="9"/>
  <c r="AL18" i="9"/>
  <c r="AP18" i="9"/>
  <c r="AT18" i="9"/>
  <c r="AL19" i="9"/>
  <c r="AP19" i="9"/>
  <c r="AT19" i="9"/>
  <c r="D29" i="47"/>
  <c r="I65" i="47"/>
  <c r="BP85" i="47"/>
  <c r="I65" i="46"/>
  <c r="AQ18" i="46"/>
  <c r="J29" i="46"/>
  <c r="BL55" i="46"/>
  <c r="H72" i="46" s="1"/>
  <c r="R102" i="46"/>
  <c r="D29" i="46"/>
  <c r="AQ19" i="46"/>
  <c r="D41" i="46"/>
  <c r="BM55" i="46"/>
  <c r="BP86" i="46"/>
  <c r="BP79" i="46"/>
  <c r="BP78" i="47"/>
  <c r="BP88" i="47"/>
  <c r="BP78" i="46"/>
  <c r="BP88" i="46"/>
  <c r="BP77" i="47"/>
  <c r="BP81" i="47"/>
  <c r="BP77" i="46"/>
  <c r="BP81" i="46"/>
  <c r="BP85" i="46"/>
  <c r="BP87" i="46"/>
  <c r="BP89" i="46"/>
  <c r="BP80" i="47"/>
  <c r="BP86" i="47"/>
  <c r="AV17" i="9" l="1"/>
  <c r="AS22" i="9"/>
  <c r="BP90" i="46"/>
  <c r="AJ95" i="46" s="1"/>
  <c r="BL104" i="46" s="1"/>
  <c r="BP82" i="47"/>
  <c r="Z95" i="47" s="1"/>
  <c r="BL103" i="47" s="1"/>
  <c r="BM103" i="47" s="1"/>
  <c r="J105" i="47" s="1"/>
  <c r="AB63" i="47"/>
  <c r="AH59" i="47"/>
  <c r="AF63" i="47"/>
  <c r="AH63" i="47"/>
  <c r="AF65" i="47"/>
  <c r="AF57" i="47"/>
  <c r="AD59" i="47"/>
  <c r="AJ65" i="47"/>
  <c r="AJ59" i="47"/>
  <c r="AJ61" i="47"/>
  <c r="AD61" i="47"/>
  <c r="AH65" i="47"/>
  <c r="AJ57" i="47"/>
  <c r="AD57" i="47"/>
  <c r="AD65" i="47"/>
  <c r="AH61" i="47"/>
  <c r="AH57" i="47"/>
  <c r="AD63" i="47"/>
  <c r="AF59" i="47"/>
  <c r="AB65" i="47"/>
  <c r="AF61" i="47"/>
  <c r="AB59" i="47"/>
  <c r="AJ63" i="47"/>
  <c r="AB61" i="47"/>
  <c r="AL22" i="9"/>
  <c r="BP82" i="46"/>
  <c r="Z95" i="46" s="1"/>
  <c r="BL103" i="46" s="1"/>
  <c r="BM103" i="46" s="1"/>
  <c r="J105" i="46" s="1"/>
  <c r="AN22" i="9"/>
  <c r="AM22" i="9"/>
  <c r="AT22" i="9"/>
  <c r="AV18" i="9"/>
  <c r="AP22" i="9"/>
  <c r="AV19" i="9"/>
  <c r="AR22" i="9"/>
  <c r="AQ22" i="9"/>
  <c r="AK22" i="9"/>
  <c r="AV16" i="9"/>
  <c r="BP90" i="47"/>
  <c r="AJ95" i="47" s="1"/>
  <c r="BL104" i="47" s="1"/>
  <c r="AD65" i="46"/>
  <c r="AH63" i="46"/>
  <c r="AF61" i="46"/>
  <c r="AH59" i="46"/>
  <c r="AD57" i="46"/>
  <c r="AJ65" i="46"/>
  <c r="AB65" i="46"/>
  <c r="AF63" i="46"/>
  <c r="AD61" i="46"/>
  <c r="AF59" i="46"/>
  <c r="AJ57" i="46"/>
  <c r="AB57" i="46"/>
  <c r="AH65" i="46"/>
  <c r="AD63" i="46"/>
  <c r="AJ61" i="46"/>
  <c r="AB61" i="46"/>
  <c r="AD59" i="46"/>
  <c r="AH57" i="46"/>
  <c r="AB63" i="46"/>
  <c r="AB59" i="46"/>
  <c r="AF65" i="46"/>
  <c r="AJ63" i="46"/>
  <c r="AH61" i="46"/>
  <c r="AF57" i="46"/>
  <c r="AJ59" i="46"/>
  <c r="AV22" i="9" l="1"/>
  <c r="AJ109" i="47"/>
  <c r="AD111" i="46"/>
  <c r="BM104" i="46"/>
  <c r="J112" i="46" s="1"/>
  <c r="AH111" i="46"/>
  <c r="AF109" i="46"/>
  <c r="AB105" i="46"/>
  <c r="AB103" i="46"/>
  <c r="AJ111" i="46"/>
  <c r="AH105" i="46"/>
  <c r="AJ107" i="46"/>
  <c r="AD103" i="46"/>
  <c r="AB111" i="46"/>
  <c r="AF105" i="46"/>
  <c r="AB109" i="46"/>
  <c r="AJ105" i="46"/>
  <c r="AH103" i="46"/>
  <c r="AJ105" i="47"/>
  <c r="AD107" i="46"/>
  <c r="AH109" i="46"/>
  <c r="AJ109" i="46"/>
  <c r="AH107" i="46"/>
  <c r="AB107" i="46"/>
  <c r="AD107" i="47"/>
  <c r="AD105" i="47"/>
  <c r="AJ103" i="47"/>
  <c r="AD111" i="47"/>
  <c r="AF107" i="47"/>
  <c r="AF111" i="46"/>
  <c r="AJ103" i="46"/>
  <c r="AF107" i="46"/>
  <c r="AF103" i="46"/>
  <c r="AD109" i="46"/>
  <c r="AD105" i="46"/>
  <c r="AD109" i="47"/>
  <c r="AB109" i="47"/>
  <c r="AF103" i="47"/>
  <c r="AB107" i="47"/>
  <c r="AB111" i="47"/>
  <c r="AH109" i="47"/>
  <c r="AH111" i="47"/>
  <c r="AB105" i="47"/>
  <c r="AJ107" i="47"/>
  <c r="AB103" i="47"/>
  <c r="AF111" i="47"/>
  <c r="BM104" i="47"/>
  <c r="J112" i="47" s="1"/>
  <c r="AH105" i="47"/>
  <c r="AH107" i="47"/>
  <c r="AH103" i="47"/>
  <c r="AF109" i="47"/>
  <c r="AJ111" i="47"/>
  <c r="AF105" i="47"/>
  <c r="AD103" i="47"/>
  <c r="AQ107" i="46" l="1"/>
  <c r="N126" i="46" s="1"/>
  <c r="AQ107" i="47"/>
  <c r="D130" i="47" s="1"/>
  <c r="D130" i="46" l="1"/>
  <c r="N126" i="47"/>
  <c r="J69" i="46" l="1"/>
  <c r="AQ61" i="46" s="1"/>
  <c r="J69" i="47"/>
  <c r="AQ61" i="47" s="1"/>
</calcChain>
</file>

<file path=xl/comments1.xml><?xml version="1.0" encoding="utf-8"?>
<comments xmlns="http://schemas.openxmlformats.org/spreadsheetml/2006/main">
  <authors>
    <author>German Dario Beltran Constain</author>
  </authors>
  <commentList>
    <comment ref="D4" authorId="0">
      <text>
        <r>
          <rPr>
            <sz val="9"/>
            <color indexed="81"/>
            <rFont val="Tahoma"/>
            <family val="2"/>
          </rPr>
          <t>Aplica sólo para documentos que estén en las Tablas  de Retención Documental.  De lo contrario, indique no aplica.</t>
        </r>
      </text>
    </comment>
    <comment ref="E4" authorId="0">
      <text>
        <r>
          <rPr>
            <sz val="9"/>
            <color indexed="81"/>
            <rFont val="Tahoma"/>
            <family val="2"/>
          </rPr>
          <t>Indique el nombre de la subserie documental, base de datos, software, hardware, servicios, cargo de la persona o dispositivos de red.</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<sst xmlns="http://schemas.openxmlformats.org/spreadsheetml/2006/main" count="1376" uniqueCount="535">
  <si>
    <t>Seguridad de la información</t>
  </si>
  <si>
    <t>dd/mm/aaaa</t>
  </si>
  <si>
    <t>Proceso</t>
  </si>
  <si>
    <t>IDENTIFICACIÓN DEL RIESGO</t>
  </si>
  <si>
    <t>durante</t>
  </si>
  <si>
    <t>Evento</t>
  </si>
  <si>
    <t>Objetivo</t>
  </si>
  <si>
    <t>Nombre del riesgo</t>
  </si>
  <si>
    <t>Clase de riesgo</t>
  </si>
  <si>
    <t>Enfoque del riesgo</t>
  </si>
  <si>
    <t>Internas</t>
  </si>
  <si>
    <t>Infraestructura</t>
  </si>
  <si>
    <t>Externas</t>
  </si>
  <si>
    <t>ANÁLISIS DEL RIESGO</t>
  </si>
  <si>
    <t>Zona de ubicación del riesgo</t>
  </si>
  <si>
    <t>Escala de probabilidad</t>
  </si>
  <si>
    <t>Escala de impacto</t>
  </si>
  <si>
    <t>Matriz de valoración</t>
  </si>
  <si>
    <t xml:space="preserve">Calificación </t>
  </si>
  <si>
    <t>Improbable (2)</t>
  </si>
  <si>
    <t>Probable (4)</t>
  </si>
  <si>
    <t>Insignificante (1)</t>
  </si>
  <si>
    <t>Menor (2)</t>
  </si>
  <si>
    <t>Moderado (3)</t>
  </si>
  <si>
    <t>Mayor (4)</t>
  </si>
  <si>
    <t>Catastrófico (5)</t>
  </si>
  <si>
    <t>Pro</t>
  </si>
  <si>
    <t>Imp</t>
  </si>
  <si>
    <t>Para regresar a la caracterización del riesgo 1</t>
  </si>
  <si>
    <t>Sí</t>
  </si>
  <si>
    <t>Extrema</t>
  </si>
  <si>
    <t>Alta</t>
  </si>
  <si>
    <t>Moderada</t>
  </si>
  <si>
    <t>Baja</t>
  </si>
  <si>
    <t>Impacto</t>
  </si>
  <si>
    <t>Probabilidad</t>
  </si>
  <si>
    <t>Controles frente a la probabilidad</t>
  </si>
  <si>
    <t>¿Están definidos los responsables de aplicarlo?</t>
  </si>
  <si>
    <t>¿El control es automático?</t>
  </si>
  <si>
    <t>¿El control es manual?</t>
  </si>
  <si>
    <t>Clase de control</t>
  </si>
  <si>
    <t>No</t>
  </si>
  <si>
    <t>Controles frente al impacto</t>
  </si>
  <si>
    <t>ANÁLISIS DE CONTROLES</t>
  </si>
  <si>
    <t>VALORACIÓN DEL RIESGO</t>
  </si>
  <si>
    <t>Nueva escala de probabilidad</t>
  </si>
  <si>
    <t>Nueva escala de impacto</t>
  </si>
  <si>
    <t>TOTAL</t>
  </si>
  <si>
    <t>Suma documentación</t>
  </si>
  <si>
    <t>Suma de definición responsables</t>
  </si>
  <si>
    <t>Suma de control automático</t>
  </si>
  <si>
    <t>Suma de control manual</t>
  </si>
  <si>
    <t>Suma de evidencias ejecución</t>
  </si>
  <si>
    <t>Suma de efectividad</t>
  </si>
  <si>
    <t>Promedio</t>
  </si>
  <si>
    <t>Número máximo de cuadrantes a disminuir</t>
  </si>
  <si>
    <t>Descuento</t>
  </si>
  <si>
    <t>Prob-imp inicial</t>
  </si>
  <si>
    <t>Número real de probabilidad e impacto (Procesos-ambiental-seguridad) y probabilidad (corrupción)</t>
  </si>
  <si>
    <t>TRATAMIENTO DEL RIESGO</t>
  </si>
  <si>
    <t>Evitar</t>
  </si>
  <si>
    <t>Reducir</t>
  </si>
  <si>
    <t>Compartir o transferir</t>
  </si>
  <si>
    <t>Asumir</t>
  </si>
  <si>
    <t>x</t>
  </si>
  <si>
    <t>Manejo del riesgo:</t>
  </si>
  <si>
    <t>Nuevo control frente a la probabilidad</t>
  </si>
  <si>
    <t>Nuevo control frente al impacto</t>
  </si>
  <si>
    <t>* Controles frente a la probabilidad</t>
  </si>
  <si>
    <t>* Controles frente al impacto</t>
  </si>
  <si>
    <t>Acciones</t>
  </si>
  <si>
    <t>Responsable de ejecución</t>
  </si>
  <si>
    <t>Producto</t>
  </si>
  <si>
    <t>Fecha
terminación</t>
  </si>
  <si>
    <t>Fecha
inicio</t>
  </si>
  <si>
    <t>Acción de contingencia frente al riesgo</t>
  </si>
  <si>
    <t>Acciones frente al riesgo</t>
  </si>
  <si>
    <t>1= Celdas blancas
2= Celdas amarillas visibles</t>
  </si>
  <si>
    <t>PROCESO</t>
  </si>
  <si>
    <t>Código</t>
  </si>
  <si>
    <t>Formato</t>
  </si>
  <si>
    <t>Versión</t>
  </si>
  <si>
    <t>Nombre del Activo</t>
  </si>
  <si>
    <t>Proceso / Grupo</t>
  </si>
  <si>
    <t>Tipo de Activo de información</t>
  </si>
  <si>
    <t>Custodio</t>
  </si>
  <si>
    <t>Usuario</t>
  </si>
  <si>
    <t>Ubicación</t>
  </si>
  <si>
    <t>PROPIEDADES DE SEGURIDAD DEL ACTIVO DE INFORMACIÓN</t>
  </si>
  <si>
    <t>CONFIDENCIALIDAD</t>
  </si>
  <si>
    <t>INTEGRIDAD</t>
  </si>
  <si>
    <t>DISPONIBILIDAD</t>
  </si>
  <si>
    <t>NIVEL</t>
  </si>
  <si>
    <t>Rara vez (1)</t>
  </si>
  <si>
    <t>Posible (3)</t>
  </si>
  <si>
    <t>Casi seguro(5)</t>
  </si>
  <si>
    <t>Escala de probabilidad resultante</t>
  </si>
  <si>
    <t>Excepcionalmente ocurriría</t>
  </si>
  <si>
    <t>Es seguro que suceda</t>
  </si>
  <si>
    <t>CONSECUENCIAS O EFECTOS MÍNIMOS</t>
  </si>
  <si>
    <t>BAJO IMPACTO O EFECTO</t>
  </si>
  <si>
    <t>MEDIANAS CONSECUENCIAS O EFECTOS</t>
  </si>
  <si>
    <t>ALTAS CONSECUENCIAS O EFECTOS</t>
  </si>
  <si>
    <t>DESASTROSAS CONSECUENCIAS O EFECTOS</t>
  </si>
  <si>
    <t>Afecta a un grupo de funcionarios del proceso</t>
  </si>
  <si>
    <t>Afecta a todos los funcionarios de la Entidad</t>
  </si>
  <si>
    <t>Afecta a la ciudadanía</t>
  </si>
  <si>
    <t>Afecta a los usuarios del sector</t>
  </si>
  <si>
    <t>Afecta a los usuarios de la Entidad</t>
  </si>
  <si>
    <t>Afecta a una persona o una actividad del proceso</t>
  </si>
  <si>
    <t>Afecta a un grupo de trabajo o algunas actividades del proceso</t>
  </si>
  <si>
    <t>Afecta al proceso</t>
  </si>
  <si>
    <t>Afecta a varios procesos de la entidad</t>
  </si>
  <si>
    <t>Afecta a toda la entidad</t>
  </si>
  <si>
    <t>Genera ajustes a una actividad concreta</t>
  </si>
  <si>
    <t>Genera ajustes o cambios en los procesos</t>
  </si>
  <si>
    <t>Genera intermitencia en el servicio</t>
  </si>
  <si>
    <t>Genera paro total del proceso y/o de la organización</t>
  </si>
  <si>
    <t>Genera ajustes en procedimientos</t>
  </si>
  <si>
    <t>No se afecta la operación normal de la entidad</t>
  </si>
  <si>
    <t>Afecta a algunos servicios administrativos</t>
  </si>
  <si>
    <t>Afecta considerablemente la prestación del servicio</t>
  </si>
  <si>
    <t>Afecta totalmente la prestación del servicio</t>
  </si>
  <si>
    <t>Afecta parcialmente la prestación del servicio</t>
  </si>
  <si>
    <t>Genera multas</t>
  </si>
  <si>
    <t>Genera demandas</t>
  </si>
  <si>
    <t>Genera investigación disciplinaria</t>
  </si>
  <si>
    <t>Genera investigación fiscal</t>
  </si>
  <si>
    <t>Genera intervenciones o sanciones</t>
  </si>
  <si>
    <t>TEMAS ASOCIADOS A LA OCURRENCIA</t>
  </si>
  <si>
    <r>
      <rPr>
        <b/>
        <sz val="11"/>
        <color theme="1"/>
        <rFont val="Calibri"/>
        <family val="2"/>
        <scheme val="minor"/>
      </rPr>
      <t>IMAGEN</t>
    </r>
    <r>
      <rPr>
        <sz val="11"/>
        <color theme="1"/>
        <rFont val="Calibri"/>
        <family val="2"/>
        <scheme val="minor"/>
      </rPr>
      <t xml:space="preserve">
Asociado con la pérdida de credibilidad</t>
    </r>
  </si>
  <si>
    <r>
      <rPr>
        <b/>
        <sz val="11"/>
        <color theme="1"/>
        <rFont val="Calibri"/>
        <family val="2"/>
        <scheme val="minor"/>
      </rPr>
      <t xml:space="preserve">OPERATIVO
</t>
    </r>
    <r>
      <rPr>
        <sz val="11"/>
        <color theme="1"/>
        <rFont val="Calibri"/>
        <family val="2"/>
        <scheme val="minor"/>
      </rPr>
      <t>Asociado con la forma técnica y operativa de llevar las actividades</t>
    </r>
  </si>
  <si>
    <r>
      <rPr>
        <b/>
        <sz val="11"/>
        <color theme="1"/>
        <rFont val="Calibri"/>
        <family val="2"/>
        <scheme val="minor"/>
      </rPr>
      <t xml:space="preserve">FINANCIERO
</t>
    </r>
    <r>
      <rPr>
        <sz val="11"/>
        <color theme="1"/>
        <rFont val="Calibri"/>
        <family val="2"/>
        <scheme val="minor"/>
      </rPr>
      <t>Asociado con la generación de pérdidas económicas</t>
    </r>
  </si>
  <si>
    <t>SI EL RIESGO LLEGA A PRESENTARSE TENDRÍA…</t>
  </si>
  <si>
    <t>TABLA DE TEMAS RELACIONADOS CON LA MATERIALIZAICÓN DE RIEGSOS DE GESTIÓN DE PROCESOS</t>
  </si>
  <si>
    <t>Escoja el tema más representativo asociado a la ocurrencia del hecho y seleccione el impacto que tendría la materialización del riesgo.</t>
  </si>
  <si>
    <r>
      <rPr>
        <b/>
        <sz val="11"/>
        <color theme="1"/>
        <rFont val="Calibri"/>
        <family val="2"/>
        <scheme val="minor"/>
      </rPr>
      <t xml:space="preserve">CONFIDENCIALIDAD DE LA INFORMACIÓN
</t>
    </r>
    <r>
      <rPr>
        <sz val="11"/>
        <color theme="1"/>
        <rFont val="Calibri"/>
        <family val="2"/>
        <scheme val="minor"/>
      </rPr>
      <t>Pérdida o revelación de la información</t>
    </r>
  </si>
  <si>
    <r>
      <rPr>
        <b/>
        <sz val="11"/>
        <color theme="1"/>
        <rFont val="Calibri"/>
        <family val="2"/>
        <scheme val="minor"/>
      </rPr>
      <t xml:space="preserve">LEGAL
</t>
    </r>
    <r>
      <rPr>
        <sz val="11"/>
        <color theme="1"/>
        <rFont val="Calibri"/>
        <family val="2"/>
        <scheme val="minor"/>
      </rPr>
      <t>Asociado al incumplimiento normativo</t>
    </r>
  </si>
  <si>
    <t>Inventario de activos de Seguridad de la Información</t>
  </si>
  <si>
    <t>CLASIFICACIÓN DE ACTIVOS</t>
  </si>
  <si>
    <t>VALORACIÓN DEL ACTIVO</t>
  </si>
  <si>
    <t>VALOR</t>
  </si>
  <si>
    <t>CRITICIDAD</t>
  </si>
  <si>
    <t>Riesgo1</t>
  </si>
  <si>
    <t>Riesgo2</t>
  </si>
  <si>
    <t>Riesgo3</t>
  </si>
  <si>
    <t>Riesgo4</t>
  </si>
  <si>
    <t>Riesgo5</t>
  </si>
  <si>
    <t>Riesgo6</t>
  </si>
  <si>
    <t>Riesgo7</t>
  </si>
  <si>
    <t>Riesgo8</t>
  </si>
  <si>
    <t>Riesgo9</t>
  </si>
  <si>
    <t>Riesgo10</t>
  </si>
  <si>
    <t>Impacto Riesgo</t>
  </si>
  <si>
    <t>Criticidad Activo(s)</t>
  </si>
  <si>
    <t>TIPO</t>
  </si>
  <si>
    <t>Administración de Bienes e Insumos</t>
  </si>
  <si>
    <t>Datos</t>
  </si>
  <si>
    <t>Administración de Sistemas de Información</t>
  </si>
  <si>
    <t>5 y 6</t>
  </si>
  <si>
    <t>Administración del Sistema Integrado de Gestión Institucional</t>
  </si>
  <si>
    <t>7 y 8</t>
  </si>
  <si>
    <t>Análisis de Recursos del SGSSS y Planeación Financiera Territorial</t>
  </si>
  <si>
    <t>Servicios</t>
  </si>
  <si>
    <t>Control y Evaluación de la Gestión</t>
  </si>
  <si>
    <t>Desarrollo del Talento Humano en Salud</t>
  </si>
  <si>
    <t>Direccionamiento Estratégico</t>
  </si>
  <si>
    <t>Gestión de Contratación</t>
  </si>
  <si>
    <t>Gestión de la Prestación de Servicios en Salud</t>
  </si>
  <si>
    <t>Gestión de la Protección Social en Salud</t>
  </si>
  <si>
    <t>Gestión de las Comunicaciones Públicas y Estratégicas</t>
  </si>
  <si>
    <t>Gestión de las Intervenciones Individuales y Colectivas para la Promoción de la Salud y Prevención de la Enfermedad</t>
  </si>
  <si>
    <t>Gestión de Medicamentos y Tecnologías en Salud</t>
  </si>
  <si>
    <t>Gestión de Servicio al Ciudadano</t>
  </si>
  <si>
    <t>Gestión de Soporte de las Tecnologías</t>
  </si>
  <si>
    <t xml:space="preserve">Ciclo de Vida y Reingeniería de Sistemas de Información </t>
  </si>
  <si>
    <t xml:space="preserve">Gestión del Talento Humano </t>
  </si>
  <si>
    <t>Gestión Documental</t>
  </si>
  <si>
    <t>Gestión Financiera</t>
  </si>
  <si>
    <t xml:space="preserve">Gestión Jurídica </t>
  </si>
  <si>
    <t>Gestión para Innovación y Adopción de las Mejores Prácticas de TIC</t>
  </si>
  <si>
    <t>Gestión y Prevención de Asuntos Disciplinarios</t>
  </si>
  <si>
    <t>Integración de Datos de Nuevas Fuentes al Sistema de Gestión de Datos</t>
  </si>
  <si>
    <t>Mejora Continua</t>
  </si>
  <si>
    <t>Patrimonios Autónomos y Entidades Liquidadas</t>
  </si>
  <si>
    <t>Planeación, Monitoreo y Evaluación de los Resultados en Salud Pública</t>
  </si>
  <si>
    <t>Transversalización del Enfoque Diferencial</t>
  </si>
  <si>
    <t>Para regresar a la caracterización del riesgo 2</t>
  </si>
  <si>
    <t>Para regresar a la caracterización del riesgo 3</t>
  </si>
  <si>
    <t>Para regresar a la caracterización del riesgo 4</t>
  </si>
  <si>
    <t>Para regresar a la caracterización del riesgo 5</t>
  </si>
  <si>
    <t>Para regresar a la caracterización del riesgo 6</t>
  </si>
  <si>
    <t>Para regresar a la caracterización del riesgo 7</t>
  </si>
  <si>
    <t>Para regresar a la caracterización del riesgo 8</t>
  </si>
  <si>
    <t>Para regresar a la caracterización del riesgo 9</t>
  </si>
  <si>
    <t>Para regresar a la caracterización del riesgo 10</t>
  </si>
  <si>
    <t>Responsable</t>
  </si>
  <si>
    <t>Software</t>
  </si>
  <si>
    <t>RR.HH.</t>
  </si>
  <si>
    <t>Hardware</t>
  </si>
  <si>
    <t>SELECCIONE LOS POSIBLES ACTIVOS AFECTADOS PARA EL RIESGO DE SEGURIDAD IDENTIFICADO</t>
  </si>
  <si>
    <t>FORMATO</t>
  </si>
  <si>
    <t>Puede presentarse el riesgo, lo que generaría…</t>
  </si>
  <si>
    <t>Expedientes  disciplinarios</t>
  </si>
  <si>
    <t xml:space="preserve">ADMINISTRACIÓN DE LA INFRAESTRUCTURA TECNOLÓGICA
</t>
  </si>
  <si>
    <t>Descripcion</t>
  </si>
  <si>
    <t>Categoría del riesgo</t>
  </si>
  <si>
    <t>Mapa de riesgo por proceso</t>
  </si>
  <si>
    <t>Líder del proceso</t>
  </si>
  <si>
    <t>Datos personales</t>
  </si>
  <si>
    <t>Actividad Crítica</t>
  </si>
  <si>
    <t>Pérdida de la disponibilidad</t>
  </si>
  <si>
    <t>Análisis de causas</t>
  </si>
  <si>
    <t>Denegación de servicios</t>
  </si>
  <si>
    <t>Interrupción de los procesos</t>
  </si>
  <si>
    <t>Consecuencias potenciales</t>
  </si>
  <si>
    <t>Preposicion</t>
  </si>
  <si>
    <t>Fecha de aprobación (OAP)</t>
  </si>
  <si>
    <t>No aplica</t>
  </si>
  <si>
    <t>tramites</t>
  </si>
  <si>
    <t>escaneos de vulnerabilidades</t>
  </si>
  <si>
    <t>Imagen</t>
  </si>
  <si>
    <t>Desastrosas consecuencias o efectos sobre la Entidad</t>
  </si>
  <si>
    <t>Seleccione el impacto del riesgo:</t>
  </si>
  <si>
    <t>Seleccione la probabilidad del riesgo:</t>
  </si>
  <si>
    <t>ads</t>
  </si>
  <si>
    <t>¿Se cuenta con evidencias de la ejecución y seguimiento del control?</t>
  </si>
  <si>
    <t>Los escaneos de vulnerabilidaes pueden afectar los sistemas</t>
  </si>
  <si>
    <t>Ricardo Delgado</t>
  </si>
  <si>
    <t>no se realiza monitoreo de aplicaciones</t>
  </si>
  <si>
    <t>Falta de meotodlogia para realizar escaneo</t>
  </si>
  <si>
    <t>No se pueden realizar tramites en la entidad</t>
  </si>
  <si>
    <t>¿El control se aplica todas las veces que se realiza la actividad crítica?</t>
  </si>
  <si>
    <t>¿En el tiempo que lleva implementado el control ha demostrado ser efectivo?</t>
  </si>
  <si>
    <t>¿Existen manuales, procedimientos, instructivo donde se indique la aplicación del control y su periodicidad?</t>
  </si>
  <si>
    <t>Frecuencia de Aplicación del Control</t>
  </si>
  <si>
    <t>Siempre</t>
  </si>
  <si>
    <t>SI. La implementación del control ha evitado la ocurrencia del riesgo en el último año</t>
  </si>
  <si>
    <t>SI. La implementación del control ha evitado la ocurrencia del riesgo en el último semestre</t>
  </si>
  <si>
    <t>poliza</t>
  </si>
  <si>
    <t>mantener disponibles los sistemas</t>
  </si>
  <si>
    <t>REGISTRO DE ACTIVOS DE INFORMACIÓN</t>
  </si>
  <si>
    <t>ID</t>
  </si>
  <si>
    <t>ORIGEN DE LA INFORMACIÓN</t>
  </si>
  <si>
    <t>NOMBRE O TITULO DE LA CATEGORIA</t>
  </si>
  <si>
    <t xml:space="preserve">NOMBRE O TITULO DE LA INFORMACIÓN </t>
  </si>
  <si>
    <t>CARACTERISTICAS DE LA INFORMACIÓN</t>
  </si>
  <si>
    <t>RESPONSABILIDAD</t>
  </si>
  <si>
    <t>VALORACIÓN</t>
  </si>
  <si>
    <t>CLASIFICACIÓN DE LA INFORMACIÓN</t>
  </si>
  <si>
    <t>Dependencia</t>
  </si>
  <si>
    <t>Serie documental</t>
  </si>
  <si>
    <t>Nombre del activo de información (subserie)</t>
  </si>
  <si>
    <t>Descripción</t>
  </si>
  <si>
    <t xml:space="preserve">Tipo de activo </t>
  </si>
  <si>
    <t>Idioma</t>
  </si>
  <si>
    <t>Medio de conservación y/o soporte</t>
  </si>
  <si>
    <t>Información publicada o disponible</t>
  </si>
  <si>
    <t>Cantidad</t>
  </si>
  <si>
    <t>Propietario</t>
  </si>
  <si>
    <t>Integridad</t>
  </si>
  <si>
    <t>Disponibilidad</t>
  </si>
  <si>
    <t>Confidencialidad</t>
  </si>
  <si>
    <t>Fundamento constitucional o legal</t>
  </si>
  <si>
    <t>Fundamento jurídico de la excepción</t>
  </si>
  <si>
    <t>Excepción total o parcial</t>
  </si>
  <si>
    <t>Fecha de la calificación</t>
  </si>
  <si>
    <t>Plazo de la clasificación o reserva</t>
  </si>
  <si>
    <t>DE- Elaboración de Estudios y Análisis Económicos</t>
  </si>
  <si>
    <t>DE- Formulación Estratégica</t>
  </si>
  <si>
    <t>DE- Revisión Estratégica</t>
  </si>
  <si>
    <t>CS- Formación</t>
  </si>
  <si>
    <t>CS- Comunicaciones</t>
  </si>
  <si>
    <t>CS- Petición de Información</t>
  </si>
  <si>
    <t>CS- Atención al Ciudadano</t>
  </si>
  <si>
    <t>SC- Seguridad y Salud en el Trabajo</t>
  </si>
  <si>
    <t>SC- Gestión Ambiental</t>
  </si>
  <si>
    <t>SC- Formulación Sistema Integral de Gestión</t>
  </si>
  <si>
    <t>SC- Gestión de la Seguridad de la Información</t>
  </si>
  <si>
    <t>PC- Vigilancia y Control - Libre Competencia</t>
  </si>
  <si>
    <t>PC- Trámites Administrativos - Libre Competencia</t>
  </si>
  <si>
    <t>CC- Vigilancia y Control  a las Cámaras de Comercio y a los Comerciantes</t>
  </si>
  <si>
    <t>CC- Trámites Administrativos - Cámaras de Comercio</t>
  </si>
  <si>
    <t>PI- Registro y Depósito de Signos Distintivos</t>
  </si>
  <si>
    <t>PI- Concesión de Nuevas Creaciones</t>
  </si>
  <si>
    <t>PI- Transferencia de Información Tecnológica basada en Patentes</t>
  </si>
  <si>
    <t>PA- Trámites Administrativos - Protección del Consumidor</t>
  </si>
  <si>
    <t>PA- Protección de Usuarios de Servicio de Comunicaciones</t>
  </si>
  <si>
    <t>AJ- Trámites Jurisdiccionales - Protección al Consumidor y Competencia Desleal e Infracción  a los Derechos de Propiedad Industrial</t>
  </si>
  <si>
    <t>PD- Trámites Administrativos - Protección de Datos Personales</t>
  </si>
  <si>
    <t>RT- Calibración de Masa y Volúmen</t>
  </si>
  <si>
    <t>RT- Trámites Administrativos Reglamentos Técnicos y Metrología Legal</t>
  </si>
  <si>
    <t>RT- Vigilancia y Control Reglamentos Técnicos, Metrología Legal y Precios</t>
  </si>
  <si>
    <t xml:space="preserve">DA- Difusión y Apoyo - RNPC </t>
  </si>
  <si>
    <t>DA- Atención Consumidor - RNPC</t>
  </si>
  <si>
    <t>GT- Administración, Gestión y Desarrollo del Talento Humano</t>
  </si>
  <si>
    <t>GT- Control Disciplinario Interno</t>
  </si>
  <si>
    <t>GD- Gestión Documental</t>
  </si>
  <si>
    <t>GA- Servicios Administrativos</t>
  </si>
  <si>
    <t>GA- Contratación</t>
  </si>
  <si>
    <t>GA- Inventarios</t>
  </si>
  <si>
    <t>GF- Contable</t>
  </si>
  <si>
    <t>GF- Presupuestal</t>
  </si>
  <si>
    <t>GF- Tesorería</t>
  </si>
  <si>
    <t>GJ- Cobro Coactivo</t>
  </si>
  <si>
    <t>GJ- Gestión Judicial</t>
  </si>
  <si>
    <t>GJ- Notificaciones</t>
  </si>
  <si>
    <t>GJ- Regulación Jurídica</t>
  </si>
  <si>
    <t>GS- Administración Sistemas de Información y Proyectos Informáticos</t>
  </si>
  <si>
    <t>GS- Administración Infraestructura Tecnológica</t>
  </si>
  <si>
    <t>CI- Seguimiento Sistema Integral de Gestión Institucional</t>
  </si>
  <si>
    <t>CI- Asesoría y Evaluación Independiente</t>
  </si>
  <si>
    <t>Documental</t>
  </si>
  <si>
    <t>Español</t>
  </si>
  <si>
    <t>Persona</t>
  </si>
  <si>
    <t>Publica</t>
  </si>
  <si>
    <t>Clasificada</t>
  </si>
  <si>
    <t>Reservada y Clasificada</t>
  </si>
  <si>
    <t>Muy Alta</t>
  </si>
  <si>
    <t/>
  </si>
  <si>
    <t>Otros</t>
  </si>
  <si>
    <t>Doc. Graficos</t>
  </si>
  <si>
    <t>Presentación</t>
  </si>
  <si>
    <t>Bd</t>
  </si>
  <si>
    <t>Audio</t>
  </si>
  <si>
    <t>Red</t>
  </si>
  <si>
    <t>Físico y Electrónico</t>
  </si>
  <si>
    <t>Muy Baja</t>
  </si>
  <si>
    <t>Video</t>
  </si>
  <si>
    <t>Fisico</t>
  </si>
  <si>
    <t>Físico y Digital</t>
  </si>
  <si>
    <t>Servicio</t>
  </si>
  <si>
    <t>Electrónico</t>
  </si>
  <si>
    <t>Otro</t>
  </si>
  <si>
    <t>Media</t>
  </si>
  <si>
    <t>Hoja Calculo</t>
  </si>
  <si>
    <t>Parcial</t>
  </si>
  <si>
    <t>Digital</t>
  </si>
  <si>
    <t>Ingles</t>
  </si>
  <si>
    <t>Texto</t>
  </si>
  <si>
    <t xml:space="preserve">Total </t>
  </si>
  <si>
    <t>Físico</t>
  </si>
  <si>
    <t>Reservada</t>
  </si>
  <si>
    <t>EXCEPCION</t>
  </si>
  <si>
    <t>AREAS</t>
  </si>
  <si>
    <t>MEDIO</t>
  </si>
  <si>
    <t>IDIOMA</t>
  </si>
  <si>
    <t>JUSTIFICACION</t>
  </si>
  <si>
    <t>CLASIFICACION</t>
  </si>
  <si>
    <t>TIPO DE ACTIVO</t>
  </si>
  <si>
    <t>PROCESOS</t>
  </si>
  <si>
    <t>A.6_Organización_de_la_seguridad_de_la_información</t>
  </si>
  <si>
    <t>A.7_Seguridad_de_los_recursos_humanos</t>
  </si>
  <si>
    <t>A.8_Gestión_de_activos</t>
  </si>
  <si>
    <t>A.9_Control_de_acceso</t>
  </si>
  <si>
    <t>A.10_Criptografía</t>
  </si>
  <si>
    <t>A.11_Seguridad_física_y_del_entorno</t>
  </si>
  <si>
    <t>A.12_Seguridad_de_las_operaciones</t>
  </si>
  <si>
    <t>A.13_Seguridad_de_las_comunicaciones</t>
  </si>
  <si>
    <t>A.14_Adquisición,_desarrollo_y_mantenimiento_de_sistemas</t>
  </si>
  <si>
    <t>A.15_Relaciones_con_los_proveedores</t>
  </si>
  <si>
    <t>A.18_Cumplimiento</t>
  </si>
  <si>
    <t>A.5.1_Directrices_establecidas_por_la_dirección_para_la_seguridad_de_la_información</t>
  </si>
  <si>
    <t>A.6.1_Organización_interna</t>
  </si>
  <si>
    <t>A.6.2_Dispositivos_móviles_y_teletrabajo</t>
  </si>
  <si>
    <t>A.7.1_Antes_de_asumir_el_empleo</t>
  </si>
  <si>
    <t>A.7.2_Durante_la_ejecución_del_empleo</t>
  </si>
  <si>
    <t>A.7.3_Terminación_o_cambio_de_empleo</t>
  </si>
  <si>
    <t>A.8.1_Responsabilidad_por_los_activos</t>
  </si>
  <si>
    <t>A.8.2_Clasificación_de_la_información</t>
  </si>
  <si>
    <t>A.8.3_Manejo_de_medios</t>
  </si>
  <si>
    <t>A.9.1_Requisitos_del_negocio_para_control_de_acceso</t>
  </si>
  <si>
    <t>A.9.2_Gestión_de_acceso_de_usuarios</t>
  </si>
  <si>
    <t>A.9.3_Responsabilidades_de_los_usuarios</t>
  </si>
  <si>
    <t>A.9.4_Control_de_acceso_a_sistemas_y_aplicaciones</t>
  </si>
  <si>
    <t>A.10.1_Controles_criptográficos</t>
  </si>
  <si>
    <t>A.11.1_Áreas_seguras</t>
  </si>
  <si>
    <t>A.11.2_Equipos</t>
  </si>
  <si>
    <t>A.12.1_Procedimientos_operacionales_y_responsabilidades</t>
  </si>
  <si>
    <t>A.12.2_Protección_contra_códigos_maliciosos</t>
  </si>
  <si>
    <t>A.12.3_Copias_de_respaldo</t>
  </si>
  <si>
    <t>A.12.4_Registro_y_seguimiento</t>
  </si>
  <si>
    <t>A.12.5_Control_de_software_operacional</t>
  </si>
  <si>
    <t>A.12.6_Gestión_de_la_vulnerabilidad_técnica</t>
  </si>
  <si>
    <t>A.12.7_Consideraciones_sobre_auditorías_de_sistemas_de_información</t>
  </si>
  <si>
    <t>A.13.1_Gestión_de_la_seguridad_de_las_redes</t>
  </si>
  <si>
    <t>A.13.2_Transferencia_de_información</t>
  </si>
  <si>
    <t>A.14.1_Requisitos_de_seguridad_de_los_sistemas_de_información</t>
  </si>
  <si>
    <t>A.14.2_Seguridad_en_los_procesos_de_desarrollo_y_de_soporte</t>
  </si>
  <si>
    <t>A.14.3_Datos_de_prueba</t>
  </si>
  <si>
    <t>A.15.1_Seguridad_de_la_información_en_las_relaciones_con_los_proveedores</t>
  </si>
  <si>
    <t>A.15.2_Gestión_de_la_prestación_de_servicios_de_proveedores</t>
  </si>
  <si>
    <t>A.16.1_Gestión_de_incidentes_y_mejoras_en_la_seguridad_de_la_información</t>
  </si>
  <si>
    <t>A.17.1_Continuidad_de_seguridad_de_la_información</t>
  </si>
  <si>
    <t>A.17.2_Redundancias</t>
  </si>
  <si>
    <t>A.18.1_Cumplimiento_de_requisitos_legales_y_contractuales</t>
  </si>
  <si>
    <t>A.18.2_Revisiones_de_seguridad_de_la_información</t>
  </si>
  <si>
    <t>A.5_Políticas_de_seguridad_de_la_información</t>
  </si>
  <si>
    <t>A.5.1.1_Politicas_para_la_seguridad_de_la_información:</t>
  </si>
  <si>
    <t>A.5.1.2_Revisión_de_las_políticas_para_seguridad_de_la_información</t>
  </si>
  <si>
    <t>A.6.1.1_Roles_y_responsabilidades_para_la_seguridad_de_la_información</t>
  </si>
  <si>
    <t>A.6.1.2_Separación_de_deberes</t>
  </si>
  <si>
    <t>A.6.1.3_Contacto_con_las_autoridades</t>
  </si>
  <si>
    <t>A.6.1.4_Contacto_con_grupos_de_interés_social</t>
  </si>
  <si>
    <t>A.6.1.5_Seguridad_de_la_información_en_la_gestión_de_los_proyectos</t>
  </si>
  <si>
    <t>A.6.2.1_Política_para_dispositivos_móviles</t>
  </si>
  <si>
    <t>A.6.2.2_Teletrabajo</t>
  </si>
  <si>
    <t>A.7.1.1_Roles_y_responsabilidades</t>
  </si>
  <si>
    <t>A.7.1.2_Términos_y_condiciones_de_empleo</t>
  </si>
  <si>
    <t>A.7.2.1_Responsabilidades_de_la_dirección</t>
  </si>
  <si>
    <t>A.7.2.3_Proceso_disciplinario</t>
  </si>
  <si>
    <t>A.7.3.1_Terminación_o_cambio_de_responsabilidades_de_empleo</t>
  </si>
  <si>
    <t>A.8.1.1_Inventario_de_activos_</t>
  </si>
  <si>
    <t>A.8.1.2_Propiedad_de_los_activos_</t>
  </si>
  <si>
    <t>A.8.1.3_Uso_aceptable_de_los_activos</t>
  </si>
  <si>
    <t>A.8.1.4_Devolución_de_los_activos</t>
  </si>
  <si>
    <t>A.8.2.1_Clasificación_de_la_información</t>
  </si>
  <si>
    <t>A.8.2.2_Etiquetado_de_la_información</t>
  </si>
  <si>
    <t>A.8.2.3_Manejo_de_activos</t>
  </si>
  <si>
    <t>A.8.3.1_Gestión_de_medios_removibles</t>
  </si>
  <si>
    <t>A.8.3.2_Disposición_de_los_medios</t>
  </si>
  <si>
    <t>A.8.3.3_Transferencia_de_medios_físicos_</t>
  </si>
  <si>
    <t>A.9.1.1_Política_de_control_de_acceso</t>
  </si>
  <si>
    <t>A.9.1.2_Acceso_a_redes_y_a_servicios_en_red</t>
  </si>
  <si>
    <t>A.9.2.1_Registro_y_cancelación_del_registro_de_usuarios</t>
  </si>
  <si>
    <t>A.9.2.2_Suministro_de_acceso_de_usuarios</t>
  </si>
  <si>
    <t>A.9.2.3_Gestión_de_derechos_de_acceso_privilegiado_</t>
  </si>
  <si>
    <t>A.9.2.4_Gestión_de_información_de_autenticación_secreta_de_usuarios</t>
  </si>
  <si>
    <t>A.9.2.5_Revisión_de_los_derechos_de_acceso_de_usuarios</t>
  </si>
  <si>
    <t>A.9.2.6_Retiro_o_ajuste_de_los_derechos_de_acceso</t>
  </si>
  <si>
    <t>A.9.3.1_Uso_de_información_de_autenticación_secreta</t>
  </si>
  <si>
    <t>A.9.4.1_Restrición_de_acceso_a_la_información</t>
  </si>
  <si>
    <t>A.9.4.2_Procedimiento_de_ingreso_seguro</t>
  </si>
  <si>
    <t>A.9.4.3_Sistema_de_gestión_de_contraseñas</t>
  </si>
  <si>
    <t>A.9.4.4_Uso_de_programas_utilitarios_privilegiados</t>
  </si>
  <si>
    <t>A.9.4.5_Control_de_acceso_a_códigos_fuente_de_programas</t>
  </si>
  <si>
    <t>A.10.1.1_Política_sobre_el_uso_de_controles_criptográficos</t>
  </si>
  <si>
    <t>A.10.1.2_Gestión_de_llaves</t>
  </si>
  <si>
    <t>A.11.1.1_Perímetro_de_seguridad_física</t>
  </si>
  <si>
    <t>A.11.1.2_Controles_físicos_de_entrada</t>
  </si>
  <si>
    <t>A.11.1.3_Seguridad_de_oficinas,_recintos_e_instalaciones</t>
  </si>
  <si>
    <t>A.11.1.4_Protección_contra_amenazas_externas_y_ambientales</t>
  </si>
  <si>
    <t>A.11.1.5_Trabajo_en_áreas_seguras</t>
  </si>
  <si>
    <t>A.11.1.6_Áreas_de_despacho_y_carga</t>
  </si>
  <si>
    <t>A.11.2.1_Ubicación_y_protección_de_los_equipos_</t>
  </si>
  <si>
    <t>A.11.2.2_Servicios_de_suministro</t>
  </si>
  <si>
    <t>A.11.2.3_Seguridad_del_cableado</t>
  </si>
  <si>
    <t>A.11.2.4_Mantenimiento_de_equipos</t>
  </si>
  <si>
    <t>A.11.2.5_Retiro_de_activos</t>
  </si>
  <si>
    <t>A.11.2.6_Seguridad_de_equipos_y_activos_fuera_de_las_instalaciones_</t>
  </si>
  <si>
    <t>A.11.2.7_Disposición_segura_o_reutilización_de_equipos_</t>
  </si>
  <si>
    <t>A.11.2.8_Equipos_de_usuario_desatendidos</t>
  </si>
  <si>
    <t>A.11.2.9_Política_de_escritorio_limpio_y_pantalla_limpia</t>
  </si>
  <si>
    <t>A.12.1.1_Procedimientos_de_operación_documentados</t>
  </si>
  <si>
    <t>A.12.1.2_Gestión_de_cambios</t>
  </si>
  <si>
    <t>A.12.1.3_Gestión_de_capacidad</t>
  </si>
  <si>
    <t>A.12.1.4_Separación_de_los_ambientes_de_desarrollo,_pruebas_y_operación</t>
  </si>
  <si>
    <t>A.12.2.1_Controles_contra_códigos_maliciosos</t>
  </si>
  <si>
    <t>A.12.3.1_Respaldo_de_la_información</t>
  </si>
  <si>
    <t>A.12.4.1_Registro_de_eventos</t>
  </si>
  <si>
    <t>A.12.4.2_Protección_de_la_información_de_registro</t>
  </si>
  <si>
    <t>A.12.4.3_Registros_del_administrador_y_del_operador</t>
  </si>
  <si>
    <t>A.12.4.4_Sincronización_de_relojes</t>
  </si>
  <si>
    <t>A.12.5.1_Instalación_de_software_en_sistemas_operativos</t>
  </si>
  <si>
    <t>A.12.6.1_Gestión_de_vulnerabilidades_técnicas</t>
  </si>
  <si>
    <t>A.12.6.2_Restricciones_sobre_la_instalación_de_software</t>
  </si>
  <si>
    <t>A.12.7.1_Controles_sobre_auditorías_de_sistemas_de_información</t>
  </si>
  <si>
    <t>A.13.1.1_Controles_de_redes</t>
  </si>
  <si>
    <t>A.13.1.2_Seguridad_de_los_servicios_de_red</t>
  </si>
  <si>
    <t>A.13.1.3_Separación_en_las_redes</t>
  </si>
  <si>
    <t>A.13.2.1_Políticas_y_procedimientos_de_transferencia_de_información</t>
  </si>
  <si>
    <t>A.13.2.2_Acuerdos_sobre_transferencia_de_información</t>
  </si>
  <si>
    <t>A.13.2.3_Mensajería_electrónica</t>
  </si>
  <si>
    <t>A.13.2.4_Acuerdos_de_confidencialidad_o_de_no_divulgación_</t>
  </si>
  <si>
    <t>A.14.1.1_Análisis_y_especificación_de_requisitos_de_seguridad_de_la_información</t>
  </si>
  <si>
    <t>A.14.1.2_Seguridad_de_servicios_de_las_aplicaciones_en_redes_públicas_</t>
  </si>
  <si>
    <t>A.14.1.3_Protección_de_transacciones_de_los_servicios_de_las_aplicaciones</t>
  </si>
  <si>
    <t>A.14.2.1_Política_de_desarrollo_seguro</t>
  </si>
  <si>
    <t>A.14.2.2_Procedimientos_de_control_de_cambios_en_sistemas_</t>
  </si>
  <si>
    <t>A.14.2.3_Revisión_técnica_de_las_aplicaciones_después_de_cambios_en_la_plataforma_de_operación_</t>
  </si>
  <si>
    <t>A.14.2.4_Restricciones_en_los_cambios_a_los_paquetes_de_software</t>
  </si>
  <si>
    <t>A.14.2.5_Principios_de_construcción_de_sistemas_seguros</t>
  </si>
  <si>
    <t>A.14.2.6_Ambiente_de_desarrollo_seguro</t>
  </si>
  <si>
    <t>A.14.2.7_Desarrollo_contratado_externamente</t>
  </si>
  <si>
    <t>A.14.2.8_Pruebas_de_seguridad_de_sistemas</t>
  </si>
  <si>
    <t>A.14.2.9_Prueba_de_aceptación_de_sistemas</t>
  </si>
  <si>
    <t>A.14.3.1_Protección_de_datos_de_prueba</t>
  </si>
  <si>
    <t>A.15.1.1_Política_de_seguridad_de_la_información_para_las_relaciones_con_los_proveedores</t>
  </si>
  <si>
    <t>A.15.1.2_Tratamiento_de_la_seguridad_dentro_de_los_acuerdos_con_proveedores</t>
  </si>
  <si>
    <t>A.15.1.3_Cadena_de_suministro_de_tecnología_de_información_y_comunicación</t>
  </si>
  <si>
    <t>A.15.2.1_Seguimiento_y_revisión_de_los_servicios_de_los_proveedores</t>
  </si>
  <si>
    <t>A.15.2.2_Gestión_de_cambios_en_los_servicios_de_los_proveedores</t>
  </si>
  <si>
    <t>A.16_Incidentes_de_seguridad_de_la_información</t>
  </si>
  <si>
    <t>A.16.1.1_Responsabilidades_y_procedimientos</t>
  </si>
  <si>
    <t>A.16.1.2_Reporte_de_eventos_de_seguridad_de_la_información</t>
  </si>
  <si>
    <t>A.16.1.3_Reporte_de_debilidades_de_seguridad_de_la_información_</t>
  </si>
  <si>
    <t>A.16.1.4_Evaluación_de_eventos_de_seguridad_de_la_información_y_decisiones_sobre_ellos</t>
  </si>
  <si>
    <t>A.16.1.5_Respuesta_a_incidentes_de_seguridad_de_la_información</t>
  </si>
  <si>
    <t>A.16.1.6_Aprendizaje_obtenido_de_los_incidentes_de_seguridad_de_la_información</t>
  </si>
  <si>
    <t>A.16.1.7_Recolección_de_evidencia</t>
  </si>
  <si>
    <t>A.17_Continuidad_de_negocio</t>
  </si>
  <si>
    <t>A.17.1.2_Implementación_de_la_continuidad_de_la_seguridad_de_la_información_</t>
  </si>
  <si>
    <t>A.17.1.3_Verificación,_revisión_y_evaluación_de_la_continuidad_de_la_seguridad_de_la_información</t>
  </si>
  <si>
    <t>A.17.2.1_Disponibilidad_de_instalaciones_de_procesamiento_de_información</t>
  </si>
  <si>
    <t>A.18.1.1_Identificación_de_la_legislación_aplicable_y_de_los_requisitos_contractuales</t>
  </si>
  <si>
    <t>A.18.1.2_Derechos_de_propiedad_intelectual_</t>
  </si>
  <si>
    <t>A.18.1.3_Protección_de_registros</t>
  </si>
  <si>
    <t>A.18.1.4_Privacidad_y_protección_de_información_de_datos_personales</t>
  </si>
  <si>
    <t>A.18.1.5_Reglamentación_de_controles_criptográficos</t>
  </si>
  <si>
    <t>A.18.2.1_Revisión_independiente_de_la_seguridad_de_la_información</t>
  </si>
  <si>
    <t>A.18.2.2_Cumplimiento_con_las_políticas_y_normas_de_seguridad</t>
  </si>
  <si>
    <t>A.18.2.3_Revisión_del_cumplimiento_técnico</t>
  </si>
  <si>
    <t>controles</t>
  </si>
  <si>
    <t>objetivos</t>
  </si>
  <si>
    <t>dominios</t>
  </si>
  <si>
    <t>Dominio - objetivo</t>
  </si>
  <si>
    <t>A.7.2.2_Toma_de_conciencia,_educación_y_formación_en_la_seguridad_de_la_información</t>
  </si>
  <si>
    <t>A.17.1.1_Planificación_de_la_continuidad_de_la_seguridad_de_la_información_</t>
  </si>
  <si>
    <t>A.14_Adquisición__desarrollo_y_mantenimiento_de_sistemas</t>
  </si>
  <si>
    <t>Fecha de generación de la información</t>
  </si>
  <si>
    <t>DERECHOS DE PETICIÓN</t>
  </si>
  <si>
    <t>QUEJAS, RECLAMOS, SUGERENCIAS Y
FELICITACIONES</t>
  </si>
  <si>
    <t>Quejas Reclamos, Sugerencias y Felicitaciones</t>
  </si>
  <si>
    <t>Corresponde a las solicitudes de derechos de petición (incluye
petición de información) que no están relacionadas a un expediente
determinado y se debe organizar de manera consecutiva, de acuerdo con la
fecha de respuesta, anexando los correspondientes antecedentes. Cuando
la solicitud se relaciona con un trámite (expediente) determinado los
documentos se deben archivar en la carpeta del trámite original
(expediente).</t>
  </si>
  <si>
    <t>http://serviciospub.sic.gov.co/Sic2/Tramites/Radicacion/Radicacion/Consultas/ConsultaRadicacion.php</t>
  </si>
  <si>
    <t>Ley 1712 de 2014</t>
  </si>
  <si>
    <t>Indefinida</t>
  </si>
  <si>
    <t>Grupo de atención al ciudadano</t>
  </si>
  <si>
    <t>Petición de información</t>
  </si>
  <si>
    <t>Todas las áreas de la Entidad</t>
  </si>
  <si>
    <t>Cada vez que se presenta una petición</t>
  </si>
  <si>
    <t>Manifestación de satisfacción o insatisfacción de los servicios prestados por la Entidad.</t>
  </si>
  <si>
    <t>Ley 1712 de 2014. Artículo 18, literal a) El derecho de toda persona a la intimidad, bajo las limitaciones propias que impone la condición de servidor público, en concordancia con lo estipulado por el artículo 24 de la Ley 1437 de 2011</t>
  </si>
  <si>
    <t>Código: SC05-F03</t>
  </si>
  <si>
    <t>Vigente: Versión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</si>
</sst>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164" formatCode="[$-240A]d&quot; de &quot;mmmm&quot; de &quot;yyyy;@"/>
    <numFmt numFmtId="165" formatCode="d/mm/yyyy;@"/>
    <numFmt numFmtId="166" formatCode="0.0"/>
    <numFmt numFmtId="167" formatCode="0.000"/>
    <numFmt numFmtId="168" formatCode="&quot; $&quot;#,##0.00\ ;&quot;-$&quot;#,##0.00\ ;&quot; $-&quot;#\ ;@\ "/>
    <numFmt numFmtId="169" formatCode="00"/>
  </numFmts>
  <fonts count="55">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5"/>
      <name val="Calibri"/>
      <family val="2"/>
      <scheme val="minor"/>
    </font>
    <font>
      <sz val="11"/>
      <color theme="0"/>
      <name val="Calibri"/>
      <family val="2"/>
      <scheme val="minor"/>
    </font>
    <font>
      <u/>
      <sz val="11"/>
      <color theme="10"/>
      <name val="Calibri"/>
      <family val="2"/>
      <scheme val="minor"/>
    </font>
    <font>
      <b/>
      <sz val="11"/>
      <color theme="0"/>
      <name val="Calibri"/>
      <family val="2"/>
      <scheme val="minor"/>
    </font>
    <font>
      <sz val="11"/>
      <color theme="1"/>
      <name val="Calibri"/>
      <family val="2"/>
      <scheme val="minor"/>
    </font>
    <font>
      <b/>
      <sz val="11"/>
      <color rgb="FFFF0000"/>
      <name val="Calibri"/>
      <family val="2"/>
      <scheme val="minor"/>
    </font>
    <font>
      <b/>
      <sz val="12"/>
      <color theme="1"/>
      <name val="Arial Narrow"/>
      <family val="2"/>
    </font>
    <font>
      <sz val="12"/>
      <name val="Arial"/>
      <family val="2"/>
    </font>
    <font>
      <b/>
      <sz val="12"/>
      <name val="Arial"/>
      <family val="2"/>
    </font>
    <font>
      <b/>
      <sz val="8"/>
      <name val="Arial"/>
      <family val="2"/>
    </font>
    <font>
      <sz val="11"/>
      <color indexed="8"/>
      <name val="Calibri"/>
      <family val="2"/>
      <charset val="1"/>
    </font>
    <font>
      <sz val="10"/>
      <name val="MS Sans Serif"/>
      <family val="2"/>
    </font>
    <font>
      <sz val="10"/>
      <color indexed="8"/>
      <name val="Arial"/>
      <family val="2"/>
    </font>
    <font>
      <sz val="10"/>
      <color indexed="8"/>
      <name val="Arial1"/>
    </font>
    <font>
      <b/>
      <sz val="10"/>
      <name val="Arial"/>
      <family val="2"/>
    </font>
    <font>
      <b/>
      <sz val="12.5"/>
      <name val="Arial"/>
      <family val="2"/>
    </font>
    <font>
      <sz val="12"/>
      <color theme="1"/>
      <name val="Arial Narrow"/>
      <family val="2"/>
    </font>
    <font>
      <sz val="11"/>
      <name val="Calibri"/>
      <family val="2"/>
      <scheme val="minor"/>
    </font>
    <font>
      <sz val="8"/>
      <color rgb="FF000000"/>
      <name val="Tahoma"/>
      <family val="2"/>
    </font>
    <font>
      <b/>
      <u/>
      <sz val="11"/>
      <color theme="1"/>
      <name val="Calibri"/>
      <family val="2"/>
      <scheme val="minor"/>
    </font>
    <font>
      <b/>
      <sz val="18"/>
      <color theme="1"/>
      <name val="Arial Narrow"/>
      <family val="2"/>
    </font>
    <font>
      <b/>
      <sz val="12"/>
      <name val="Arial Narrow"/>
      <family val="2"/>
    </font>
    <font>
      <sz val="12"/>
      <name val="Arial Narrow"/>
      <family val="2"/>
    </font>
    <font>
      <sz val="11"/>
      <color theme="1"/>
      <name val="Arial Narrow"/>
      <family val="2"/>
    </font>
    <font>
      <b/>
      <sz val="11"/>
      <color theme="1"/>
      <name val="Arial Narrow"/>
      <family val="2"/>
    </font>
    <font>
      <b/>
      <sz val="11"/>
      <name val="Arial Narrow"/>
      <family val="2"/>
    </font>
    <font>
      <u/>
      <sz val="14"/>
      <color theme="1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6"/>
      <color theme="1"/>
      <name val="Arial Narrow"/>
      <family val="2"/>
    </font>
    <font>
      <sz val="9"/>
      <color theme="1"/>
      <name val="Calibri"/>
      <family val="2"/>
      <scheme val="minor"/>
    </font>
    <font>
      <b/>
      <sz val="11"/>
      <name val="Calibri"/>
      <family val="2"/>
      <scheme val="minor"/>
    </font>
    <font>
      <b/>
      <sz val="12"/>
      <name val="Calibri"/>
      <family val="2"/>
      <scheme val="minor"/>
    </font>
    <font>
      <sz val="12"/>
      <name val="Calibri"/>
      <family val="2"/>
      <scheme val="minor"/>
    </font>
    <font>
      <sz val="9"/>
      <color theme="1"/>
      <name val="Arial"/>
      <family val="2"/>
    </font>
    <font>
      <b/>
      <sz val="9"/>
      <color theme="1"/>
      <name val="Arial"/>
      <family val="2"/>
    </font>
    <font>
      <b/>
      <sz val="9"/>
      <name val="Arial"/>
      <family val="2"/>
    </font>
    <font>
      <sz val="9"/>
      <color indexed="81"/>
      <name val="Tahoma"/>
      <family val="2"/>
    </font>
    <font>
      <b/>
      <sz val="9"/>
      <color indexed="81"/>
      <name val="Tahoma"/>
      <family val="2"/>
    </font>
  </fonts>
  <fills count="57">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rgb="FFC00000"/>
        <bgColor indexed="64"/>
      </patternFill>
    </fill>
    <fill>
      <patternFill patternType="solid">
        <fgColor indexed="1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theme="0" tint="-0.34998626667073579"/>
      </left>
      <right style="double">
        <color theme="0" tint="-0.34998626667073579"/>
      </right>
      <top style="double">
        <color theme="0" tint="-0.34998626667073579"/>
      </top>
      <bottom/>
      <diagonal/>
    </border>
    <border>
      <left style="double">
        <color theme="0" tint="-0.34998626667073579"/>
      </left>
      <right style="double">
        <color theme="0" tint="-0.34998626667073579"/>
      </right>
      <top/>
      <bottom style="double">
        <color theme="0" tint="-0.34998626667073579"/>
      </bottom>
      <diagonal/>
    </border>
    <border>
      <left/>
      <right/>
      <top style="double">
        <color theme="0" tint="-0.34998626667073579"/>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s>
  <cellStyleXfs count="93">
    <xf numFmtId="0" fontId="0" fillId="0" borderId="0"/>
    <xf numFmtId="0" fontId="3" fillId="0" borderId="0"/>
    <xf numFmtId="0" fontId="8" fillId="0" borderId="0" applyNumberFormat="0" applyFill="0" applyBorder="0" applyAlignment="0" applyProtection="0"/>
    <xf numFmtId="49" fontId="15" fillId="0" borderId="1">
      <alignment horizontal="center" vertical="center" wrapText="1"/>
      <protection locked="0"/>
    </xf>
    <xf numFmtId="49" fontId="15" fillId="12" borderId="1" applyNumberFormat="0">
      <alignment horizontal="center" vertical="center" wrapText="1"/>
      <protection locked="0"/>
    </xf>
    <xf numFmtId="49" fontId="15" fillId="3" borderId="1" applyNumberFormat="0">
      <alignment horizontal="center" vertical="center" wrapText="1"/>
      <protection locked="0"/>
    </xf>
    <xf numFmtId="49" fontId="15" fillId="9" borderId="1" applyNumberFormat="0">
      <alignment horizontal="center" vertical="center" wrapText="1"/>
      <protection locked="0"/>
    </xf>
    <xf numFmtId="0" fontId="16"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3" fillId="0" borderId="0" applyFont="0" applyFill="0" applyBorder="0" applyAlignment="0" applyProtection="0"/>
    <xf numFmtId="167" fontId="3" fillId="0" borderId="0" applyFont="0" applyFill="0" applyBorder="0" applyAlignment="0" applyProtection="0"/>
    <xf numFmtId="167" fontId="17" fillId="0" borderId="0" applyFont="0" applyFill="0" applyBorder="0" applyAlignment="0" applyProtection="0"/>
    <xf numFmtId="168" fontId="3" fillId="0" borderId="0" applyFill="0" applyBorder="0" applyAlignment="0" applyProtection="0"/>
    <xf numFmtId="0" fontId="10" fillId="0" borderId="0"/>
    <xf numFmtId="0" fontId="10" fillId="0" borderId="0"/>
    <xf numFmtId="0" fontId="10" fillId="0" borderId="0"/>
    <xf numFmtId="0" fontId="18" fillId="0" borderId="0"/>
    <xf numFmtId="0" fontId="3" fillId="0" borderId="0"/>
    <xf numFmtId="0" fontId="19" fillId="0" borderId="0"/>
    <xf numFmtId="0" fontId="3" fillId="0" borderId="0"/>
    <xf numFmtId="0" fontId="10" fillId="0" borderId="0"/>
    <xf numFmtId="0" fontId="10" fillId="0" borderId="0"/>
    <xf numFmtId="0" fontId="10" fillId="0" borderId="0"/>
    <xf numFmtId="0" fontId="10" fillId="0" borderId="0"/>
    <xf numFmtId="0" fontId="18" fillId="0" borderId="0"/>
    <xf numFmtId="0" fontId="3" fillId="0" borderId="0"/>
    <xf numFmtId="0" fontId="3"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 fillId="0" borderId="0" applyFill="0" applyBorder="0" applyAlignment="0" applyProtection="0"/>
    <xf numFmtId="9" fontId="3" fillId="13" borderId="1" applyNumberFormat="0" applyFont="0" applyFill="0" applyBorder="0" applyAlignment="0" applyProtection="0">
      <alignment vertical="center"/>
    </xf>
    <xf numFmtId="9" fontId="17" fillId="0" borderId="0" applyFont="0" applyFill="0" applyBorder="0" applyAlignment="0" applyProtection="0"/>
    <xf numFmtId="44" fontId="10" fillId="0" borderId="0" applyFont="0" applyFill="0" applyBorder="0" applyAlignment="0" applyProtection="0"/>
    <xf numFmtId="0" fontId="33" fillId="0" borderId="0" applyNumberFormat="0" applyFill="0" applyBorder="0" applyAlignment="0" applyProtection="0"/>
    <xf numFmtId="0" fontId="34" fillId="0" borderId="67" applyNumberFormat="0" applyFill="0" applyAlignment="0" applyProtection="0"/>
    <xf numFmtId="0" fontId="35" fillId="0" borderId="68" applyNumberFormat="0" applyFill="0" applyAlignment="0" applyProtection="0"/>
    <xf numFmtId="0" fontId="36" fillId="0" borderId="69"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0" applyNumberFormat="0" applyBorder="0" applyAlignment="0" applyProtection="0"/>
    <xf numFmtId="0" fontId="39" fillId="24" borderId="0" applyNumberFormat="0" applyBorder="0" applyAlignment="0" applyProtection="0"/>
    <xf numFmtId="0" fontId="40" fillId="25" borderId="70" applyNumberFormat="0" applyAlignment="0" applyProtection="0"/>
    <xf numFmtId="0" fontId="41" fillId="26" borderId="71" applyNumberFormat="0" applyAlignment="0" applyProtection="0"/>
    <xf numFmtId="0" fontId="42" fillId="26" borderId="70" applyNumberFormat="0" applyAlignment="0" applyProtection="0"/>
    <xf numFmtId="0" fontId="43" fillId="0" borderId="72" applyNumberFormat="0" applyFill="0" applyAlignment="0" applyProtection="0"/>
    <xf numFmtId="0" fontId="9" fillId="27" borderId="73" applyNumberFormat="0" applyAlignment="0" applyProtection="0"/>
    <xf numFmtId="0" fontId="1" fillId="0" borderId="0" applyNumberFormat="0" applyFill="0" applyBorder="0" applyAlignment="0" applyProtection="0"/>
    <xf numFmtId="0" fontId="10" fillId="28" borderId="74" applyNumberFormat="0" applyFont="0" applyAlignment="0" applyProtection="0"/>
    <xf numFmtId="0" fontId="44" fillId="0" borderId="0" applyNumberFormat="0" applyFill="0" applyBorder="0" applyAlignment="0" applyProtection="0"/>
    <xf numFmtId="0" fontId="2" fillId="0" borderId="75" applyNumberFormat="0" applyFill="0" applyAlignment="0" applyProtection="0"/>
    <xf numFmtId="0" fontId="7"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7"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7"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7"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7"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7"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cellStyleXfs>
  <cellXfs count="456">
    <xf numFmtId="0" fontId="0" fillId="0" borderId="0" xfId="0"/>
    <xf numFmtId="0" fontId="8" fillId="10" borderId="50" xfId="2" applyFont="1" applyFill="1" applyBorder="1" applyAlignment="1" applyProtection="1">
      <alignment vertical="center" wrapText="1"/>
    </xf>
    <xf numFmtId="0" fontId="8" fillId="10" borderId="0" xfId="2" applyFont="1" applyFill="1" applyBorder="1" applyAlignment="1" applyProtection="1">
      <alignment vertical="center" wrapText="1"/>
    </xf>
    <xf numFmtId="0" fontId="32" fillId="0" borderId="0" xfId="2" applyFont="1" applyFill="1" applyBorder="1" applyAlignment="1" applyProtection="1">
      <alignment vertical="center" wrapText="1"/>
    </xf>
    <xf numFmtId="0" fontId="22" fillId="0" borderId="8" xfId="0" applyFont="1" applyBorder="1" applyAlignment="1" applyProtection="1">
      <alignment wrapText="1"/>
    </xf>
    <xf numFmtId="0" fontId="22" fillId="0" borderId="38" xfId="0" applyFont="1" applyBorder="1" applyAlignment="1" applyProtection="1">
      <alignment wrapText="1"/>
    </xf>
    <xf numFmtId="0" fontId="0" fillId="0" borderId="0" xfId="0" applyAlignment="1" applyProtection="1">
      <alignment wrapText="1"/>
    </xf>
    <xf numFmtId="0" fontId="22" fillId="0" borderId="0" xfId="0" applyFont="1" applyBorder="1" applyAlignment="1" applyProtection="1">
      <alignment wrapText="1"/>
    </xf>
    <xf numFmtId="0" fontId="22" fillId="0" borderId="6" xfId="0" applyFont="1" applyBorder="1" applyAlignment="1" applyProtection="1">
      <alignment wrapText="1"/>
    </xf>
    <xf numFmtId="0" fontId="22" fillId="0" borderId="13" xfId="0" applyFont="1" applyBorder="1" applyAlignment="1" applyProtection="1">
      <alignment wrapText="1"/>
    </xf>
    <xf numFmtId="0" fontId="22" fillId="0" borderId="39" xfId="0" applyFont="1" applyBorder="1" applyAlignment="1" applyProtection="1">
      <alignment wrapText="1"/>
    </xf>
    <xf numFmtId="0" fontId="0" fillId="0" borderId="7" xfId="0" applyBorder="1" applyAlignment="1" applyProtection="1">
      <alignment wrapText="1"/>
    </xf>
    <xf numFmtId="0" fontId="0" fillId="0" borderId="8" xfId="0" applyBorder="1" applyAlignment="1" applyProtection="1">
      <alignment wrapText="1"/>
    </xf>
    <xf numFmtId="0" fontId="0" fillId="0" borderId="9" xfId="0" applyBorder="1" applyAlignment="1" applyProtection="1">
      <alignment wrapText="1"/>
    </xf>
    <xf numFmtId="0" fontId="0" fillId="0" borderId="10" xfId="0" applyBorder="1" applyAlignment="1" applyProtection="1">
      <alignment wrapText="1"/>
    </xf>
    <xf numFmtId="0" fontId="0" fillId="0" borderId="0" xfId="0" applyBorder="1" applyAlignment="1" applyProtection="1">
      <alignment wrapText="1"/>
    </xf>
    <xf numFmtId="0" fontId="2" fillId="0" borderId="0" xfId="0" applyFont="1" applyBorder="1" applyAlignment="1" applyProtection="1">
      <alignment vertical="center" wrapText="1"/>
    </xf>
    <xf numFmtId="0" fontId="0" fillId="0" borderId="11" xfId="0" applyBorder="1" applyAlignment="1" applyProtection="1">
      <alignment wrapText="1"/>
    </xf>
    <xf numFmtId="0" fontId="5" fillId="0" borderId="0" xfId="0" applyFont="1" applyFill="1" applyBorder="1" applyAlignment="1" applyProtection="1">
      <alignment horizont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wrapText="1"/>
    </xf>
    <xf numFmtId="0" fontId="4" fillId="0" borderId="0" xfId="0" applyFont="1" applyFill="1" applyBorder="1" applyAlignment="1" applyProtection="1">
      <alignment vertical="center" wrapText="1"/>
    </xf>
    <xf numFmtId="0" fontId="0" fillId="6" borderId="0" xfId="0" applyFill="1" applyBorder="1" applyAlignment="1" applyProtection="1">
      <alignment wrapText="1"/>
    </xf>
    <xf numFmtId="0" fontId="1" fillId="0" borderId="12" xfId="0" applyFont="1" applyFill="1" applyBorder="1" applyAlignment="1" applyProtection="1">
      <alignment wrapText="1"/>
    </xf>
    <xf numFmtId="0" fontId="1" fillId="0" borderId="13" xfId="0" applyFont="1" applyFill="1" applyBorder="1" applyAlignment="1" applyProtection="1">
      <alignment wrapText="1"/>
    </xf>
    <xf numFmtId="0" fontId="0" fillId="0" borderId="13" xfId="0" applyFill="1" applyBorder="1" applyAlignment="1" applyProtection="1">
      <alignment wrapText="1"/>
    </xf>
    <xf numFmtId="0" fontId="0" fillId="0" borderId="14" xfId="0" applyFill="1" applyBorder="1" applyAlignment="1" applyProtection="1">
      <alignment wrapText="1"/>
    </xf>
    <xf numFmtId="0" fontId="2" fillId="0" borderId="8" xfId="0" applyFont="1" applyBorder="1" applyAlignment="1" applyProtection="1">
      <alignment vertical="center" wrapText="1"/>
    </xf>
    <xf numFmtId="0" fontId="2" fillId="0" borderId="0" xfId="0" applyFont="1" applyBorder="1" applyAlignment="1" applyProtection="1">
      <alignment wrapText="1"/>
    </xf>
    <xf numFmtId="0" fontId="0" fillId="0" borderId="0" xfId="0" applyFill="1" applyBorder="1" applyAlignment="1" applyProtection="1">
      <alignment wrapText="1"/>
    </xf>
    <xf numFmtId="0" fontId="5" fillId="0" borderId="0" xfId="0" applyFont="1" applyFill="1" applyBorder="1" applyAlignment="1" applyProtection="1">
      <alignment vertical="center" wrapText="1"/>
    </xf>
    <xf numFmtId="0" fontId="4" fillId="0" borderId="0" xfId="0" applyFont="1" applyBorder="1" applyAlignment="1" applyProtection="1">
      <alignment wrapText="1"/>
    </xf>
    <xf numFmtId="0" fontId="2" fillId="0" borderId="3" xfId="0" applyFont="1" applyBorder="1" applyAlignment="1" applyProtection="1">
      <alignment vertical="center" wrapText="1"/>
    </xf>
    <xf numFmtId="0" fontId="0" fillId="0" borderId="5" xfId="0" applyBorder="1" applyAlignment="1" applyProtection="1">
      <alignment wrapText="1"/>
    </xf>
    <xf numFmtId="0" fontId="0" fillId="0" borderId="6" xfId="0" applyBorder="1" applyAlignment="1" applyProtection="1">
      <alignment wrapText="1"/>
    </xf>
    <xf numFmtId="0" fontId="0" fillId="0" borderId="1" xfId="0" applyBorder="1" applyAlignment="1" applyProtection="1">
      <alignment wrapText="1"/>
    </xf>
    <xf numFmtId="0" fontId="0" fillId="0" borderId="2" xfId="0"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0" borderId="18" xfId="0" applyBorder="1" applyAlignment="1" applyProtection="1">
      <alignment wrapText="1"/>
    </xf>
    <xf numFmtId="0" fontId="0" fillId="0" borderId="19" xfId="0" applyBorder="1" applyAlignment="1" applyProtection="1">
      <alignment wrapText="1"/>
    </xf>
    <xf numFmtId="0" fontId="0" fillId="0" borderId="20" xfId="0" applyBorder="1" applyAlignment="1" applyProtection="1">
      <alignment wrapText="1"/>
    </xf>
    <xf numFmtId="0" fontId="8" fillId="0" borderId="0" xfId="2" applyFill="1" applyBorder="1" applyAlignment="1" applyProtection="1">
      <alignment wrapText="1"/>
    </xf>
    <xf numFmtId="0" fontId="0" fillId="0" borderId="0" xfId="0" applyBorder="1" applyAlignment="1" applyProtection="1">
      <alignment textRotation="90" wrapText="1"/>
    </xf>
    <xf numFmtId="0" fontId="0" fillId="0" borderId="0" xfId="0" applyBorder="1" applyAlignment="1" applyProtection="1">
      <alignment vertical="center" textRotation="90" wrapText="1"/>
    </xf>
    <xf numFmtId="0" fontId="0" fillId="6" borderId="1" xfId="0" applyFill="1" applyBorder="1" applyAlignment="1" applyProtection="1">
      <alignment wrapText="1"/>
    </xf>
    <xf numFmtId="0" fontId="0" fillId="0" borderId="12" xfId="0" applyBorder="1" applyAlignment="1" applyProtection="1">
      <alignment wrapText="1"/>
    </xf>
    <xf numFmtId="0" fontId="0" fillId="0" borderId="13" xfId="0" applyBorder="1" applyAlignment="1" applyProtection="1">
      <alignment wrapText="1"/>
    </xf>
    <xf numFmtId="0" fontId="0" fillId="0" borderId="13" xfId="0" applyBorder="1" applyAlignment="1" applyProtection="1">
      <alignment vertical="center" textRotation="90" wrapText="1"/>
    </xf>
    <xf numFmtId="0" fontId="0" fillId="0" borderId="14" xfId="0" applyBorder="1" applyAlignment="1" applyProtection="1">
      <alignment wrapText="1"/>
    </xf>
    <xf numFmtId="0" fontId="2" fillId="0" borderId="1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Border="1" applyAlignment="1" applyProtection="1"/>
    <xf numFmtId="0" fontId="0" fillId="0" borderId="1" xfId="0" applyBorder="1" applyAlignment="1" applyProtection="1">
      <alignment horizontal="center" vertical="center" wrapText="1"/>
    </xf>
    <xf numFmtId="0" fontId="0" fillId="0" borderId="19" xfId="0" applyBorder="1" applyAlignment="1" applyProtection="1"/>
    <xf numFmtId="0" fontId="0" fillId="0" borderId="15" xfId="0" applyBorder="1" applyAlignment="1" applyProtection="1">
      <alignment wrapText="1"/>
    </xf>
    <xf numFmtId="0" fontId="0" fillId="0" borderId="16" xfId="0" applyBorder="1" applyAlignment="1" applyProtection="1">
      <alignment wrapText="1"/>
    </xf>
    <xf numFmtId="0" fontId="0" fillId="0" borderId="17" xfId="0" applyBorder="1" applyAlignment="1" applyProtection="1">
      <alignment wrapText="1"/>
    </xf>
    <xf numFmtId="0" fontId="0" fillId="0" borderId="5" xfId="0" applyBorder="1" applyAlignment="1" applyProtection="1"/>
    <xf numFmtId="0" fontId="0" fillId="0" borderId="36" xfId="0" applyBorder="1" applyAlignment="1" applyProtection="1">
      <alignment wrapText="1"/>
    </xf>
    <xf numFmtId="0" fontId="0" fillId="0" borderId="27" xfId="0" applyBorder="1" applyAlignment="1" applyProtection="1">
      <alignment wrapText="1"/>
    </xf>
    <xf numFmtId="0" fontId="0" fillId="0" borderId="28" xfId="0" applyBorder="1" applyAlignment="1" applyProtection="1">
      <alignment wrapText="1"/>
    </xf>
    <xf numFmtId="0" fontId="0" fillId="0" borderId="29" xfId="0" applyBorder="1" applyAlignment="1" applyProtection="1">
      <alignment wrapText="1"/>
    </xf>
    <xf numFmtId="0" fontId="0" fillId="0" borderId="30" xfId="0" applyBorder="1" applyAlignment="1" applyProtection="1">
      <alignment wrapText="1"/>
    </xf>
    <xf numFmtId="0" fontId="0" fillId="0" borderId="32" xfId="0" applyBorder="1" applyAlignment="1" applyProtection="1">
      <alignment wrapText="1"/>
    </xf>
    <xf numFmtId="0" fontId="0" fillId="0" borderId="33" xfId="0" applyBorder="1" applyAlignment="1" applyProtection="1">
      <alignment wrapText="1"/>
    </xf>
    <xf numFmtId="0" fontId="0" fillId="0" borderId="34" xfId="0" applyBorder="1" applyAlignment="1" applyProtection="1">
      <alignment wrapText="1"/>
    </xf>
    <xf numFmtId="0" fontId="11" fillId="0" borderId="0" xfId="0" applyFont="1" applyBorder="1" applyAlignment="1" applyProtection="1">
      <alignment horizontal="center" vertical="center" wrapText="1"/>
    </xf>
    <xf numFmtId="0" fontId="2" fillId="0" borderId="16"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 xfId="0" applyFont="1" applyBorder="1" applyAlignment="1" applyProtection="1">
      <alignment horizontal="center" vertical="center" wrapText="1"/>
      <protection locked="0"/>
    </xf>
    <xf numFmtId="0" fontId="0" fillId="0" borderId="0" xfId="0" applyProtection="1"/>
    <xf numFmtId="0" fontId="13" fillId="10" borderId="0" xfId="1" applyFont="1" applyFill="1" applyProtection="1"/>
    <xf numFmtId="0" fontId="0" fillId="0" borderId="0" xfId="0" applyFont="1" applyProtection="1"/>
    <xf numFmtId="0" fontId="14" fillId="10" borderId="0" xfId="1" applyFont="1" applyFill="1" applyProtection="1"/>
    <xf numFmtId="0" fontId="2" fillId="18" borderId="1" xfId="0" applyFont="1" applyFill="1" applyBorder="1" applyAlignment="1" applyProtection="1">
      <alignment horizontal="center" vertical="center" wrapText="1"/>
    </xf>
    <xf numFmtId="0" fontId="2" fillId="15" borderId="26" xfId="0" applyFont="1" applyFill="1" applyBorder="1" applyAlignment="1" applyProtection="1">
      <alignment horizontal="justify" vertical="center" wrapText="1"/>
    </xf>
    <xf numFmtId="0" fontId="0" fillId="15" borderId="1" xfId="0" applyFont="1" applyFill="1" applyBorder="1" applyProtection="1"/>
    <xf numFmtId="0" fontId="0" fillId="0" borderId="17" xfId="0" applyFont="1" applyBorder="1" applyAlignment="1" applyProtection="1">
      <alignment horizontal="justify" vertical="center" wrapText="1"/>
    </xf>
    <xf numFmtId="0" fontId="0" fillId="0" borderId="17" xfId="0" applyFont="1" applyBorder="1" applyProtection="1"/>
    <xf numFmtId="0" fontId="21" fillId="10" borderId="1" xfId="1" applyFont="1" applyFill="1" applyBorder="1" applyAlignment="1" applyProtection="1">
      <alignment horizontal="center" vertical="center"/>
    </xf>
    <xf numFmtId="0" fontId="2" fillId="15" borderId="1" xfId="0" applyFont="1" applyFill="1" applyBorder="1" applyAlignment="1" applyProtection="1">
      <alignment horizontal="justify" vertical="center" wrapText="1"/>
    </xf>
    <xf numFmtId="0" fontId="0" fillId="15" borderId="1" xfId="0" applyFont="1" applyFill="1" applyBorder="1" applyAlignment="1" applyProtection="1">
      <alignment horizontal="justify" vertical="center" wrapText="1"/>
    </xf>
    <xf numFmtId="0" fontId="13" fillId="10" borderId="1" xfId="1" applyFont="1" applyFill="1" applyBorder="1" applyProtection="1"/>
    <xf numFmtId="44" fontId="0" fillId="0" borderId="0" xfId="51" applyFont="1" applyProtection="1"/>
    <xf numFmtId="0" fontId="21" fillId="10" borderId="1" xfId="1" applyFont="1" applyFill="1" applyBorder="1" applyAlignment="1" applyProtection="1">
      <alignment horizontal="center" vertical="center"/>
      <protection locked="0"/>
    </xf>
    <xf numFmtId="0" fontId="29" fillId="0" borderId="52" xfId="0" applyFont="1" applyBorder="1" applyAlignment="1" applyProtection="1">
      <alignment horizontal="left" vertical="center"/>
      <protection locked="0"/>
    </xf>
    <xf numFmtId="0" fontId="29" fillId="0" borderId="1" xfId="0" applyFont="1" applyBorder="1" applyAlignment="1" applyProtection="1">
      <alignment vertical="center"/>
      <protection locked="0"/>
    </xf>
    <xf numFmtId="0" fontId="29" fillId="0" borderId="52" xfId="0" applyFont="1" applyBorder="1" applyAlignment="1" applyProtection="1">
      <alignment vertical="center" wrapText="1"/>
      <protection locked="0"/>
    </xf>
    <xf numFmtId="0" fontId="29" fillId="0" borderId="35" xfId="0" applyFont="1" applyBorder="1" applyAlignment="1" applyProtection="1">
      <alignment vertical="center"/>
      <protection locked="0"/>
    </xf>
    <xf numFmtId="0" fontId="30" fillId="0" borderId="64"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19"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19" borderId="56" xfId="0" applyFill="1" applyBorder="1" applyAlignment="1" applyProtection="1">
      <alignment horizontal="center" vertical="center"/>
      <protection locked="0"/>
    </xf>
    <xf numFmtId="0" fontId="29" fillId="0" borderId="1" xfId="0" applyFont="1" applyBorder="1" applyAlignment="1" applyProtection="1">
      <alignment horizontal="left" vertical="center"/>
      <protection locked="0"/>
    </xf>
    <xf numFmtId="0" fontId="29" fillId="0" borderId="15" xfId="0" applyFont="1" applyBorder="1" applyAlignment="1" applyProtection="1">
      <alignment vertical="center" wrapText="1"/>
      <protection locked="0"/>
    </xf>
    <xf numFmtId="0" fontId="30" fillId="0" borderId="58" xfId="0" applyFont="1" applyBorder="1" applyAlignment="1" applyProtection="1">
      <alignment horizontal="center" vertical="center"/>
      <protection locked="0"/>
    </xf>
    <xf numFmtId="0" fontId="29" fillId="0" borderId="15" xfId="0" applyFont="1" applyBorder="1" applyAlignment="1" applyProtection="1">
      <alignment vertical="center"/>
      <protection locked="0"/>
    </xf>
    <xf numFmtId="0" fontId="29" fillId="0" borderId="1" xfId="0" applyFont="1" applyBorder="1" applyAlignment="1" applyProtection="1">
      <alignment horizontal="left" vertical="center" wrapText="1"/>
      <protection locked="0"/>
    </xf>
    <xf numFmtId="0" fontId="29" fillId="0" borderId="1" xfId="0" applyFont="1" applyBorder="1" applyAlignment="1" applyProtection="1">
      <alignment vertical="center" wrapText="1"/>
      <protection locked="0"/>
    </xf>
    <xf numFmtId="0" fontId="29" fillId="0" borderId="1" xfId="0" applyFont="1" applyFill="1" applyBorder="1" applyAlignment="1" applyProtection="1">
      <alignment horizontal="left" vertical="center"/>
      <protection locked="0"/>
    </xf>
    <xf numFmtId="0" fontId="0" fillId="0" borderId="61" xfId="0" applyBorder="1" applyAlignment="1" applyProtection="1">
      <alignment horizontal="center" vertical="center"/>
      <protection locked="0"/>
    </xf>
    <xf numFmtId="0" fontId="0" fillId="19" borderId="62" xfId="0" applyFill="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19" borderId="63" xfId="0" applyFill="1" applyBorder="1" applyAlignment="1" applyProtection="1">
      <alignment horizontal="center" vertical="center"/>
      <protection locked="0"/>
    </xf>
    <xf numFmtId="0" fontId="26" fillId="10" borderId="1" xfId="1" applyFont="1" applyFill="1" applyBorder="1" applyAlignment="1" applyProtection="1">
      <alignment horizontal="center" vertical="center" wrapText="1"/>
    </xf>
    <xf numFmtId="0" fontId="12" fillId="10" borderId="0" xfId="1" applyFont="1" applyFill="1" applyBorder="1" applyAlignment="1" applyProtection="1">
      <alignment vertical="center" wrapText="1"/>
    </xf>
    <xf numFmtId="0" fontId="0" fillId="0" borderId="0" xfId="0" applyBorder="1" applyProtection="1"/>
    <xf numFmtId="0" fontId="28" fillId="11" borderId="61" xfId="0" applyFont="1" applyFill="1" applyBorder="1" applyAlignment="1" applyProtection="1">
      <alignment horizontal="center" vertical="center"/>
    </xf>
    <xf numFmtId="0" fontId="28" fillId="11" borderId="62" xfId="0" applyFont="1" applyFill="1" applyBorder="1" applyAlignment="1" applyProtection="1">
      <alignment horizontal="center" vertical="center"/>
    </xf>
    <xf numFmtId="0" fontId="28" fillId="11" borderId="63" xfId="0" applyFont="1" applyFill="1" applyBorder="1" applyAlignment="1" applyProtection="1">
      <alignment horizontal="center" vertical="center"/>
    </xf>
    <xf numFmtId="0" fontId="8" fillId="15" borderId="58" xfId="2" applyFill="1" applyBorder="1" applyAlignment="1" applyProtection="1">
      <alignment horizontal="center" vertical="center"/>
    </xf>
    <xf numFmtId="0" fontId="31" fillId="0" borderId="26" xfId="0" applyFont="1" applyBorder="1" applyAlignment="1" applyProtection="1">
      <alignment horizontal="center" vertical="center" wrapText="1"/>
    </xf>
    <xf numFmtId="0" fontId="30" fillId="0" borderId="26" xfId="0" applyFont="1" applyBorder="1" applyAlignment="1" applyProtection="1">
      <alignment horizontal="center" vertical="center" wrapText="1"/>
    </xf>
    <xf numFmtId="0" fontId="30" fillId="0" borderId="26" xfId="0" applyFont="1" applyBorder="1" applyAlignment="1" applyProtection="1">
      <alignment horizontal="center" vertical="center"/>
    </xf>
    <xf numFmtId="0" fontId="30" fillId="0" borderId="65"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20" fillId="0" borderId="0" xfId="1" applyFont="1" applyProtection="1"/>
    <xf numFmtId="0" fontId="0" fillId="0" borderId="1" xfId="0" applyBorder="1" applyAlignment="1" applyProtection="1">
      <alignment horizontal="center" vertical="center"/>
    </xf>
    <xf numFmtId="0" fontId="31" fillId="0" borderId="1"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 fillId="0" borderId="0" xfId="1" applyProtection="1"/>
    <xf numFmtId="0" fontId="0" fillId="0" borderId="0" xfId="0" applyFont="1" applyFill="1" applyBorder="1" applyAlignment="1" applyProtection="1">
      <alignment horizontal="left" vertical="center" wrapText="1"/>
    </xf>
    <xf numFmtId="0" fontId="30" fillId="0" borderId="1" xfId="0" applyFont="1" applyBorder="1" applyAlignment="1" applyProtection="1">
      <alignment horizontal="center" vertical="center"/>
    </xf>
    <xf numFmtId="0" fontId="0" fillId="0" borderId="0" xfId="0" applyAlignment="1" applyProtection="1"/>
    <xf numFmtId="0" fontId="3" fillId="0" borderId="0" xfId="0" applyFont="1" applyFill="1" applyBorder="1" applyAlignment="1" applyProtection="1">
      <alignment horizontal="left"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8" fillId="15" borderId="1" xfId="2" applyFill="1" applyBorder="1" applyAlignment="1" applyProtection="1">
      <alignment horizontal="center" vertical="center"/>
    </xf>
    <xf numFmtId="0" fontId="8" fillId="15" borderId="56" xfId="2" applyFill="1" applyBorder="1" applyAlignment="1" applyProtection="1">
      <alignment horizontal="center" vertical="center"/>
    </xf>
    <xf numFmtId="0" fontId="3" fillId="0" borderId="0" xfId="1" applyFill="1" applyProtection="1"/>
    <xf numFmtId="0" fontId="23" fillId="21" borderId="0" xfId="0" applyFont="1" applyFill="1" applyBorder="1" applyAlignment="1" applyProtection="1">
      <alignment wrapText="1"/>
    </xf>
    <xf numFmtId="0" fontId="5" fillId="0" borderId="0" xfId="0" applyFont="1" applyFill="1" applyBorder="1" applyAlignment="1" applyProtection="1">
      <alignment vertical="center" wrapText="1"/>
      <protection locked="0"/>
    </xf>
    <xf numFmtId="0" fontId="23" fillId="0" borderId="0" xfId="0" applyFont="1" applyBorder="1" applyAlignment="1" applyProtection="1">
      <alignment wrapText="1"/>
    </xf>
    <xf numFmtId="0" fontId="49" fillId="0" borderId="0" xfId="0" applyFont="1" applyFill="1" applyBorder="1" applyAlignment="1" applyProtection="1">
      <alignment vertical="center" wrapText="1"/>
      <protection locked="0"/>
    </xf>
    <xf numFmtId="0" fontId="23" fillId="0" borderId="0" xfId="0" applyFont="1" applyBorder="1" applyAlignment="1" applyProtection="1">
      <alignment horizontal="left" wrapText="1"/>
    </xf>
    <xf numFmtId="0" fontId="48" fillId="0" borderId="0" xfId="0" applyFont="1" applyBorder="1" applyAlignment="1" applyProtection="1">
      <alignment wrapText="1"/>
    </xf>
    <xf numFmtId="0" fontId="5" fillId="0" borderId="0"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0" fillId="0" borderId="0" xfId="0" applyAlignment="1" applyProtection="1">
      <alignment horizontal="left" wrapText="1"/>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0" fillId="0" borderId="0" xfId="0" applyBorder="1" applyAlignment="1" applyProtection="1">
      <alignment horizontal="left" wrapText="1"/>
    </xf>
    <xf numFmtId="0" fontId="0" fillId="0" borderId="0" xfId="0" applyFill="1" applyBorder="1" applyAlignment="1" applyProtection="1">
      <alignment horizontal="center" vertical="center" wrapText="1"/>
      <protection locked="0"/>
    </xf>
    <xf numFmtId="0" fontId="47" fillId="0" borderId="1" xfId="0" applyFont="1" applyBorder="1" applyAlignment="1" applyProtection="1">
      <alignment horizontal="center" vertical="center" wrapText="1"/>
    </xf>
    <xf numFmtId="0" fontId="0" fillId="5" borderId="1" xfId="0" applyFill="1" applyBorder="1" applyAlignment="1" applyProtection="1">
      <alignment wrapText="1"/>
    </xf>
    <xf numFmtId="0" fontId="23" fillId="0" borderId="1" xfId="0" applyFont="1" applyBorder="1" applyAlignment="1" applyProtection="1">
      <alignment horizontal="center" vertical="center" textRotation="90" wrapText="1"/>
    </xf>
    <xf numFmtId="0" fontId="23" fillId="5" borderId="1" xfId="0" applyFont="1" applyFill="1" applyBorder="1" applyAlignment="1" applyProtection="1">
      <alignment horizontal="center" vertical="center" textRotation="90" wrapText="1"/>
    </xf>
    <xf numFmtId="0" fontId="23" fillId="0" borderId="1" xfId="0" applyFont="1" applyBorder="1" applyAlignment="1" applyProtection="1">
      <alignment horizontal="center" vertical="center" wrapText="1"/>
    </xf>
    <xf numFmtId="0" fontId="23" fillId="0" borderId="13" xfId="0" applyFont="1" applyBorder="1" applyAlignment="1" applyProtection="1">
      <alignment wrapText="1"/>
    </xf>
    <xf numFmtId="0" fontId="0" fillId="0" borderId="0" xfId="0" applyFill="1" applyBorder="1"/>
    <xf numFmtId="0" fontId="50" fillId="0" borderId="0" xfId="0" applyFont="1"/>
    <xf numFmtId="0" fontId="46" fillId="0" borderId="0" xfId="0" applyFont="1"/>
    <xf numFmtId="0" fontId="50" fillId="0" borderId="0" xfId="0" applyFont="1" applyAlignment="1">
      <alignment horizontal="center"/>
    </xf>
    <xf numFmtId="0" fontId="46" fillId="0" borderId="0" xfId="0" applyFont="1" applyAlignment="1">
      <alignment horizontal="center"/>
    </xf>
    <xf numFmtId="0" fontId="50" fillId="0" borderId="0" xfId="0" applyFont="1" applyBorder="1"/>
    <xf numFmtId="0" fontId="50" fillId="0" borderId="0" xfId="0" applyFont="1" applyAlignment="1">
      <alignment wrapText="1"/>
    </xf>
    <xf numFmtId="0" fontId="50" fillId="0" borderId="0" xfId="0" applyFont="1" applyAlignment="1">
      <alignment horizontal="center" vertical="center" wrapText="1"/>
    </xf>
    <xf numFmtId="0" fontId="50"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ont="1" applyFill="1" applyBorder="1" applyAlignment="1"/>
    <xf numFmtId="0" fontId="0" fillId="0" borderId="0" xfId="0" applyFill="1" applyBorder="1" applyAlignment="1">
      <alignment wrapText="1"/>
    </xf>
    <xf numFmtId="0" fontId="0" fillId="0" borderId="0" xfId="0" applyBorder="1" applyAlignment="1">
      <alignment vertical="center" wrapText="1"/>
    </xf>
    <xf numFmtId="0" fontId="0" fillId="0" borderId="0" xfId="0" applyBorder="1" applyAlignment="1">
      <alignment vertical="center"/>
    </xf>
    <xf numFmtId="0" fontId="0" fillId="0" borderId="0" xfId="0" applyBorder="1"/>
    <xf numFmtId="0" fontId="2" fillId="56" borderId="0" xfId="0" applyFont="1" applyFill="1" applyAlignment="1">
      <alignment horizontal="center" vertical="center"/>
    </xf>
    <xf numFmtId="0" fontId="2" fillId="56" borderId="0" xfId="0" applyFont="1" applyFill="1" applyAlignment="1">
      <alignment horizontal="center" vertical="center" wrapText="1"/>
    </xf>
    <xf numFmtId="0" fontId="20" fillId="15" borderId="76" xfId="0" applyFont="1" applyFill="1" applyBorder="1" applyAlignment="1">
      <alignment horizontal="left" vertical="center" wrapText="1"/>
    </xf>
    <xf numFmtId="0" fontId="20" fillId="2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20" fillId="15" borderId="78" xfId="0" applyFont="1" applyFill="1" applyBorder="1" applyAlignment="1">
      <alignment horizontal="left" vertical="center" wrapText="1"/>
    </xf>
    <xf numFmtId="0" fontId="20" fillId="20" borderId="78" xfId="0" applyFont="1" applyFill="1" applyBorder="1" applyAlignment="1">
      <alignment horizontal="left" vertical="center" wrapText="1"/>
    </xf>
    <xf numFmtId="0" fontId="20" fillId="20" borderId="0" xfId="0" applyFont="1" applyFill="1"/>
    <xf numFmtId="0" fontId="50" fillId="0" borderId="0" xfId="0" applyFont="1" applyProtection="1">
      <protection locked="0"/>
    </xf>
    <xf numFmtId="0" fontId="52" fillId="11" borderId="1" xfId="0" applyFont="1" applyFill="1" applyBorder="1" applyAlignment="1" applyProtection="1">
      <alignment horizontal="center" vertical="center" wrapText="1"/>
    </xf>
    <xf numFmtId="0" fontId="52" fillId="54" borderId="1" xfId="0" applyFont="1" applyFill="1" applyBorder="1" applyAlignment="1" applyProtection="1">
      <alignment horizontal="center" vertical="center" wrapText="1"/>
    </xf>
    <xf numFmtId="0" fontId="52" fillId="16" borderId="1" xfId="0" applyFont="1" applyFill="1" applyBorder="1" applyAlignment="1" applyProtection="1">
      <alignment horizontal="center" vertical="center" wrapText="1"/>
    </xf>
    <xf numFmtId="0" fontId="52" fillId="55" borderId="1" xfId="0" applyFont="1" applyFill="1" applyBorder="1" applyAlignment="1" applyProtection="1">
      <alignment horizontal="center" vertical="center" wrapText="1"/>
    </xf>
    <xf numFmtId="0" fontId="52" fillId="18" borderId="1" xfId="0" applyFont="1" applyFill="1" applyBorder="1" applyAlignment="1" applyProtection="1">
      <alignment horizontal="center" vertical="center" wrapText="1"/>
    </xf>
    <xf numFmtId="0" fontId="52" fillId="18" borderId="15" xfId="0" applyFont="1" applyFill="1" applyBorder="1" applyAlignment="1" applyProtection="1">
      <alignment horizontal="center" vertical="center" wrapText="1"/>
    </xf>
    <xf numFmtId="0" fontId="50" fillId="0" borderId="1" xfId="0" applyFont="1" applyFill="1" applyBorder="1" applyAlignment="1" applyProtection="1">
      <alignment horizontal="center" vertical="center" wrapText="1"/>
      <protection locked="0"/>
    </xf>
    <xf numFmtId="0" fontId="50" fillId="0" borderId="1" xfId="0" applyFont="1" applyFill="1" applyBorder="1" applyAlignment="1" applyProtection="1">
      <alignment horizontal="center" vertical="center"/>
      <protection locked="0"/>
    </xf>
    <xf numFmtId="0" fontId="50" fillId="0" borderId="0" xfId="0" applyFont="1" applyBorder="1" applyProtection="1">
      <protection locked="0"/>
    </xf>
    <xf numFmtId="0" fontId="50" fillId="0" borderId="0" xfId="0" applyFont="1" applyAlignment="1" applyProtection="1">
      <alignment wrapText="1"/>
      <protection locked="0"/>
    </xf>
    <xf numFmtId="0" fontId="50" fillId="0" borderId="0" xfId="0" applyFont="1" applyAlignment="1" applyProtection="1">
      <alignment horizontal="center" vertical="center" wrapText="1"/>
      <protection locked="0"/>
    </xf>
    <xf numFmtId="0" fontId="50" fillId="0" borderId="0" xfId="0" applyFont="1" applyAlignment="1" applyProtection="1">
      <alignment horizontal="center" vertical="center"/>
      <protection locked="0"/>
    </xf>
    <xf numFmtId="0" fontId="46" fillId="0" borderId="0" xfId="0" applyFont="1" applyProtection="1">
      <protection locked="0"/>
    </xf>
    <xf numFmtId="0" fontId="23" fillId="0" borderId="77" xfId="0" applyFont="1" applyFill="1" applyBorder="1" applyAlignment="1">
      <alignment horizontal="left" vertical="center" wrapText="1"/>
    </xf>
    <xf numFmtId="0" fontId="50" fillId="0" borderId="1" xfId="0" applyFont="1" applyFill="1" applyBorder="1" applyAlignment="1" applyProtection="1">
      <alignment vertical="center" wrapText="1"/>
      <protection locked="0"/>
    </xf>
    <xf numFmtId="0" fontId="50" fillId="0" borderId="1" xfId="0" applyFont="1" applyBorder="1" applyAlignment="1" applyProtection="1">
      <alignment vertical="center" wrapText="1"/>
      <protection locked="0"/>
    </xf>
    <xf numFmtId="0" fontId="50" fillId="0" borderId="1" xfId="0" applyFont="1" applyFill="1" applyBorder="1" applyAlignment="1" applyProtection="1">
      <alignment horizontal="justify" vertical="center" wrapText="1"/>
      <protection locked="0"/>
    </xf>
    <xf numFmtId="0" fontId="50" fillId="0" borderId="0" xfId="0" applyFont="1" applyAlignment="1" applyProtection="1">
      <alignment horizontal="justify" vertical="center" wrapText="1"/>
      <protection locked="0"/>
    </xf>
    <xf numFmtId="0" fontId="46" fillId="0" borderId="0" xfId="0" applyFont="1" applyAlignment="1" applyProtection="1">
      <alignment horizontal="justify" vertical="center" wrapText="1"/>
      <protection locked="0"/>
    </xf>
    <xf numFmtId="0" fontId="50" fillId="0" borderId="0" xfId="0" applyFont="1" applyAlignment="1">
      <alignment horizontal="justify" vertical="center" wrapText="1"/>
    </xf>
    <xf numFmtId="0" fontId="50" fillId="0" borderId="1"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52" fillId="11" borderId="1" xfId="0" applyFont="1" applyFill="1" applyBorder="1" applyAlignment="1" applyProtection="1">
      <alignment horizontal="center" vertical="center" wrapText="1"/>
    </xf>
    <xf numFmtId="0" fontId="50" fillId="0" borderId="17" xfId="0" applyFont="1" applyBorder="1" applyAlignment="1" applyProtection="1">
      <alignment vertical="center" wrapText="1"/>
      <protection locked="0"/>
    </xf>
    <xf numFmtId="0" fontId="50" fillId="0" borderId="1" xfId="0" applyFont="1" applyBorder="1" applyAlignment="1" applyProtection="1">
      <alignment horizontal="center" vertical="center" wrapText="1"/>
      <protection locked="0"/>
    </xf>
    <xf numFmtId="0" fontId="50" fillId="0" borderId="1" xfId="0" applyFont="1" applyBorder="1" applyAlignment="1" applyProtection="1">
      <alignment horizontal="center" vertical="center"/>
      <protection locked="0"/>
    </xf>
    <xf numFmtId="0" fontId="52" fillId="11" borderId="1" xfId="0" applyFont="1" applyFill="1" applyBorder="1" applyAlignment="1" applyProtection="1">
      <alignment horizontal="center" vertical="center" wrapText="1"/>
    </xf>
    <xf numFmtId="0" fontId="50" fillId="0" borderId="17" xfId="0" applyFont="1" applyBorder="1" applyAlignment="1" applyProtection="1">
      <alignment horizontal="center" vertical="center"/>
      <protection locked="0"/>
    </xf>
    <xf numFmtId="0" fontId="50" fillId="0" borderId="17" xfId="0" applyFont="1" applyBorder="1" applyAlignment="1" applyProtection="1">
      <alignment horizontal="center" vertical="center" wrapText="1"/>
      <protection locked="0"/>
    </xf>
    <xf numFmtId="0" fontId="52" fillId="54" borderId="1" xfId="0" applyFont="1" applyFill="1" applyBorder="1" applyAlignment="1" applyProtection="1">
      <alignment horizontal="center" vertical="center" wrapText="1"/>
    </xf>
    <xf numFmtId="0" fontId="46" fillId="0" borderId="0" xfId="0" applyFont="1" applyBorder="1" applyAlignment="1" applyProtection="1">
      <alignment horizontal="center" vertical="center" wrapText="1"/>
      <protection locked="0"/>
    </xf>
    <xf numFmtId="0" fontId="51" fillId="0" borderId="1" xfId="1" applyFont="1" applyBorder="1" applyAlignment="1">
      <alignment vertical="center"/>
    </xf>
    <xf numFmtId="0" fontId="51" fillId="0" borderId="24" xfId="1" applyFont="1" applyBorder="1" applyAlignment="1">
      <alignment vertical="center"/>
    </xf>
    <xf numFmtId="0" fontId="50" fillId="0" borderId="0" xfId="0" applyFont="1" applyAlignment="1" applyProtection="1">
      <alignment horizontal="center" wrapText="1"/>
      <protection locked="0"/>
    </xf>
    <xf numFmtId="0" fontId="50" fillId="0" borderId="0" xfId="0" applyFont="1" applyAlignment="1">
      <alignment horizontal="center" wrapText="1"/>
    </xf>
    <xf numFmtId="0" fontId="22" fillId="0" borderId="7" xfId="0" applyFont="1" applyBorder="1" applyAlignment="1" applyProtection="1">
      <alignment horizontal="center" wrapText="1"/>
    </xf>
    <xf numFmtId="0" fontId="22" fillId="0" borderId="8" xfId="0" applyFont="1" applyBorder="1" applyAlignment="1" applyProtection="1">
      <alignment horizontal="center" wrapText="1"/>
    </xf>
    <xf numFmtId="0" fontId="22" fillId="0" borderId="10" xfId="0" applyFont="1" applyBorder="1" applyAlignment="1" applyProtection="1">
      <alignment horizontal="center" wrapText="1"/>
    </xf>
    <xf numFmtId="0" fontId="22" fillId="0" borderId="0" xfId="0" applyFont="1" applyBorder="1" applyAlignment="1" applyProtection="1">
      <alignment horizontal="center" wrapText="1"/>
    </xf>
    <xf numFmtId="0" fontId="22" fillId="0" borderId="12" xfId="0" applyFont="1" applyBorder="1" applyAlignment="1" applyProtection="1">
      <alignment horizontal="center" wrapText="1"/>
    </xf>
    <xf numFmtId="0" fontId="22" fillId="0" borderId="13" xfId="0" applyFont="1" applyBorder="1" applyAlignment="1" applyProtection="1">
      <alignment horizontal="center" wrapText="1"/>
    </xf>
    <xf numFmtId="0" fontId="12" fillId="2" borderId="35" xfId="0" applyFont="1" applyFill="1" applyBorder="1" applyAlignment="1" applyProtection="1">
      <alignment horizontal="left" vertical="center" wrapText="1"/>
    </xf>
    <xf numFmtId="0" fontId="12" fillId="2" borderId="40" xfId="0" applyFont="1" applyFill="1" applyBorder="1" applyAlignment="1" applyProtection="1">
      <alignment horizontal="left" vertical="center" wrapText="1"/>
    </xf>
    <xf numFmtId="0" fontId="12" fillId="2" borderId="41"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0" fontId="12" fillId="2" borderId="16" xfId="0" applyFont="1" applyFill="1" applyBorder="1" applyAlignment="1" applyProtection="1">
      <alignment horizontal="left" vertical="center" wrapText="1"/>
    </xf>
    <xf numFmtId="0" fontId="12" fillId="2" borderId="17" xfId="0" applyFont="1" applyFill="1" applyBorder="1" applyAlignment="1" applyProtection="1">
      <alignment horizontal="left" vertical="center" wrapText="1"/>
    </xf>
    <xf numFmtId="0" fontId="22" fillId="0" borderId="35" xfId="0" applyFont="1" applyBorder="1" applyAlignment="1" applyProtection="1">
      <alignment horizontal="center" vertical="center" wrapText="1"/>
    </xf>
    <xf numFmtId="0" fontId="22" fillId="0" borderId="40"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15"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22" fillId="0" borderId="46" xfId="0" applyFont="1" applyBorder="1" applyAlignment="1" applyProtection="1">
      <alignment horizontal="center" vertical="center" wrapText="1"/>
    </xf>
    <xf numFmtId="0" fontId="12" fillId="2" borderId="42" xfId="0" applyFont="1" applyFill="1" applyBorder="1" applyAlignment="1" applyProtection="1">
      <alignment horizontal="left" vertical="center" wrapText="1"/>
    </xf>
    <xf numFmtId="0" fontId="12" fillId="2" borderId="43" xfId="0" applyFont="1" applyFill="1" applyBorder="1" applyAlignment="1" applyProtection="1">
      <alignment horizontal="left" vertical="center" wrapText="1"/>
    </xf>
    <xf numFmtId="0" fontId="12" fillId="2" borderId="44" xfId="0" applyFont="1" applyFill="1" applyBorder="1" applyAlignment="1" applyProtection="1">
      <alignment horizontal="left" vertical="center" wrapText="1"/>
    </xf>
    <xf numFmtId="0" fontId="22" fillId="0" borderId="42" xfId="0" applyFont="1" applyBorder="1" applyAlignment="1" applyProtection="1">
      <alignment horizontal="center" vertical="center" wrapText="1"/>
    </xf>
    <xf numFmtId="0" fontId="22" fillId="0" borderId="43" xfId="0" applyFont="1" applyBorder="1" applyAlignment="1" applyProtection="1">
      <alignment horizontal="center" vertical="center" wrapText="1"/>
    </xf>
    <xf numFmtId="0" fontId="22" fillId="0" borderId="47" xfId="0" applyFont="1" applyBorder="1" applyAlignment="1" applyProtection="1">
      <alignment horizontal="center" vertical="center" wrapText="1"/>
    </xf>
    <xf numFmtId="0" fontId="45" fillId="0" borderId="36" xfId="0" applyFont="1" applyBorder="1" applyAlignment="1" applyProtection="1">
      <alignment horizontal="center" vertical="center" wrapText="1"/>
    </xf>
    <xf numFmtId="0" fontId="45" fillId="0" borderId="8"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5" xfId="0" applyFont="1" applyBorder="1" applyAlignment="1" applyProtection="1">
      <alignment horizontal="center" vertical="center" wrapText="1"/>
    </xf>
    <xf numFmtId="0" fontId="45" fillId="0" borderId="0" xfId="0" applyFont="1" applyBorder="1" applyAlignment="1" applyProtection="1">
      <alignment horizontal="center" vertical="center" wrapText="1"/>
    </xf>
    <xf numFmtId="0" fontId="45" fillId="0" borderId="6" xfId="0" applyFont="1" applyBorder="1" applyAlignment="1" applyProtection="1">
      <alignment horizontal="center" vertical="center" wrapText="1"/>
    </xf>
    <xf numFmtId="0" fontId="45" fillId="0" borderId="37" xfId="0" applyFont="1" applyBorder="1" applyAlignment="1" applyProtection="1">
      <alignment horizontal="center" vertical="center" wrapText="1"/>
    </xf>
    <xf numFmtId="0" fontId="45" fillId="0" borderId="13" xfId="0" applyFont="1" applyBorder="1" applyAlignment="1" applyProtection="1">
      <alignment horizontal="center" vertical="center" wrapText="1"/>
    </xf>
    <xf numFmtId="0" fontId="45" fillId="0" borderId="39" xfId="0" applyFont="1" applyBorder="1" applyAlignment="1" applyProtection="1">
      <alignment horizontal="center" vertical="center" wrapText="1"/>
    </xf>
    <xf numFmtId="0" fontId="5" fillId="2" borderId="1" xfId="0" applyFont="1" applyFill="1" applyBorder="1" applyAlignment="1" applyProtection="1">
      <alignment horizontal="center" vertical="center" wrapText="1"/>
      <protection locked="0"/>
    </xf>
    <xf numFmtId="0" fontId="8" fillId="0" borderId="0" xfId="2" applyFill="1" applyBorder="1" applyAlignment="1" applyProtection="1">
      <alignment horizontal="left" wrapText="1"/>
    </xf>
    <xf numFmtId="0" fontId="4" fillId="0" borderId="0" xfId="0" applyFont="1" applyBorder="1" applyAlignment="1" applyProtection="1">
      <alignment horizontal="left" vertical="center" wrapText="1"/>
    </xf>
    <xf numFmtId="0" fontId="5" fillId="2" borderId="15"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164" fontId="5" fillId="2" borderId="1"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top" wrapText="1"/>
    </xf>
    <xf numFmtId="0" fontId="4" fillId="0" borderId="0"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4" fillId="0" borderId="0" xfId="0" applyFont="1" applyBorder="1" applyAlignment="1" applyProtection="1">
      <alignment horizontal="left" wrapText="1"/>
    </xf>
    <xf numFmtId="0" fontId="5" fillId="2" borderId="1"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wrapText="1"/>
      <protection locked="0"/>
    </xf>
    <xf numFmtId="0" fontId="48" fillId="0" borderId="0" xfId="0" applyFont="1" applyFill="1" applyBorder="1" applyAlignment="1" applyProtection="1">
      <alignment horizontal="center" wrapText="1"/>
      <protection locked="0"/>
    </xf>
    <xf numFmtId="0" fontId="48" fillId="0" borderId="0" xfId="0" applyFont="1" applyBorder="1" applyAlignment="1" applyProtection="1">
      <alignment horizontal="center" wrapText="1"/>
    </xf>
    <xf numFmtId="0" fontId="0" fillId="2" borderId="1" xfId="0" applyFill="1" applyBorder="1" applyAlignment="1" applyProtection="1">
      <alignment horizontal="center" vertical="center" wrapText="1"/>
      <protection locked="0"/>
    </xf>
    <xf numFmtId="0" fontId="0" fillId="2" borderId="15" xfId="0" applyFill="1" applyBorder="1" applyAlignment="1" applyProtection="1">
      <alignment horizontal="justify" vertical="center"/>
      <protection locked="0"/>
    </xf>
    <xf numFmtId="0" fontId="0" fillId="2" borderId="16" xfId="0" applyFill="1" applyBorder="1" applyAlignment="1" applyProtection="1">
      <alignment horizontal="justify" vertical="center"/>
      <protection locked="0"/>
    </xf>
    <xf numFmtId="0" fontId="0" fillId="2" borderId="17" xfId="0" applyFill="1" applyBorder="1" applyAlignment="1" applyProtection="1">
      <alignment horizontal="justify" vertical="center"/>
      <protection locked="0"/>
    </xf>
    <xf numFmtId="0" fontId="0" fillId="2" borderId="15" xfId="0" applyFill="1" applyBorder="1" applyAlignment="1" applyProtection="1">
      <alignment horizontal="justify" vertical="center" wrapText="1"/>
      <protection locked="0"/>
    </xf>
    <xf numFmtId="0" fontId="0" fillId="2" borderId="16" xfId="0" applyFill="1" applyBorder="1" applyAlignment="1" applyProtection="1">
      <alignment horizontal="justify" vertical="center" wrapText="1"/>
      <protection locked="0"/>
    </xf>
    <xf numFmtId="0" fontId="0" fillId="2" borderId="17" xfId="0" applyFill="1" applyBorder="1" applyAlignment="1" applyProtection="1">
      <alignment horizontal="justify" vertical="center" wrapText="1"/>
      <protection locked="0"/>
    </xf>
    <xf numFmtId="0" fontId="4" fillId="0" borderId="19" xfId="0" applyFont="1" applyBorder="1" applyAlignment="1" applyProtection="1">
      <alignment horizontal="left" wrapText="1"/>
    </xf>
    <xf numFmtId="0" fontId="4" fillId="0" borderId="19" xfId="0" applyFont="1" applyBorder="1" applyAlignment="1" applyProtection="1">
      <alignment horizont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8" fillId="0" borderId="0" xfId="0" applyFont="1" applyBorder="1" applyAlignment="1" applyProtection="1">
      <alignment horizontal="left" wrapText="1"/>
    </xf>
    <xf numFmtId="0" fontId="5" fillId="0" borderId="1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0" fillId="2" borderId="15"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2" fillId="0" borderId="15" xfId="0" applyFont="1" applyBorder="1" applyAlignment="1" applyProtection="1">
      <alignment horizontal="center" wrapText="1"/>
    </xf>
    <xf numFmtId="0" fontId="2" fillId="0" borderId="16" xfId="0" applyFont="1" applyBorder="1" applyAlignment="1" applyProtection="1">
      <alignment horizontal="center" wrapText="1"/>
    </xf>
    <xf numFmtId="0" fontId="2" fillId="0" borderId="17" xfId="0" applyFont="1" applyBorder="1" applyAlignment="1" applyProtection="1">
      <alignment horizontal="center" wrapText="1"/>
    </xf>
    <xf numFmtId="0" fontId="6" fillId="5" borderId="2"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18" xfId="0" applyFont="1" applyFill="1" applyBorder="1" applyAlignment="1" applyProtection="1">
      <alignment horizontal="center" vertical="center" wrapText="1"/>
      <protection hidden="1"/>
    </xf>
    <xf numFmtId="0" fontId="6" fillId="5" borderId="20" xfId="0" applyFont="1" applyFill="1" applyBorder="1" applyAlignment="1" applyProtection="1">
      <alignment horizontal="center" vertical="center" wrapText="1"/>
      <protection hidden="1"/>
    </xf>
    <xf numFmtId="0" fontId="6" fillId="6" borderId="2" xfId="0"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6" fillId="6" borderId="18" xfId="0" applyFont="1" applyFill="1" applyBorder="1" applyAlignment="1" applyProtection="1">
      <alignment horizontal="center" vertical="center" wrapText="1"/>
      <protection hidden="1"/>
    </xf>
    <xf numFmtId="0" fontId="6" fillId="6" borderId="20"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18" xfId="0" applyFont="1" applyFill="1" applyBorder="1" applyAlignment="1" applyProtection="1">
      <alignment horizontal="center" vertical="center" wrapText="1"/>
      <protection hidden="1"/>
    </xf>
    <xf numFmtId="0" fontId="6" fillId="3" borderId="20" xfId="0" applyFont="1" applyFill="1" applyBorder="1" applyAlignment="1" applyProtection="1">
      <alignment horizontal="center" vertical="center" wrapText="1"/>
      <protection hidden="1"/>
    </xf>
    <xf numFmtId="0" fontId="2" fillId="0" borderId="10" xfId="0" applyFont="1" applyBorder="1" applyAlignment="1" applyProtection="1">
      <alignment horizontal="left" wrapText="1"/>
    </xf>
    <xf numFmtId="0" fontId="2" fillId="0" borderId="0" xfId="0" applyFont="1" applyBorder="1" applyAlignment="1" applyProtection="1">
      <alignment horizontal="left" wrapText="1"/>
    </xf>
    <xf numFmtId="0" fontId="0" fillId="0" borderId="15" xfId="0" applyBorder="1" applyAlignment="1" applyProtection="1">
      <alignment horizontal="center" wrapText="1"/>
    </xf>
    <xf numFmtId="0" fontId="0" fillId="0" borderId="16" xfId="0" applyBorder="1" applyAlignment="1" applyProtection="1">
      <alignment horizontal="center" wrapText="1"/>
    </xf>
    <xf numFmtId="0" fontId="0" fillId="0" borderId="17" xfId="0" applyBorder="1" applyAlignment="1" applyProtection="1">
      <alignment horizont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19" xfId="0" applyBorder="1" applyAlignment="1" applyProtection="1">
      <alignment horizontal="center" wrapText="1"/>
    </xf>
    <xf numFmtId="0" fontId="6" fillId="4" borderId="2"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18" xfId="0" applyFont="1" applyFill="1" applyBorder="1" applyAlignment="1" applyProtection="1">
      <alignment horizontal="center" vertical="center" wrapText="1"/>
      <protection hidden="1"/>
    </xf>
    <xf numFmtId="0" fontId="6" fillId="4" borderId="20"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7" fillId="8" borderId="1" xfId="0" applyFont="1" applyFill="1" applyBorder="1" applyAlignment="1" applyProtection="1">
      <alignment horizontal="center" wrapText="1"/>
      <protection hidden="1"/>
    </xf>
    <xf numFmtId="0" fontId="0" fillId="0" borderId="6" xfId="0" applyBorder="1" applyAlignment="1" applyProtection="1">
      <alignment horizontal="center" vertical="center" wrapText="1"/>
    </xf>
    <xf numFmtId="0" fontId="23" fillId="21" borderId="0" xfId="0" applyFont="1" applyFill="1" applyBorder="1" applyAlignment="1" applyProtection="1">
      <alignment horizontal="left" wrapText="1"/>
    </xf>
    <xf numFmtId="0" fontId="0" fillId="6" borderId="0" xfId="0" applyFill="1" applyBorder="1" applyAlignment="1" applyProtection="1">
      <alignment horizontal="left" wrapText="1"/>
    </xf>
    <xf numFmtId="0" fontId="0" fillId="2" borderId="15" xfId="0" applyFill="1" applyBorder="1" applyAlignment="1" applyProtection="1">
      <alignment horizontal="center" vertical="center" wrapText="1"/>
      <protection hidden="1"/>
    </xf>
    <xf numFmtId="0" fontId="0" fillId="2" borderId="17" xfId="0" applyFill="1" applyBorder="1" applyAlignment="1" applyProtection="1">
      <alignment horizontal="center" vertical="center" wrapText="1"/>
      <protection hidden="1"/>
    </xf>
    <xf numFmtId="0" fontId="0" fillId="2" borderId="1" xfId="0" applyFill="1" applyBorder="1" applyAlignment="1" applyProtection="1">
      <alignment horizontal="justify" vertical="center" wrapText="1"/>
      <protection locked="0"/>
    </xf>
    <xf numFmtId="0" fontId="0" fillId="0" borderId="1" xfId="0" applyBorder="1" applyAlignment="1" applyProtection="1">
      <alignment horizontal="center" vertical="center" wrapText="1"/>
      <protection hidden="1"/>
    </xf>
    <xf numFmtId="0" fontId="23" fillId="6" borderId="0" xfId="2" applyFont="1" applyFill="1" applyBorder="1" applyAlignment="1" applyProtection="1">
      <alignment horizontal="left" wrapText="1"/>
    </xf>
    <xf numFmtId="0" fontId="23" fillId="6" borderId="0" xfId="0" applyFont="1" applyFill="1" applyBorder="1" applyAlignment="1" applyProtection="1">
      <alignment horizontal="left" wrapText="1"/>
    </xf>
    <xf numFmtId="0" fontId="0" fillId="0" borderId="1" xfId="0" applyFont="1" applyFill="1" applyBorder="1" applyAlignment="1" applyProtection="1">
      <alignment horizontal="center" vertical="center" textRotation="90" wrapText="1"/>
    </xf>
    <xf numFmtId="0" fontId="0" fillId="0" borderId="0" xfId="0" applyAlignment="1" applyProtection="1">
      <alignment horizontal="center" wrapText="1"/>
    </xf>
    <xf numFmtId="0" fontId="0" fillId="0" borderId="4"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0" fillId="0" borderId="15"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2" fillId="0" borderId="0" xfId="0" applyFont="1" applyBorder="1" applyAlignment="1" applyProtection="1">
      <alignment horizontal="center" wrapText="1"/>
    </xf>
    <xf numFmtId="165" fontId="0" fillId="2" borderId="15" xfId="0" applyNumberFormat="1" applyFill="1" applyBorder="1" applyAlignment="1" applyProtection="1">
      <alignment horizontal="center" vertical="center" wrapText="1"/>
      <protection locked="0"/>
    </xf>
    <xf numFmtId="165" fontId="0" fillId="2" borderId="16" xfId="0" applyNumberFormat="1" applyFill="1" applyBorder="1" applyAlignment="1" applyProtection="1">
      <alignment horizontal="center" vertical="center" wrapText="1"/>
      <protection locked="0"/>
    </xf>
    <xf numFmtId="165" fontId="0" fillId="2" borderId="17" xfId="0" applyNumberFormat="1" applyFill="1" applyBorder="1" applyAlignment="1" applyProtection="1">
      <alignment horizontal="center" vertical="center" wrapText="1"/>
      <protection locked="0"/>
    </xf>
    <xf numFmtId="0" fontId="2" fillId="0" borderId="5" xfId="0" applyFont="1" applyBorder="1" applyAlignment="1" applyProtection="1">
      <alignment horizontal="center" wrapText="1"/>
    </xf>
    <xf numFmtId="0" fontId="0" fillId="0" borderId="5" xfId="0" applyBorder="1" applyAlignment="1" applyProtection="1">
      <alignment horizontal="left" wrapText="1"/>
    </xf>
    <xf numFmtId="0" fontId="0" fillId="0" borderId="31" xfId="0" applyBorder="1" applyAlignment="1" applyProtection="1">
      <alignment horizontal="left" wrapText="1"/>
    </xf>
    <xf numFmtId="0" fontId="0" fillId="0" borderId="0" xfId="0" applyBorder="1" applyAlignment="1" applyProtection="1">
      <alignment horizontal="left" wrapText="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0" fillId="0" borderId="0" xfId="0" applyBorder="1" applyAlignment="1" applyProtection="1">
      <alignment horizontal="center" wrapText="1"/>
    </xf>
    <xf numFmtId="0" fontId="2" fillId="0" borderId="19" xfId="0" applyFont="1" applyBorder="1" applyAlignment="1" applyProtection="1">
      <alignment horizontal="left" wrapText="1"/>
    </xf>
    <xf numFmtId="0" fontId="0" fillId="0" borderId="24" xfId="0" applyBorder="1" applyAlignment="1" applyProtection="1">
      <alignment horizontal="right" vertical="center" textRotation="90" wrapText="1"/>
    </xf>
    <xf numFmtId="0" fontId="0" fillId="0" borderId="25" xfId="0" applyBorder="1" applyAlignment="1" applyProtection="1">
      <alignment horizontal="right" vertical="center" textRotation="90" wrapText="1"/>
    </xf>
    <xf numFmtId="0" fontId="0" fillId="0" borderId="26" xfId="0" applyBorder="1" applyAlignment="1" applyProtection="1">
      <alignment horizontal="right" vertical="center" textRotation="90" wrapText="1"/>
    </xf>
    <xf numFmtId="0" fontId="0" fillId="0" borderId="0" xfId="0" applyAlignment="1" applyProtection="1">
      <alignment horizontal="left" vertical="center" wrapText="1"/>
    </xf>
    <xf numFmtId="0" fontId="25" fillId="0" borderId="0" xfId="0" applyFont="1" applyBorder="1" applyAlignment="1" applyProtection="1">
      <alignment horizontal="center" wrapText="1"/>
    </xf>
    <xf numFmtId="0" fontId="7" fillId="8" borderId="15" xfId="0" applyFont="1" applyFill="1" applyBorder="1" applyAlignment="1" applyProtection="1">
      <alignment horizontal="center" wrapText="1"/>
      <protection hidden="1"/>
    </xf>
    <xf numFmtId="0" fontId="7" fillId="8" borderId="16" xfId="0" applyFont="1" applyFill="1" applyBorder="1" applyAlignment="1" applyProtection="1">
      <alignment horizontal="center" wrapText="1"/>
      <protection hidden="1"/>
    </xf>
    <xf numFmtId="0" fontId="7" fillId="8" borderId="17" xfId="0" applyFont="1" applyFill="1" applyBorder="1" applyAlignment="1" applyProtection="1">
      <alignment horizontal="center" wrapText="1"/>
      <protection hidden="1"/>
    </xf>
    <xf numFmtId="0" fontId="0" fillId="0" borderId="15" xfId="0" applyFont="1" applyFill="1" applyBorder="1" applyAlignment="1" applyProtection="1">
      <alignment horizontal="center" vertical="center" textRotation="90" wrapText="1"/>
    </xf>
    <xf numFmtId="0" fontId="0" fillId="0" borderId="16" xfId="0" applyFont="1" applyFill="1" applyBorder="1" applyAlignment="1" applyProtection="1">
      <alignment horizontal="center" vertical="center" textRotation="90" wrapText="1"/>
    </xf>
    <xf numFmtId="0" fontId="0" fillId="0" borderId="17" xfId="0" applyFont="1" applyFill="1" applyBorder="1" applyAlignment="1" applyProtection="1">
      <alignment horizontal="center" vertical="center" textRotation="90" wrapText="1"/>
    </xf>
    <xf numFmtId="0" fontId="0" fillId="0" borderId="19" xfId="0" applyBorder="1" applyAlignment="1" applyProtection="1">
      <alignment horizontal="left"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2" fillId="17" borderId="15" xfId="0" applyFont="1" applyFill="1" applyBorder="1" applyAlignment="1" applyProtection="1">
      <alignment horizontal="center" vertical="center" wrapText="1"/>
    </xf>
    <xf numFmtId="0" fontId="2" fillId="17" borderId="17" xfId="0" applyFont="1" applyFill="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14" borderId="24" xfId="0" applyFont="1" applyFill="1" applyBorder="1" applyAlignment="1" applyProtection="1">
      <alignment horizontal="justify" vertical="center" wrapText="1"/>
    </xf>
    <xf numFmtId="0" fontId="0" fillId="14" borderId="26" xfId="0" applyFont="1" applyFill="1" applyBorder="1" applyAlignment="1" applyProtection="1">
      <alignment horizontal="justify" vertical="center" wrapText="1"/>
    </xf>
    <xf numFmtId="0" fontId="0" fillId="0" borderId="25"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2" fillId="16" borderId="15" xfId="0" applyFont="1" applyFill="1" applyBorder="1" applyAlignment="1" applyProtection="1">
      <alignment horizontal="center" vertical="center"/>
    </xf>
    <xf numFmtId="0" fontId="2" fillId="16" borderId="16" xfId="0" applyFont="1" applyFill="1" applyBorder="1" applyAlignment="1" applyProtection="1">
      <alignment horizontal="center" vertical="center"/>
    </xf>
    <xf numFmtId="0" fontId="2" fillId="16" borderId="17" xfId="0" applyFont="1" applyFill="1" applyBorder="1" applyAlignment="1" applyProtection="1">
      <alignment horizontal="center" vertical="center"/>
    </xf>
    <xf numFmtId="0" fontId="0" fillId="0" borderId="0" xfId="0" applyFont="1" applyAlignment="1" applyProtection="1">
      <alignment horizontal="left" vertical="center" wrapText="1"/>
    </xf>
    <xf numFmtId="0" fontId="0" fillId="0" borderId="0" xfId="0" applyFont="1" applyAlignment="1" applyProtection="1">
      <alignment horizontal="left" vertical="center"/>
    </xf>
    <xf numFmtId="0" fontId="2" fillId="0" borderId="0" xfId="0" applyFont="1" applyAlignment="1" applyProtection="1">
      <alignment horizontal="center" vertical="center"/>
    </xf>
    <xf numFmtId="0" fontId="8" fillId="7" borderId="48" xfId="2" applyFill="1" applyBorder="1" applyAlignment="1" applyProtection="1">
      <alignment horizontal="center" vertical="center" wrapText="1"/>
    </xf>
    <xf numFmtId="0" fontId="8" fillId="7" borderId="49" xfId="2"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xf>
    <xf numFmtId="0" fontId="26" fillId="0" borderId="18" xfId="0" applyFont="1" applyBorder="1" applyAlignment="1" applyProtection="1">
      <alignment horizontal="center" vertical="center"/>
    </xf>
    <xf numFmtId="0" fontId="26" fillId="0" borderId="19"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2" borderId="1" xfId="1" applyFont="1" applyFill="1" applyBorder="1" applyAlignment="1" applyProtection="1">
      <alignment horizontal="center" vertical="center" wrapText="1"/>
    </xf>
    <xf numFmtId="0" fontId="26" fillId="10" borderId="15" xfId="1" applyFont="1" applyFill="1" applyBorder="1" applyAlignment="1" applyProtection="1">
      <alignment horizontal="center" vertical="center" wrapText="1"/>
    </xf>
    <xf numFmtId="0" fontId="26" fillId="10" borderId="16" xfId="1" applyFont="1" applyFill="1" applyBorder="1" applyAlignment="1" applyProtection="1">
      <alignment horizontal="center" vertical="center" wrapText="1"/>
    </xf>
    <xf numFmtId="0" fontId="26" fillId="10" borderId="17" xfId="1" applyFont="1" applyFill="1" applyBorder="1" applyAlignment="1" applyProtection="1">
      <alignment horizontal="center" vertical="center" wrapText="1"/>
    </xf>
    <xf numFmtId="0" fontId="26" fillId="0" borderId="37" xfId="0" applyFont="1" applyBorder="1" applyAlignment="1" applyProtection="1">
      <alignment horizontal="center" vertical="center"/>
    </xf>
    <xf numFmtId="0" fontId="26" fillId="0" borderId="13" xfId="0" applyFont="1" applyBorder="1" applyAlignment="1" applyProtection="1">
      <alignment horizontal="center" vertical="center"/>
    </xf>
    <xf numFmtId="0" fontId="26" fillId="0" borderId="39" xfId="0" applyFont="1" applyBorder="1" applyAlignment="1" applyProtection="1">
      <alignment horizontal="center" vertical="center"/>
    </xf>
    <xf numFmtId="169" fontId="26" fillId="10" borderId="42" xfId="1" applyNumberFormat="1" applyFont="1" applyFill="1" applyBorder="1" applyAlignment="1" applyProtection="1">
      <alignment horizontal="center" vertical="center" wrapText="1"/>
    </xf>
    <xf numFmtId="169" fontId="26" fillId="10" borderId="43" xfId="1" applyNumberFormat="1" applyFont="1" applyFill="1" applyBorder="1" applyAlignment="1" applyProtection="1">
      <alignment horizontal="center" vertical="center" wrapText="1"/>
    </xf>
    <xf numFmtId="169" fontId="26" fillId="10" borderId="44" xfId="1" applyNumberFormat="1" applyFont="1" applyFill="1" applyBorder="1" applyAlignment="1" applyProtection="1">
      <alignment horizontal="center" vertical="center" wrapText="1"/>
    </xf>
    <xf numFmtId="0" fontId="28" fillId="11" borderId="1" xfId="0" applyFont="1" applyFill="1" applyBorder="1" applyAlignment="1" applyProtection="1">
      <alignment horizontal="center" vertical="center"/>
    </xf>
    <xf numFmtId="0" fontId="28" fillId="11" borderId="15" xfId="0" applyFont="1" applyFill="1" applyBorder="1" applyAlignment="1" applyProtection="1">
      <alignment horizontal="center" vertical="center"/>
    </xf>
    <xf numFmtId="0" fontId="27" fillId="11" borderId="8" xfId="0" applyFont="1" applyFill="1" applyBorder="1" applyAlignment="1" applyProtection="1">
      <alignment horizontal="center" vertical="center"/>
    </xf>
    <xf numFmtId="0" fontId="27" fillId="11" borderId="19" xfId="0" applyFont="1" applyFill="1" applyBorder="1" applyAlignment="1" applyProtection="1">
      <alignment horizontal="center" vertical="center"/>
    </xf>
    <xf numFmtId="0" fontId="27" fillId="11" borderId="51" xfId="0" applyFont="1" applyFill="1" applyBorder="1" applyAlignment="1" applyProtection="1">
      <alignment horizontal="center" vertical="center"/>
    </xf>
    <xf numFmtId="0" fontId="27" fillId="11" borderId="40" xfId="0" applyFont="1" applyFill="1" applyBorder="1" applyAlignment="1" applyProtection="1">
      <alignment horizontal="center" vertical="center"/>
    </xf>
    <xf numFmtId="0" fontId="28" fillId="11" borderId="52" xfId="0" applyFont="1" applyFill="1" applyBorder="1" applyAlignment="1" applyProtection="1">
      <alignment horizontal="center" vertical="center"/>
    </xf>
    <xf numFmtId="0" fontId="28" fillId="11" borderId="53" xfId="0" applyFont="1" applyFill="1" applyBorder="1" applyAlignment="1" applyProtection="1">
      <alignment horizontal="center" vertical="center"/>
    </xf>
    <xf numFmtId="0" fontId="28" fillId="11" borderId="56"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2" fillId="15" borderId="8" xfId="0" applyFont="1" applyFill="1" applyBorder="1" applyAlignment="1" applyProtection="1">
      <alignment horizontal="center" vertical="center"/>
    </xf>
    <xf numFmtId="0" fontId="2" fillId="15" borderId="9" xfId="0" applyFont="1" applyFill="1" applyBorder="1" applyAlignment="1" applyProtection="1">
      <alignment horizontal="center" vertical="center"/>
    </xf>
    <xf numFmtId="0" fontId="2" fillId="15" borderId="10" xfId="0" applyFont="1" applyFill="1" applyBorder="1" applyAlignment="1" applyProtection="1">
      <alignment horizontal="center" vertical="center"/>
    </xf>
    <xf numFmtId="0" fontId="2" fillId="15" borderId="0" xfId="0" applyFont="1" applyFill="1" applyBorder="1" applyAlignment="1" applyProtection="1">
      <alignment horizontal="center" vertical="center"/>
    </xf>
    <xf numFmtId="0" fontId="2" fillId="15" borderId="11" xfId="0" applyFont="1" applyFill="1" applyBorder="1" applyAlignment="1" applyProtection="1">
      <alignment horizontal="center" vertical="center"/>
    </xf>
    <xf numFmtId="0" fontId="2" fillId="15" borderId="54" xfId="0" applyFont="1" applyFill="1" applyBorder="1" applyAlignment="1" applyProtection="1">
      <alignment horizontal="center" vertical="center"/>
    </xf>
    <xf numFmtId="0" fontId="2" fillId="15" borderId="19" xfId="0" applyFont="1" applyFill="1" applyBorder="1" applyAlignment="1" applyProtection="1">
      <alignment horizontal="center" vertical="center"/>
    </xf>
    <xf numFmtId="0" fontId="2" fillId="15" borderId="66" xfId="0" applyFont="1" applyFill="1" applyBorder="1" applyAlignment="1" applyProtection="1">
      <alignment horizontal="center" vertical="center"/>
    </xf>
    <xf numFmtId="0" fontId="28" fillId="11" borderId="55" xfId="0" applyFont="1" applyFill="1" applyBorder="1" applyAlignment="1" applyProtection="1">
      <alignment horizontal="center" vertical="center"/>
    </xf>
    <xf numFmtId="0" fontId="28" fillId="11" borderId="16" xfId="0" applyFont="1" applyFill="1" applyBorder="1" applyAlignment="1" applyProtection="1">
      <alignment horizontal="center" vertical="center"/>
    </xf>
    <xf numFmtId="0" fontId="28" fillId="11" borderId="57" xfId="0" applyFont="1" applyFill="1" applyBorder="1" applyAlignment="1" applyProtection="1">
      <alignment horizontal="center" vertical="center"/>
    </xf>
    <xf numFmtId="0" fontId="28" fillId="11" borderId="59" xfId="0" applyFont="1" applyFill="1" applyBorder="1" applyAlignment="1" applyProtection="1">
      <alignment horizontal="center" vertical="center"/>
    </xf>
    <xf numFmtId="0" fontId="28" fillId="11" borderId="24" xfId="0" applyFont="1" applyFill="1" applyBorder="1" applyAlignment="1" applyProtection="1">
      <alignment horizontal="center" vertical="center" wrapText="1"/>
    </xf>
    <xf numFmtId="0" fontId="28" fillId="11" borderId="60" xfId="0" applyFont="1" applyFill="1" applyBorder="1" applyAlignment="1" applyProtection="1">
      <alignment horizontal="center" vertical="center" wrapText="1"/>
    </xf>
    <xf numFmtId="0" fontId="28" fillId="11" borderId="24" xfId="0" applyFont="1" applyFill="1" applyBorder="1" applyAlignment="1" applyProtection="1">
      <alignment horizontal="center" vertical="center"/>
    </xf>
    <xf numFmtId="0" fontId="28" fillId="11" borderId="60"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7" xfId="0" applyFont="1" applyFill="1" applyBorder="1" applyAlignment="1" applyProtection="1">
      <alignment horizontal="center" vertical="center"/>
    </xf>
    <xf numFmtId="0" fontId="28" fillId="11" borderId="58" xfId="0" applyFont="1" applyFill="1" applyBorder="1" applyAlignment="1" applyProtection="1">
      <alignment horizontal="center" vertical="center"/>
    </xf>
    <xf numFmtId="0" fontId="52" fillId="18" borderId="15" xfId="0" applyFont="1" applyFill="1" applyBorder="1" applyAlignment="1" applyProtection="1">
      <alignment horizontal="center" vertical="center" wrapText="1"/>
    </xf>
    <xf numFmtId="0" fontId="52" fillId="18" borderId="16" xfId="0" applyFont="1" applyFill="1" applyBorder="1" applyAlignment="1" applyProtection="1">
      <alignment horizontal="center" vertical="center" wrapText="1"/>
    </xf>
    <xf numFmtId="0" fontId="51" fillId="0" borderId="5" xfId="0" applyFont="1" applyBorder="1" applyAlignment="1" applyProtection="1">
      <alignment horizontal="center" vertical="center"/>
    </xf>
    <xf numFmtId="0" fontId="51" fillId="0" borderId="0" xfId="0" applyFont="1" applyBorder="1" applyAlignment="1" applyProtection="1">
      <alignment horizontal="center" vertical="center"/>
    </xf>
    <xf numFmtId="0" fontId="51" fillId="0" borderId="18" xfId="0" applyFont="1" applyBorder="1" applyAlignment="1" applyProtection="1">
      <alignment horizontal="center" vertical="center"/>
    </xf>
    <xf numFmtId="0" fontId="51" fillId="0" borderId="19" xfId="0" applyFont="1" applyBorder="1" applyAlignment="1" applyProtection="1">
      <alignment horizontal="center" vertical="center"/>
    </xf>
    <xf numFmtId="0" fontId="52" fillId="53" borderId="1" xfId="0" applyFont="1" applyFill="1" applyBorder="1" applyAlignment="1" applyProtection="1">
      <alignment horizontal="center" vertical="center"/>
    </xf>
    <xf numFmtId="0" fontId="52" fillId="53" borderId="15" xfId="0" applyFont="1" applyFill="1" applyBorder="1" applyAlignment="1" applyProtection="1">
      <alignment horizontal="center" vertical="center"/>
    </xf>
    <xf numFmtId="0" fontId="52" fillId="54" borderId="1" xfId="0" applyFont="1" applyFill="1" applyBorder="1" applyAlignment="1" applyProtection="1">
      <alignment horizontal="center" vertical="center" wrapText="1"/>
    </xf>
    <xf numFmtId="0" fontId="52" fillId="16" borderId="15" xfId="0" applyFont="1" applyFill="1" applyBorder="1" applyAlignment="1" applyProtection="1">
      <alignment horizontal="center" vertical="center" wrapText="1"/>
    </xf>
    <xf numFmtId="0" fontId="52" fillId="16" borderId="16" xfId="0" applyFont="1" applyFill="1" applyBorder="1" applyAlignment="1" applyProtection="1">
      <alignment horizontal="center" vertical="center" wrapText="1"/>
    </xf>
    <xf numFmtId="0" fontId="52" fillId="16" borderId="17" xfId="0" applyFont="1" applyFill="1" applyBorder="1" applyAlignment="1" applyProtection="1">
      <alignment horizontal="center" vertical="center" wrapText="1"/>
    </xf>
    <xf numFmtId="0" fontId="52" fillId="11" borderId="1" xfId="0" applyFont="1" applyFill="1" applyBorder="1" applyAlignment="1" applyProtection="1">
      <alignment horizontal="center" vertical="center" wrapText="1"/>
    </xf>
    <xf numFmtId="0" fontId="52" fillId="55" borderId="15" xfId="0" applyFont="1" applyFill="1" applyBorder="1" applyAlignment="1" applyProtection="1">
      <alignment horizontal="center" vertical="center" wrapText="1"/>
    </xf>
    <xf numFmtId="0" fontId="52" fillId="55" borderId="16" xfId="0" applyFont="1" applyFill="1" applyBorder="1" applyAlignment="1" applyProtection="1">
      <alignment horizontal="center" vertical="center" wrapText="1"/>
    </xf>
    <xf numFmtId="0" fontId="50" fillId="0" borderId="1" xfId="0" applyFont="1" applyFill="1" applyBorder="1" applyAlignment="1" applyProtection="1">
      <alignment horizontal="left" vertical="center" wrapText="1"/>
      <protection locked="0"/>
    </xf>
  </cellXfs>
  <cellStyles count="93">
    <cellStyle name="20% - Énfasis1" xfId="70" builtinId="30" customBuiltin="1"/>
    <cellStyle name="20% - Énfasis2" xfId="74" builtinId="34" customBuiltin="1"/>
    <cellStyle name="20% - Énfasis3" xfId="78" builtinId="38" customBuiltin="1"/>
    <cellStyle name="20% - Énfasis4" xfId="82" builtinId="42" customBuiltin="1"/>
    <cellStyle name="20% - Énfasis5" xfId="86" builtinId="46" customBuiltin="1"/>
    <cellStyle name="20% - Énfasis6" xfId="90" builtinId="50" customBuiltin="1"/>
    <cellStyle name="40% - Énfasis1" xfId="71" builtinId="31" customBuiltin="1"/>
    <cellStyle name="40% - Énfasis2" xfId="75" builtinId="35" customBuiltin="1"/>
    <cellStyle name="40% - Énfasis3" xfId="79" builtinId="39" customBuiltin="1"/>
    <cellStyle name="40% - Énfasis4" xfId="83" builtinId="43" customBuiltin="1"/>
    <cellStyle name="40% - Énfasis5" xfId="87" builtinId="47" customBuiltin="1"/>
    <cellStyle name="40% - Énfasis6" xfId="91" builtinId="51" customBuiltin="1"/>
    <cellStyle name="60% - Énfasis1" xfId="72" builtinId="32" customBuiltin="1"/>
    <cellStyle name="60% - Énfasis2" xfId="76" builtinId="36" customBuiltin="1"/>
    <cellStyle name="60% - Énfasis3" xfId="80" builtinId="40" customBuiltin="1"/>
    <cellStyle name="60% - Énfasis4" xfId="84" builtinId="44" customBuiltin="1"/>
    <cellStyle name="60% - Énfasis5" xfId="88" builtinId="48" customBuiltin="1"/>
    <cellStyle name="60% - Énfasis6" xfId="92" builtinId="52" customBuiltin="1"/>
    <cellStyle name="Buena" xfId="57" builtinId="26" customBuiltin="1"/>
    <cellStyle name="Cálculo" xfId="62" builtinId="22" customBuiltin="1"/>
    <cellStyle name="Celda de comprobación" xfId="64" builtinId="23" customBuiltin="1"/>
    <cellStyle name="Celda vinculada" xfId="63" builtinId="24" customBuiltin="1"/>
    <cellStyle name="Encabezado 4" xfId="56" builtinId="19" customBuiltin="1"/>
    <cellStyle name="Énfasis1" xfId="69" builtinId="29" customBuiltin="1"/>
    <cellStyle name="Énfasis2" xfId="73" builtinId="33" customBuiltin="1"/>
    <cellStyle name="Énfasis3" xfId="77" builtinId="37" customBuiltin="1"/>
    <cellStyle name="Énfasis4" xfId="81" builtinId="41" customBuiltin="1"/>
    <cellStyle name="Énfasis5" xfId="85" builtinId="45" customBuiltin="1"/>
    <cellStyle name="Énfasis6" xfId="89" builtinId="49" customBuiltin="1"/>
    <cellStyle name="Entrada" xfId="60" builtinId="20" customBuiltin="1"/>
    <cellStyle name="Estilo 1" xfId="3"/>
    <cellStyle name="Estilo 2" xfId="4"/>
    <cellStyle name="Estilo 3" xfId="5"/>
    <cellStyle name="Estilo 4" xfId="6"/>
    <cellStyle name="Excel Built-in Normal" xfId="7"/>
    <cellStyle name="Hipervínculo" xfId="2" builtinId="8"/>
    <cellStyle name="Incorrecto" xfId="58" builtinId="27" customBuiltin="1"/>
    <cellStyle name="Millares 2" xfId="8"/>
    <cellStyle name="Millares 2 2" xfId="9"/>
    <cellStyle name="Millares 2 3" xfId="10"/>
    <cellStyle name="Millares 3 2 2" xfId="11"/>
    <cellStyle name="Millares 3 3" xfId="12"/>
    <cellStyle name="Millares 4_Indicadores de Gestion Investigacion" xfId="13"/>
    <cellStyle name="Moneda" xfId="51" builtinId="4"/>
    <cellStyle name="Moneda 2" xfId="14"/>
    <cellStyle name="Neutral" xfId="59" builtinId="28" customBuiltin="1"/>
    <cellStyle name="Normal" xfId="0" builtinId="0"/>
    <cellStyle name="Normal 10" xfId="15"/>
    <cellStyle name="Normal 10 2" xfId="16"/>
    <cellStyle name="Normal 10 3" xfId="17"/>
    <cellStyle name="Normal 2" xfId="1"/>
    <cellStyle name="Normal 2 2" xfId="18"/>
    <cellStyle name="Normal 2 24" xfId="19"/>
    <cellStyle name="Normal 2 3" xfId="20"/>
    <cellStyle name="Normal 2 4" xfId="21"/>
    <cellStyle name="Normal 2 5" xfId="22"/>
    <cellStyle name="Normal 2 5 2" xfId="23"/>
    <cellStyle name="Normal 2 5 2 2" xfId="24"/>
    <cellStyle name="Normal 2 5 3" xfId="25"/>
    <cellStyle name="Normal 2_Encuesta_SuperGiros_20101006c" xfId="26"/>
    <cellStyle name="Normal 3" xfId="27"/>
    <cellStyle name="Normal 3 2" xfId="28"/>
    <cellStyle name="Normal 4" xfId="29"/>
    <cellStyle name="Normal 4 2" xfId="30"/>
    <cellStyle name="Normal 4 3" xfId="31"/>
    <cellStyle name="Normal 4 4" xfId="32"/>
    <cellStyle name="Normal 5" xfId="33"/>
    <cellStyle name="Normal 5 2" xfId="34"/>
    <cellStyle name="Normal 5 3" xfId="35"/>
    <cellStyle name="Normal 6" xfId="36"/>
    <cellStyle name="Normal 6 2" xfId="37"/>
    <cellStyle name="Normal 6 3" xfId="38"/>
    <cellStyle name="Normal 7" xfId="39"/>
    <cellStyle name="Normal 7 2" xfId="40"/>
    <cellStyle name="Normal 7 3" xfId="41"/>
    <cellStyle name="Normal 8" xfId="42"/>
    <cellStyle name="Normal 8 2" xfId="43"/>
    <cellStyle name="Normal 8 3" xfId="44"/>
    <cellStyle name="Normal 9" xfId="45"/>
    <cellStyle name="Normal 9 2" xfId="46"/>
    <cellStyle name="Normal 9 3" xfId="47"/>
    <cellStyle name="Notas" xfId="66" builtinId="10" customBuiltin="1"/>
    <cellStyle name="Porcentual 2" xfId="48"/>
    <cellStyle name="Porcentual 4 2" xfId="49"/>
    <cellStyle name="Porcentual 5" xfId="50"/>
    <cellStyle name="Salida" xfId="61" builtinId="21" customBuiltin="1"/>
    <cellStyle name="Texto de advertencia" xfId="65" builtinId="11" customBuiltin="1"/>
    <cellStyle name="Texto explicativo" xfId="67" builtinId="53" customBuiltin="1"/>
    <cellStyle name="Título" xfId="52" builtinId="15" customBuiltin="1"/>
    <cellStyle name="Título 1" xfId="53" builtinId="16" customBuiltin="1"/>
    <cellStyle name="Título 2" xfId="54" builtinId="17" customBuiltin="1"/>
    <cellStyle name="Título 3" xfId="55" builtinId="18" customBuiltin="1"/>
    <cellStyle name="Total" xfId="68" builtinId="25" customBuiltin="1"/>
  </cellStyles>
  <dxfs count="69">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theme="0"/>
      </font>
      <fill>
        <patternFill patternType="none">
          <bgColor auto="1"/>
        </patternFill>
      </fill>
      <border>
        <right/>
        <top/>
        <bottom/>
        <vertical/>
        <horizontal/>
      </border>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dxf>
    <dxf>
      <font>
        <color auto="1"/>
      </font>
      <fill>
        <patternFill patternType="none">
          <bgColor auto="1"/>
        </patternFill>
      </fill>
      <border>
        <left/>
        <right/>
        <top/>
        <bottom/>
      </border>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border>
        <left/>
        <right/>
        <top/>
        <bottom/>
        <vertical/>
        <horizontal/>
      </border>
    </dxf>
    <dxf>
      <font>
        <color theme="0"/>
      </font>
      <border>
        <left/>
        <right/>
        <top/>
        <bottom/>
        <vertical/>
        <horizontal/>
      </border>
    </dxf>
    <dxf>
      <font>
        <color auto="1"/>
      </font>
      <fill>
        <patternFill patternType="none">
          <bgColor auto="1"/>
        </patternFill>
      </fill>
      <border>
        <left/>
        <right/>
        <top/>
        <bottom/>
      </border>
    </dxf>
    <dxf>
      <font>
        <color theme="0"/>
      </font>
      <fill>
        <patternFill patternType="none">
          <bgColor auto="1"/>
        </patternFill>
      </fill>
      <border>
        <right/>
        <top/>
        <bottom/>
        <vertical/>
        <horizontal/>
      </border>
    </dxf>
    <dxf>
      <font>
        <color theme="0"/>
      </font>
      <fill>
        <patternFill patternType="none">
          <bgColor auto="1"/>
        </patternFill>
      </fill>
      <border>
        <right/>
        <top/>
        <bottom/>
        <vertical/>
        <horizontal/>
      </border>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dxf>
    <dxf>
      <font>
        <color auto="1"/>
      </font>
      <fill>
        <patternFill patternType="none">
          <bgColor auto="1"/>
        </patternFill>
      </fill>
      <border>
        <left/>
        <right/>
        <top/>
        <bottom/>
      </border>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border>
        <left/>
        <right/>
        <top/>
        <bottom/>
        <vertical/>
        <horizontal/>
      </border>
    </dxf>
    <dxf>
      <font>
        <color theme="0"/>
      </font>
      <border>
        <left/>
        <right/>
        <top/>
        <bottom/>
        <vertical/>
        <horizontal/>
      </border>
    </dxf>
    <dxf>
      <font>
        <color auto="1"/>
      </font>
      <fill>
        <patternFill patternType="none">
          <bgColor auto="1"/>
        </patternFill>
      </fill>
      <border>
        <left/>
        <right/>
        <top/>
        <bottom/>
      </border>
    </dxf>
    <dxf>
      <font>
        <color theme="0"/>
      </font>
      <fill>
        <patternFill patternType="none">
          <bgColor auto="1"/>
        </patternFill>
      </fill>
      <border>
        <right/>
        <top/>
        <bottom/>
        <vertical/>
        <horizontal/>
      </border>
    </dxf>
  </dxfs>
  <tableStyles count="0" defaultTableStyle="TableStyleMedium2" defaultPivotStyle="PivotStyleLight16"/>
  <colors>
    <mruColors>
      <color rgb="FFFFCC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Radio" firstButton="1" fmlaLink="$P$6"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P$6"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firstButton="1" fmlaLink="$P$6"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firstButton="1" fmlaLink="$P$6"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firstButton="1" fmlaLink="$P$6"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firstButton="1" fmlaLink="$P$6"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fmlaLink="$P$6"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P$6"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P$6"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fmlaLink="$P$6"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224117</xdr:colOff>
      <xdr:row>0</xdr:row>
      <xdr:rowOff>33618</xdr:rowOff>
    </xdr:from>
    <xdr:to>
      <xdr:col>8</xdr:col>
      <xdr:colOff>84885</xdr:colOff>
      <xdr:row>3</xdr:row>
      <xdr:rowOff>155188</xdr:rowOff>
    </xdr:to>
    <xdr:pic>
      <xdr:nvPicPr>
        <xdr:cNvPr id="2" name="Imagen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033742" y="33618"/>
          <a:ext cx="1589555" cy="6930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27649" name="Option Button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27650" name="Option Button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27651" name="Option Button 3" hidden="1">
              <a:extLst>
                <a:ext uri="{63B3BB69-23CF-44E3-9099-C40C66FF867C}">
                  <a14:compatExt spid="_x0000_s27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27652" name="Option Button 4" hidden="1">
              <a:extLst>
                <a:ext uri="{63B3BB69-23CF-44E3-9099-C40C66FF867C}">
                  <a14:compatExt spid="_x0000_s276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27653" name="Option Button 5" hidden="1">
              <a:extLst>
                <a:ext uri="{63B3BB69-23CF-44E3-9099-C40C66FF867C}">
                  <a14:compatExt spid="_x0000_s27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27654" name="Option Button 6" hidden="1">
              <a:extLst>
                <a:ext uri="{63B3BB69-23CF-44E3-9099-C40C66FF867C}">
                  <a14:compatExt spid="_x0000_s27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27655" name="Option Button 7" hidden="1">
              <a:extLst>
                <a:ext uri="{63B3BB69-23CF-44E3-9099-C40C66FF867C}">
                  <a14:compatExt spid="_x0000_s276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27656" name="Option Button 8" hidden="1">
              <a:extLst>
                <a:ext uri="{63B3BB69-23CF-44E3-9099-C40C66FF867C}">
                  <a14:compatExt spid="_x0000_s27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27657" name="Option Button 9" hidden="1">
              <a:extLst>
                <a:ext uri="{63B3BB69-23CF-44E3-9099-C40C66FF867C}">
                  <a14:compatExt spid="_x0000_s27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27658" name="Option Button 10" hidden="1">
              <a:extLst>
                <a:ext uri="{63B3BB69-23CF-44E3-9099-C40C66FF867C}">
                  <a14:compatExt spid="_x0000_s276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27659" name="Option Button 11" hidden="1">
              <a:extLst>
                <a:ext uri="{63B3BB69-23CF-44E3-9099-C40C66FF867C}">
                  <a14:compatExt spid="_x0000_s276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27660" name="Option Button 12" hidden="1">
              <a:extLst>
                <a:ext uri="{63B3BB69-23CF-44E3-9099-C40C66FF867C}">
                  <a14:compatExt spid="_x0000_s27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27661" name="Option Button 13" hidden="1">
              <a:extLst>
                <a:ext uri="{63B3BB69-23CF-44E3-9099-C40C66FF867C}">
                  <a14:compatExt spid="_x0000_s276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27662" name="Option Button 14" hidden="1">
              <a:extLst>
                <a:ext uri="{63B3BB69-23CF-44E3-9099-C40C66FF867C}">
                  <a14:compatExt spid="_x0000_s27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27663" name="Option Button 15" hidden="1">
              <a:extLst>
                <a:ext uri="{63B3BB69-23CF-44E3-9099-C40C66FF867C}">
                  <a14:compatExt spid="_x0000_s27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27664" name="Option Button 16" hidden="1">
              <a:extLst>
                <a:ext uri="{63B3BB69-23CF-44E3-9099-C40C66FF867C}">
                  <a14:compatExt spid="_x0000_s27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27665" name="Option Button 17" hidden="1">
              <a:extLst>
                <a:ext uri="{63B3BB69-23CF-44E3-9099-C40C66FF867C}">
                  <a14:compatExt spid="_x0000_s27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27666" name="Option Button 18" hidden="1">
              <a:extLst>
                <a:ext uri="{63B3BB69-23CF-44E3-9099-C40C66FF867C}">
                  <a14:compatExt spid="_x0000_s27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27667" name="Option Button 19" hidden="1">
              <a:extLst>
                <a:ext uri="{63B3BB69-23CF-44E3-9099-C40C66FF867C}">
                  <a14:compatExt spid="_x0000_s27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27668" name="Option Button 20" hidden="1">
              <a:extLst>
                <a:ext uri="{63B3BB69-23CF-44E3-9099-C40C66FF867C}">
                  <a14:compatExt spid="_x0000_s27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27669" name="Option Button 21" hidden="1">
              <a:extLst>
                <a:ext uri="{63B3BB69-23CF-44E3-9099-C40C66FF867C}">
                  <a14:compatExt spid="_x0000_s27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27670" name="Option Button 22" hidden="1">
              <a:extLst>
                <a:ext uri="{63B3BB69-23CF-44E3-9099-C40C66FF867C}">
                  <a14:compatExt spid="_x0000_s276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27671" name="Option Button 23" hidden="1">
              <a:extLst>
                <a:ext uri="{63B3BB69-23CF-44E3-9099-C40C66FF867C}">
                  <a14:compatExt spid="_x0000_s27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27672" name="Option Button 24" hidden="1">
              <a:extLst>
                <a:ext uri="{63B3BB69-23CF-44E3-9099-C40C66FF867C}">
                  <a14:compatExt spid="_x0000_s276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27673" name="Option Button 25" hidden="1">
              <a:extLst>
                <a:ext uri="{63B3BB69-23CF-44E3-9099-C40C66FF867C}">
                  <a14:compatExt spid="_x0000_s27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28673" name="Option Button 1" hidden="1">
              <a:extLst>
                <a:ext uri="{63B3BB69-23CF-44E3-9099-C40C66FF867C}">
                  <a14:compatExt spid="_x0000_s28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28674" name="Option Button 2" hidden="1">
              <a:extLst>
                <a:ext uri="{63B3BB69-23CF-44E3-9099-C40C66FF867C}">
                  <a14:compatExt spid="_x0000_s28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28675" name="Option Button 3" hidden="1">
              <a:extLst>
                <a:ext uri="{63B3BB69-23CF-44E3-9099-C40C66FF867C}">
                  <a14:compatExt spid="_x0000_s28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28676" name="Option Button 4" hidden="1">
              <a:extLst>
                <a:ext uri="{63B3BB69-23CF-44E3-9099-C40C66FF867C}">
                  <a14:compatExt spid="_x0000_s28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28677" name="Option Button 5" hidden="1">
              <a:extLst>
                <a:ext uri="{63B3BB69-23CF-44E3-9099-C40C66FF867C}">
                  <a14:compatExt spid="_x0000_s28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28678" name="Option Button 6" hidden="1">
              <a:extLst>
                <a:ext uri="{63B3BB69-23CF-44E3-9099-C40C66FF867C}">
                  <a14:compatExt spid="_x0000_s28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28679" name="Option Button 7" hidden="1">
              <a:extLst>
                <a:ext uri="{63B3BB69-23CF-44E3-9099-C40C66FF867C}">
                  <a14:compatExt spid="_x0000_s286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28680" name="Option Button 8" hidden="1">
              <a:extLst>
                <a:ext uri="{63B3BB69-23CF-44E3-9099-C40C66FF867C}">
                  <a14:compatExt spid="_x0000_s286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28681" name="Option Button 9" hidden="1">
              <a:extLst>
                <a:ext uri="{63B3BB69-23CF-44E3-9099-C40C66FF867C}">
                  <a14:compatExt spid="_x0000_s28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28682" name="Option Button 10" hidden="1">
              <a:extLst>
                <a:ext uri="{63B3BB69-23CF-44E3-9099-C40C66FF867C}">
                  <a14:compatExt spid="_x0000_s28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28683" name="Option Button 11" hidden="1">
              <a:extLst>
                <a:ext uri="{63B3BB69-23CF-44E3-9099-C40C66FF867C}">
                  <a14:compatExt spid="_x0000_s286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28684" name="Option Button 12" hidden="1">
              <a:extLst>
                <a:ext uri="{63B3BB69-23CF-44E3-9099-C40C66FF867C}">
                  <a14:compatExt spid="_x0000_s28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28685" name="Option Button 13" hidden="1">
              <a:extLst>
                <a:ext uri="{63B3BB69-23CF-44E3-9099-C40C66FF867C}">
                  <a14:compatExt spid="_x0000_s28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28686" name="Option Button 14" hidden="1">
              <a:extLst>
                <a:ext uri="{63B3BB69-23CF-44E3-9099-C40C66FF867C}">
                  <a14:compatExt spid="_x0000_s28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28687" name="Option Button 15" hidden="1">
              <a:extLst>
                <a:ext uri="{63B3BB69-23CF-44E3-9099-C40C66FF867C}">
                  <a14:compatExt spid="_x0000_s28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28688" name="Option Button 16" hidden="1">
              <a:extLst>
                <a:ext uri="{63B3BB69-23CF-44E3-9099-C40C66FF867C}">
                  <a14:compatExt spid="_x0000_s28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28689" name="Option Button 17" hidden="1">
              <a:extLst>
                <a:ext uri="{63B3BB69-23CF-44E3-9099-C40C66FF867C}">
                  <a14:compatExt spid="_x0000_s28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28690" name="Option Button 18" hidden="1">
              <a:extLst>
                <a:ext uri="{63B3BB69-23CF-44E3-9099-C40C66FF867C}">
                  <a14:compatExt spid="_x0000_s28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28691" name="Option Button 19" hidden="1">
              <a:extLst>
                <a:ext uri="{63B3BB69-23CF-44E3-9099-C40C66FF867C}">
                  <a14:compatExt spid="_x0000_s286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28692" name="Option Button 20" hidden="1">
              <a:extLst>
                <a:ext uri="{63B3BB69-23CF-44E3-9099-C40C66FF867C}">
                  <a14:compatExt spid="_x0000_s286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28693" name="Option Button 21" hidden="1">
              <a:extLst>
                <a:ext uri="{63B3BB69-23CF-44E3-9099-C40C66FF867C}">
                  <a14:compatExt spid="_x0000_s28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28694" name="Option Button 22" hidden="1">
              <a:extLst>
                <a:ext uri="{63B3BB69-23CF-44E3-9099-C40C66FF867C}">
                  <a14:compatExt spid="_x0000_s286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28695" name="Option Button 23" hidden="1">
              <a:extLst>
                <a:ext uri="{63B3BB69-23CF-44E3-9099-C40C66FF867C}">
                  <a14:compatExt spid="_x0000_s286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28696" name="Option Button 24" hidden="1">
              <a:extLst>
                <a:ext uri="{63B3BB69-23CF-44E3-9099-C40C66FF867C}">
                  <a14:compatExt spid="_x0000_s28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28697" name="Option Button 25" hidden="1">
              <a:extLst>
                <a:ext uri="{63B3BB69-23CF-44E3-9099-C40C66FF867C}">
                  <a14:compatExt spid="_x0000_s28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29697" name="Option Button 1" hidden="1">
              <a:extLst>
                <a:ext uri="{63B3BB69-23CF-44E3-9099-C40C66FF867C}">
                  <a14:compatExt spid="_x0000_s29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29698" name="Option Button 2" hidden="1">
              <a:extLst>
                <a:ext uri="{63B3BB69-23CF-44E3-9099-C40C66FF867C}">
                  <a14:compatExt spid="_x0000_s2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29699" name="Option Button 3" hidden="1">
              <a:extLst>
                <a:ext uri="{63B3BB69-23CF-44E3-9099-C40C66FF867C}">
                  <a14:compatExt spid="_x0000_s29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29700" name="Option Button 4" hidden="1">
              <a:extLst>
                <a:ext uri="{63B3BB69-23CF-44E3-9099-C40C66FF867C}">
                  <a14:compatExt spid="_x0000_s29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29701" name="Option Button 5" hidden="1">
              <a:extLst>
                <a:ext uri="{63B3BB69-23CF-44E3-9099-C40C66FF867C}">
                  <a14:compatExt spid="_x0000_s29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29702" name="Option Button 6" hidden="1">
              <a:extLst>
                <a:ext uri="{63B3BB69-23CF-44E3-9099-C40C66FF867C}">
                  <a14:compatExt spid="_x0000_s29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29703" name="Option Button 7" hidden="1">
              <a:extLst>
                <a:ext uri="{63B3BB69-23CF-44E3-9099-C40C66FF867C}">
                  <a14:compatExt spid="_x0000_s297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29704" name="Option Button 8" hidden="1">
              <a:extLst>
                <a:ext uri="{63B3BB69-23CF-44E3-9099-C40C66FF867C}">
                  <a14:compatExt spid="_x0000_s29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29705" name="Option Button 9" hidden="1">
              <a:extLst>
                <a:ext uri="{63B3BB69-23CF-44E3-9099-C40C66FF867C}">
                  <a14:compatExt spid="_x0000_s29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29706" name="Option Button 10" hidden="1">
              <a:extLst>
                <a:ext uri="{63B3BB69-23CF-44E3-9099-C40C66FF867C}">
                  <a14:compatExt spid="_x0000_s29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29707" name="Option Button 11" hidden="1">
              <a:extLst>
                <a:ext uri="{63B3BB69-23CF-44E3-9099-C40C66FF867C}">
                  <a14:compatExt spid="_x0000_s29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29708" name="Option Button 12" hidden="1">
              <a:extLst>
                <a:ext uri="{63B3BB69-23CF-44E3-9099-C40C66FF867C}">
                  <a14:compatExt spid="_x0000_s29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29709" name="Option Button 13" hidden="1">
              <a:extLst>
                <a:ext uri="{63B3BB69-23CF-44E3-9099-C40C66FF867C}">
                  <a14:compatExt spid="_x0000_s297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29710" name="Option Button 14" hidden="1">
              <a:extLst>
                <a:ext uri="{63B3BB69-23CF-44E3-9099-C40C66FF867C}">
                  <a14:compatExt spid="_x0000_s29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29711" name="Option Button 15" hidden="1">
              <a:extLst>
                <a:ext uri="{63B3BB69-23CF-44E3-9099-C40C66FF867C}">
                  <a14:compatExt spid="_x0000_s29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29712" name="Option Button 16" hidden="1">
              <a:extLst>
                <a:ext uri="{63B3BB69-23CF-44E3-9099-C40C66FF867C}">
                  <a14:compatExt spid="_x0000_s297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29713" name="Option Button 17" hidden="1">
              <a:extLst>
                <a:ext uri="{63B3BB69-23CF-44E3-9099-C40C66FF867C}">
                  <a14:compatExt spid="_x0000_s297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29714" name="Option Button 18" hidden="1">
              <a:extLst>
                <a:ext uri="{63B3BB69-23CF-44E3-9099-C40C66FF867C}">
                  <a14:compatExt spid="_x0000_s297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29715" name="Option Button 19" hidden="1">
              <a:extLst>
                <a:ext uri="{63B3BB69-23CF-44E3-9099-C40C66FF867C}">
                  <a14:compatExt spid="_x0000_s297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29716" name="Option Button 20" hidden="1">
              <a:extLst>
                <a:ext uri="{63B3BB69-23CF-44E3-9099-C40C66FF867C}">
                  <a14:compatExt spid="_x0000_s29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29717" name="Option Button 21" hidden="1">
              <a:extLst>
                <a:ext uri="{63B3BB69-23CF-44E3-9099-C40C66FF867C}">
                  <a14:compatExt spid="_x0000_s297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29718" name="Option Button 22" hidden="1">
              <a:extLst>
                <a:ext uri="{63B3BB69-23CF-44E3-9099-C40C66FF867C}">
                  <a14:compatExt spid="_x0000_s297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29719" name="Option Button 23" hidden="1">
              <a:extLst>
                <a:ext uri="{63B3BB69-23CF-44E3-9099-C40C66FF867C}">
                  <a14:compatExt spid="_x0000_s29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29720" name="Option Button 24" hidden="1">
              <a:extLst>
                <a:ext uri="{63B3BB69-23CF-44E3-9099-C40C66FF867C}">
                  <a14:compatExt spid="_x0000_s297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29721" name="Option Button 25" hidden="1">
              <a:extLst>
                <a:ext uri="{63B3BB69-23CF-44E3-9099-C40C66FF867C}">
                  <a14:compatExt spid="_x0000_s29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79142</xdr:colOff>
      <xdr:row>0</xdr:row>
      <xdr:rowOff>78441</xdr:rowOff>
    </xdr:from>
    <xdr:to>
      <xdr:col>1</xdr:col>
      <xdr:colOff>1586195</xdr:colOff>
      <xdr:row>1</xdr:row>
      <xdr:rowOff>360678</xdr:rowOff>
    </xdr:to>
    <xdr:pic>
      <xdr:nvPicPr>
        <xdr:cNvPr id="2" name="0 Imagen">
          <a:extLst>
            <a:ext uri="{FF2B5EF4-FFF2-40B4-BE49-F238E27FC236}">
              <a16:creationId xmlns="" xmlns:a16="http://schemas.microsoft.com/office/drawing/2014/main" id="{00000000-0008-0000-1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142" y="78441"/>
          <a:ext cx="1731171" cy="640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224117</xdr:colOff>
      <xdr:row>0</xdr:row>
      <xdr:rowOff>33618</xdr:rowOff>
    </xdr:from>
    <xdr:to>
      <xdr:col>8</xdr:col>
      <xdr:colOff>84885</xdr:colOff>
      <xdr:row>3</xdr:row>
      <xdr:rowOff>155188</xdr:rowOff>
    </xdr:to>
    <xdr:pic>
      <xdr:nvPicPr>
        <xdr:cNvPr id="2" name="Imagen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33742" y="33618"/>
          <a:ext cx="1589555" cy="6930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5124" name="Option Button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5127" name="Option Button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5128" name="Option Button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5129" name="Option Button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5130" name="Option Button 10" hidden="1">
              <a:extLst>
                <a:ext uri="{63B3BB69-23CF-44E3-9099-C40C66FF867C}">
                  <a14:compatExt spid="_x0000_s5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5131" name="Option Button 11" hidden="1">
              <a:extLst>
                <a:ext uri="{63B3BB69-23CF-44E3-9099-C40C66FF867C}">
                  <a14:compatExt spid="_x0000_s5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5132" name="Option Button 12" hidden="1">
              <a:extLst>
                <a:ext uri="{63B3BB69-23CF-44E3-9099-C40C66FF867C}">
                  <a14:compatExt spid="_x0000_s5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5133" name="Option Button 13" hidden="1">
              <a:extLst>
                <a:ext uri="{63B3BB69-23CF-44E3-9099-C40C66FF867C}">
                  <a14:compatExt spid="_x0000_s5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5134" name="Option Button 14" hidden="1">
              <a:extLst>
                <a:ext uri="{63B3BB69-23CF-44E3-9099-C40C66FF867C}">
                  <a14:compatExt spid="_x0000_s5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5135" name="Option Button 15" hidden="1">
              <a:extLst>
                <a:ext uri="{63B3BB69-23CF-44E3-9099-C40C66FF867C}">
                  <a14:compatExt spid="_x0000_s5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5136" name="Option Button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5137" name="Option Button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5138" name="Option Button 18" hidden="1">
              <a:extLst>
                <a:ext uri="{63B3BB69-23CF-44E3-9099-C40C66FF867C}">
                  <a14:compatExt spid="_x0000_s5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5139" name="Option Button 19" hidden="1">
              <a:extLst>
                <a:ext uri="{63B3BB69-23CF-44E3-9099-C40C66FF867C}">
                  <a14:compatExt spid="_x0000_s5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5140" name="Option Button 20" hidden="1">
              <a:extLst>
                <a:ext uri="{63B3BB69-23CF-44E3-9099-C40C66FF867C}">
                  <a14:compatExt spid="_x0000_s5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5141" name="Option Button 21" hidden="1">
              <a:extLst>
                <a:ext uri="{63B3BB69-23CF-44E3-9099-C40C66FF867C}">
                  <a14:compatExt spid="_x0000_s5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5142" name="Option Button 22" hidden="1">
              <a:extLst>
                <a:ext uri="{63B3BB69-23CF-44E3-9099-C40C66FF867C}">
                  <a14:compatExt spid="_x0000_s5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5143" name="Option Button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5144" name="Option Button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5145" name="Option Button 25" hidden="1">
              <a:extLst>
                <a:ext uri="{63B3BB69-23CF-44E3-9099-C40C66FF867C}">
                  <a14:compatExt spid="_x0000_s5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5146" name="Option Button 26" hidden="1">
              <a:extLst>
                <a:ext uri="{63B3BB69-23CF-44E3-9099-C40C66FF867C}">
                  <a14:compatExt spid="_x0000_s5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5147" name="Option Button 27" hidden="1">
              <a:extLst>
                <a:ext uri="{63B3BB69-23CF-44E3-9099-C40C66FF867C}">
                  <a14:compatExt spid="_x0000_s5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5148" name="Option Button 28" hidden="1">
              <a:extLst>
                <a:ext uri="{63B3BB69-23CF-44E3-9099-C40C66FF867C}">
                  <a14:compatExt spid="_x0000_s5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5149" name="Option Button 29" hidden="1">
              <a:extLst>
                <a:ext uri="{63B3BB69-23CF-44E3-9099-C40C66FF867C}">
                  <a14:compatExt spid="_x0000_s5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5150" name="Option Button 30" hidden="1">
              <a:extLst>
                <a:ext uri="{63B3BB69-23CF-44E3-9099-C40C66FF867C}">
                  <a14:compatExt spid="_x0000_s5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21505" name="Option Button 1" hidden="1">
              <a:extLst>
                <a:ext uri="{63B3BB69-23CF-44E3-9099-C40C66FF867C}">
                  <a14:compatExt spid="_x0000_s21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21506" name="Option Button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21507" name="Option Button 3" hidden="1">
              <a:extLst>
                <a:ext uri="{63B3BB69-23CF-44E3-9099-C40C66FF867C}">
                  <a14:compatExt spid="_x0000_s21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21508" name="Option Button 4" hidden="1">
              <a:extLst>
                <a:ext uri="{63B3BB69-23CF-44E3-9099-C40C66FF867C}">
                  <a14:compatExt spid="_x0000_s215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21509" name="Option Button 5" hidden="1">
              <a:extLst>
                <a:ext uri="{63B3BB69-23CF-44E3-9099-C40C66FF867C}">
                  <a14:compatExt spid="_x0000_s215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21510" name="Option Button 6" hidden="1">
              <a:extLst>
                <a:ext uri="{63B3BB69-23CF-44E3-9099-C40C66FF867C}">
                  <a14:compatExt spid="_x0000_s21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21511" name="Option Button 7" hidden="1">
              <a:extLst>
                <a:ext uri="{63B3BB69-23CF-44E3-9099-C40C66FF867C}">
                  <a14:compatExt spid="_x0000_s215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21512" name="Option Button 8" hidden="1">
              <a:extLst>
                <a:ext uri="{63B3BB69-23CF-44E3-9099-C40C66FF867C}">
                  <a14:compatExt spid="_x0000_s21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21513" name="Option Button 9" hidden="1">
              <a:extLst>
                <a:ext uri="{63B3BB69-23CF-44E3-9099-C40C66FF867C}">
                  <a14:compatExt spid="_x0000_s21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21514" name="Option Button 10" hidden="1">
              <a:extLst>
                <a:ext uri="{63B3BB69-23CF-44E3-9099-C40C66FF867C}">
                  <a14:compatExt spid="_x0000_s21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21515" name="Option Button 11" hidden="1">
              <a:extLst>
                <a:ext uri="{63B3BB69-23CF-44E3-9099-C40C66FF867C}">
                  <a14:compatExt spid="_x0000_s21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21516" name="Option Button 12" hidden="1">
              <a:extLst>
                <a:ext uri="{63B3BB69-23CF-44E3-9099-C40C66FF867C}">
                  <a14:compatExt spid="_x0000_s21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21517" name="Option Button 13" hidden="1">
              <a:extLst>
                <a:ext uri="{63B3BB69-23CF-44E3-9099-C40C66FF867C}">
                  <a14:compatExt spid="_x0000_s21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21518" name="Option Button 14" hidden="1">
              <a:extLst>
                <a:ext uri="{63B3BB69-23CF-44E3-9099-C40C66FF867C}">
                  <a14:compatExt spid="_x0000_s21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21519" name="Option Button 15" hidden="1">
              <a:extLst>
                <a:ext uri="{63B3BB69-23CF-44E3-9099-C40C66FF867C}">
                  <a14:compatExt spid="_x0000_s215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21520" name="Option Button 16" hidden="1">
              <a:extLst>
                <a:ext uri="{63B3BB69-23CF-44E3-9099-C40C66FF867C}">
                  <a14:compatExt spid="_x0000_s21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21521" name="Option Button 17" hidden="1">
              <a:extLst>
                <a:ext uri="{63B3BB69-23CF-44E3-9099-C40C66FF867C}">
                  <a14:compatExt spid="_x0000_s21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21522" name="Option Button 18" hidden="1">
              <a:extLst>
                <a:ext uri="{63B3BB69-23CF-44E3-9099-C40C66FF867C}">
                  <a14:compatExt spid="_x0000_s215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21523" name="Option Button 19" hidden="1">
              <a:extLst>
                <a:ext uri="{63B3BB69-23CF-44E3-9099-C40C66FF867C}">
                  <a14:compatExt spid="_x0000_s215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21524" name="Option Button 20" hidden="1">
              <a:extLst>
                <a:ext uri="{63B3BB69-23CF-44E3-9099-C40C66FF867C}">
                  <a14:compatExt spid="_x0000_s21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21525" name="Option Button 21" hidden="1">
              <a:extLst>
                <a:ext uri="{63B3BB69-23CF-44E3-9099-C40C66FF867C}">
                  <a14:compatExt spid="_x0000_s21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21526" name="Option Button 22" hidden="1">
              <a:extLst>
                <a:ext uri="{63B3BB69-23CF-44E3-9099-C40C66FF867C}">
                  <a14:compatExt spid="_x0000_s21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21527" name="Option Button 23" hidden="1">
              <a:extLst>
                <a:ext uri="{63B3BB69-23CF-44E3-9099-C40C66FF867C}">
                  <a14:compatExt spid="_x0000_s21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21528" name="Option Button 24" hidden="1">
              <a:extLst>
                <a:ext uri="{63B3BB69-23CF-44E3-9099-C40C66FF867C}">
                  <a14:compatExt spid="_x0000_s21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21529" name="Option Button 25" hidden="1">
              <a:extLst>
                <a:ext uri="{63B3BB69-23CF-44E3-9099-C40C66FF867C}">
                  <a14:compatExt spid="_x0000_s21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22529" name="Option Button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22530" name="Option Button 2" hidden="1">
              <a:extLst>
                <a:ext uri="{63B3BB69-23CF-44E3-9099-C40C66FF867C}">
                  <a14:compatExt spid="_x0000_s2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22531" name="Option Button 3"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22532" name="Option Button 4" hidden="1">
              <a:extLst>
                <a:ext uri="{63B3BB69-23CF-44E3-9099-C40C66FF867C}">
                  <a14:compatExt spid="_x0000_s22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22533" name="Option Button 5" hidden="1">
              <a:extLst>
                <a:ext uri="{63B3BB69-23CF-44E3-9099-C40C66FF867C}">
                  <a14:compatExt spid="_x0000_s22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22534" name="Option Button 6"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22535" name="Option Button 7" hidden="1">
              <a:extLst>
                <a:ext uri="{63B3BB69-23CF-44E3-9099-C40C66FF867C}">
                  <a14:compatExt spid="_x0000_s22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22536" name="Option Button 8" hidden="1">
              <a:extLst>
                <a:ext uri="{63B3BB69-23CF-44E3-9099-C40C66FF867C}">
                  <a14:compatExt spid="_x0000_s22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22537" name="Option Button 9" hidden="1">
              <a:extLst>
                <a:ext uri="{63B3BB69-23CF-44E3-9099-C40C66FF867C}">
                  <a14:compatExt spid="_x0000_s22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22538" name="Option Button 10" hidden="1">
              <a:extLst>
                <a:ext uri="{63B3BB69-23CF-44E3-9099-C40C66FF867C}">
                  <a14:compatExt spid="_x0000_s22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22539" name="Option Button 11" hidden="1">
              <a:extLst>
                <a:ext uri="{63B3BB69-23CF-44E3-9099-C40C66FF867C}">
                  <a14:compatExt spid="_x0000_s225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22540" name="Option Button 12" hidden="1">
              <a:extLst>
                <a:ext uri="{63B3BB69-23CF-44E3-9099-C40C66FF867C}">
                  <a14:compatExt spid="_x0000_s22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22541" name="Option Button 13" hidden="1">
              <a:extLst>
                <a:ext uri="{63B3BB69-23CF-44E3-9099-C40C66FF867C}">
                  <a14:compatExt spid="_x0000_s22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22542" name="Option Button 14" hidden="1">
              <a:extLst>
                <a:ext uri="{63B3BB69-23CF-44E3-9099-C40C66FF867C}">
                  <a14:compatExt spid="_x0000_s22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22543" name="Option Button 15" hidden="1">
              <a:extLst>
                <a:ext uri="{63B3BB69-23CF-44E3-9099-C40C66FF867C}">
                  <a14:compatExt spid="_x0000_s22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22544" name="Option Button 16" hidden="1">
              <a:extLst>
                <a:ext uri="{63B3BB69-23CF-44E3-9099-C40C66FF867C}">
                  <a14:compatExt spid="_x0000_s22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22545" name="Option Button 17" hidden="1">
              <a:extLst>
                <a:ext uri="{63B3BB69-23CF-44E3-9099-C40C66FF867C}">
                  <a14:compatExt spid="_x0000_s22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22546" name="Option Button 18" hidden="1">
              <a:extLst>
                <a:ext uri="{63B3BB69-23CF-44E3-9099-C40C66FF867C}">
                  <a14:compatExt spid="_x0000_s22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22547" name="Option Button 19" hidden="1">
              <a:extLst>
                <a:ext uri="{63B3BB69-23CF-44E3-9099-C40C66FF867C}">
                  <a14:compatExt spid="_x0000_s22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22548" name="Option Button 20" hidden="1">
              <a:extLst>
                <a:ext uri="{63B3BB69-23CF-44E3-9099-C40C66FF867C}">
                  <a14:compatExt spid="_x0000_s22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22549" name="Option Button 21" hidden="1">
              <a:extLst>
                <a:ext uri="{63B3BB69-23CF-44E3-9099-C40C66FF867C}">
                  <a14:compatExt spid="_x0000_s22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22550" name="Option Button 22" hidden="1">
              <a:extLst>
                <a:ext uri="{63B3BB69-23CF-44E3-9099-C40C66FF867C}">
                  <a14:compatExt spid="_x0000_s225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22551" name="Option Button 23" hidden="1">
              <a:extLst>
                <a:ext uri="{63B3BB69-23CF-44E3-9099-C40C66FF867C}">
                  <a14:compatExt spid="_x0000_s22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22552" name="Option Button 24" hidden="1">
              <a:extLst>
                <a:ext uri="{63B3BB69-23CF-44E3-9099-C40C66FF867C}">
                  <a14:compatExt spid="_x0000_s22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22553" name="Option Button 25" hidden="1">
              <a:extLst>
                <a:ext uri="{63B3BB69-23CF-44E3-9099-C40C66FF867C}">
                  <a14:compatExt spid="_x0000_s22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23553" name="Option Button 1"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23554" name="Option Button 2" hidden="1">
              <a:extLst>
                <a:ext uri="{63B3BB69-23CF-44E3-9099-C40C66FF867C}">
                  <a14:compatExt spid="_x0000_s23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23555" name="Option Button 3" hidden="1">
              <a:extLst>
                <a:ext uri="{63B3BB69-23CF-44E3-9099-C40C66FF867C}">
                  <a14:compatExt spid="_x0000_s23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23556" name="Option Button 4" hidden="1">
              <a:extLst>
                <a:ext uri="{63B3BB69-23CF-44E3-9099-C40C66FF867C}">
                  <a14:compatExt spid="_x0000_s23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23557" name="Option Button 5" hidden="1">
              <a:extLst>
                <a:ext uri="{63B3BB69-23CF-44E3-9099-C40C66FF867C}">
                  <a14:compatExt spid="_x0000_s23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23558" name="Option Button 6" hidden="1">
              <a:extLst>
                <a:ext uri="{63B3BB69-23CF-44E3-9099-C40C66FF867C}">
                  <a14:compatExt spid="_x0000_s23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23559" name="Option Button 7" hidden="1">
              <a:extLst>
                <a:ext uri="{63B3BB69-23CF-44E3-9099-C40C66FF867C}">
                  <a14:compatExt spid="_x0000_s23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23560" name="Option Button 8" hidden="1">
              <a:extLst>
                <a:ext uri="{63B3BB69-23CF-44E3-9099-C40C66FF867C}">
                  <a14:compatExt spid="_x0000_s23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23561" name="Option Button 9" hidden="1">
              <a:extLst>
                <a:ext uri="{63B3BB69-23CF-44E3-9099-C40C66FF867C}">
                  <a14:compatExt spid="_x0000_s23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23562" name="Option Button 10" hidden="1">
              <a:extLst>
                <a:ext uri="{63B3BB69-23CF-44E3-9099-C40C66FF867C}">
                  <a14:compatExt spid="_x0000_s235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23563" name="Option Button 11" hidden="1">
              <a:extLst>
                <a:ext uri="{63B3BB69-23CF-44E3-9099-C40C66FF867C}">
                  <a14:compatExt spid="_x0000_s23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23564" name="Option Button 12" hidden="1">
              <a:extLst>
                <a:ext uri="{63B3BB69-23CF-44E3-9099-C40C66FF867C}">
                  <a14:compatExt spid="_x0000_s23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23565" name="Option Button 13" hidden="1">
              <a:extLst>
                <a:ext uri="{63B3BB69-23CF-44E3-9099-C40C66FF867C}">
                  <a14:compatExt spid="_x0000_s235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23566" name="Option Button 14" hidden="1">
              <a:extLst>
                <a:ext uri="{63B3BB69-23CF-44E3-9099-C40C66FF867C}">
                  <a14:compatExt spid="_x0000_s235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23567" name="Option Button 15" hidden="1">
              <a:extLst>
                <a:ext uri="{63B3BB69-23CF-44E3-9099-C40C66FF867C}">
                  <a14:compatExt spid="_x0000_s235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23568" name="Option Button 16" hidden="1">
              <a:extLst>
                <a:ext uri="{63B3BB69-23CF-44E3-9099-C40C66FF867C}">
                  <a14:compatExt spid="_x0000_s23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23569" name="Option Button 17" hidden="1">
              <a:extLst>
                <a:ext uri="{63B3BB69-23CF-44E3-9099-C40C66FF867C}">
                  <a14:compatExt spid="_x0000_s235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23570" name="Option Button 18" hidden="1">
              <a:extLst>
                <a:ext uri="{63B3BB69-23CF-44E3-9099-C40C66FF867C}">
                  <a14:compatExt spid="_x0000_s235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23571" name="Option Button 19" hidden="1">
              <a:extLst>
                <a:ext uri="{63B3BB69-23CF-44E3-9099-C40C66FF867C}">
                  <a14:compatExt spid="_x0000_s235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23572" name="Option Button 20" hidden="1">
              <a:extLst>
                <a:ext uri="{63B3BB69-23CF-44E3-9099-C40C66FF867C}">
                  <a14:compatExt spid="_x0000_s235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23573" name="Option Button 21" hidden="1">
              <a:extLst>
                <a:ext uri="{63B3BB69-23CF-44E3-9099-C40C66FF867C}">
                  <a14:compatExt spid="_x0000_s23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23574" name="Option Button 22" hidden="1">
              <a:extLst>
                <a:ext uri="{63B3BB69-23CF-44E3-9099-C40C66FF867C}">
                  <a14:compatExt spid="_x0000_s235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23575" name="Option Button 23" hidden="1">
              <a:extLst>
                <a:ext uri="{63B3BB69-23CF-44E3-9099-C40C66FF867C}">
                  <a14:compatExt spid="_x0000_s235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23576" name="Option Button 24" hidden="1">
              <a:extLst>
                <a:ext uri="{63B3BB69-23CF-44E3-9099-C40C66FF867C}">
                  <a14:compatExt spid="_x0000_s235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23577" name="Option Button 25" hidden="1">
              <a:extLst>
                <a:ext uri="{63B3BB69-23CF-44E3-9099-C40C66FF867C}">
                  <a14:compatExt spid="_x0000_s23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24577" name="Option Button 1" hidden="1">
              <a:extLst>
                <a:ext uri="{63B3BB69-23CF-44E3-9099-C40C66FF867C}">
                  <a14:compatExt spid="_x0000_s24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24578" name="Option Button 2" hidden="1">
              <a:extLst>
                <a:ext uri="{63B3BB69-23CF-44E3-9099-C40C66FF867C}">
                  <a14:compatExt spid="_x0000_s24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24579" name="Option Button 3" hidden="1">
              <a:extLst>
                <a:ext uri="{63B3BB69-23CF-44E3-9099-C40C66FF867C}">
                  <a14:compatExt spid="_x0000_s24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24580" name="Option Button 4" hidden="1">
              <a:extLst>
                <a:ext uri="{63B3BB69-23CF-44E3-9099-C40C66FF867C}">
                  <a14:compatExt spid="_x0000_s24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24581" name="Option Button 5" hidden="1">
              <a:extLst>
                <a:ext uri="{63B3BB69-23CF-44E3-9099-C40C66FF867C}">
                  <a14:compatExt spid="_x0000_s24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24582" name="Option Button 6" hidden="1">
              <a:extLst>
                <a:ext uri="{63B3BB69-23CF-44E3-9099-C40C66FF867C}">
                  <a14:compatExt spid="_x0000_s24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24583" name="Option Button 7" hidden="1">
              <a:extLst>
                <a:ext uri="{63B3BB69-23CF-44E3-9099-C40C66FF867C}">
                  <a14:compatExt spid="_x0000_s245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24584" name="Option Button 8" hidden="1">
              <a:extLst>
                <a:ext uri="{63B3BB69-23CF-44E3-9099-C40C66FF867C}">
                  <a14:compatExt spid="_x0000_s245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24585" name="Option Button 9" hidden="1">
              <a:extLst>
                <a:ext uri="{63B3BB69-23CF-44E3-9099-C40C66FF867C}">
                  <a14:compatExt spid="_x0000_s245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24586" name="Option Button 10" hidden="1">
              <a:extLst>
                <a:ext uri="{63B3BB69-23CF-44E3-9099-C40C66FF867C}">
                  <a14:compatExt spid="_x0000_s245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24587" name="Option Button 11" hidden="1">
              <a:extLst>
                <a:ext uri="{63B3BB69-23CF-44E3-9099-C40C66FF867C}">
                  <a14:compatExt spid="_x0000_s245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24588" name="Option Button 12" hidden="1">
              <a:extLst>
                <a:ext uri="{63B3BB69-23CF-44E3-9099-C40C66FF867C}">
                  <a14:compatExt spid="_x0000_s245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24589" name="Option Button 13" hidden="1">
              <a:extLst>
                <a:ext uri="{63B3BB69-23CF-44E3-9099-C40C66FF867C}">
                  <a14:compatExt spid="_x0000_s245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24590" name="Option Button 14" hidden="1">
              <a:extLst>
                <a:ext uri="{63B3BB69-23CF-44E3-9099-C40C66FF867C}">
                  <a14:compatExt spid="_x0000_s245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24591" name="Option Button 15" hidden="1">
              <a:extLst>
                <a:ext uri="{63B3BB69-23CF-44E3-9099-C40C66FF867C}">
                  <a14:compatExt spid="_x0000_s245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24592" name="Option Button 16" hidden="1">
              <a:extLst>
                <a:ext uri="{63B3BB69-23CF-44E3-9099-C40C66FF867C}">
                  <a14:compatExt spid="_x0000_s245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24593" name="Option Button 17" hidden="1">
              <a:extLst>
                <a:ext uri="{63B3BB69-23CF-44E3-9099-C40C66FF867C}">
                  <a14:compatExt spid="_x0000_s245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24594" name="Option Button 18" hidden="1">
              <a:extLst>
                <a:ext uri="{63B3BB69-23CF-44E3-9099-C40C66FF867C}">
                  <a14:compatExt spid="_x0000_s24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24595" name="Option Button 19" hidden="1">
              <a:extLst>
                <a:ext uri="{63B3BB69-23CF-44E3-9099-C40C66FF867C}">
                  <a14:compatExt spid="_x0000_s245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24596" name="Option Button 20" hidden="1">
              <a:extLst>
                <a:ext uri="{63B3BB69-23CF-44E3-9099-C40C66FF867C}">
                  <a14:compatExt spid="_x0000_s245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24597" name="Option Button 21" hidden="1">
              <a:extLst>
                <a:ext uri="{63B3BB69-23CF-44E3-9099-C40C66FF867C}">
                  <a14:compatExt spid="_x0000_s245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24598" name="Option Button 22" hidden="1">
              <a:extLst>
                <a:ext uri="{63B3BB69-23CF-44E3-9099-C40C66FF867C}">
                  <a14:compatExt spid="_x0000_s245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24599" name="Option Button 23" hidden="1">
              <a:extLst>
                <a:ext uri="{63B3BB69-23CF-44E3-9099-C40C66FF867C}">
                  <a14:compatExt spid="_x0000_s245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24600" name="Option Button 24" hidden="1">
              <a:extLst>
                <a:ext uri="{63B3BB69-23CF-44E3-9099-C40C66FF867C}">
                  <a14:compatExt spid="_x0000_s246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24601" name="Option Button 25" hidden="1">
              <a:extLst>
                <a:ext uri="{63B3BB69-23CF-44E3-9099-C40C66FF867C}">
                  <a14:compatExt spid="_x0000_s24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25601" name="Option Button 1" hidden="1">
              <a:extLst>
                <a:ext uri="{63B3BB69-23CF-44E3-9099-C40C66FF867C}">
                  <a14:compatExt spid="_x0000_s25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25602" name="Option Button 2" hidden="1">
              <a:extLst>
                <a:ext uri="{63B3BB69-23CF-44E3-9099-C40C66FF867C}">
                  <a14:compatExt spid="_x0000_s25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25603" name="Option Button 3" hidden="1">
              <a:extLst>
                <a:ext uri="{63B3BB69-23CF-44E3-9099-C40C66FF867C}">
                  <a14:compatExt spid="_x0000_s25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25604" name="Option Button 4" hidden="1">
              <a:extLst>
                <a:ext uri="{63B3BB69-23CF-44E3-9099-C40C66FF867C}">
                  <a14:compatExt spid="_x0000_s25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25605" name="Option Button 5" hidden="1">
              <a:extLst>
                <a:ext uri="{63B3BB69-23CF-44E3-9099-C40C66FF867C}">
                  <a14:compatExt spid="_x0000_s256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25606" name="Option Button 6" hidden="1">
              <a:extLst>
                <a:ext uri="{63B3BB69-23CF-44E3-9099-C40C66FF867C}">
                  <a14:compatExt spid="_x0000_s25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25607" name="Option Button 7" hidden="1">
              <a:extLst>
                <a:ext uri="{63B3BB69-23CF-44E3-9099-C40C66FF867C}">
                  <a14:compatExt spid="_x0000_s256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25608" name="Option Button 8" hidden="1">
              <a:extLst>
                <a:ext uri="{63B3BB69-23CF-44E3-9099-C40C66FF867C}">
                  <a14:compatExt spid="_x0000_s256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25609" name="Option Button 9" hidden="1">
              <a:extLst>
                <a:ext uri="{63B3BB69-23CF-44E3-9099-C40C66FF867C}">
                  <a14:compatExt spid="_x0000_s256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25610" name="Option Button 10" hidden="1">
              <a:extLst>
                <a:ext uri="{63B3BB69-23CF-44E3-9099-C40C66FF867C}">
                  <a14:compatExt spid="_x0000_s256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25611" name="Option Button 11" hidden="1">
              <a:extLst>
                <a:ext uri="{63B3BB69-23CF-44E3-9099-C40C66FF867C}">
                  <a14:compatExt spid="_x0000_s256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25612" name="Option Button 12" hidden="1">
              <a:extLst>
                <a:ext uri="{63B3BB69-23CF-44E3-9099-C40C66FF867C}">
                  <a14:compatExt spid="_x0000_s256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25613" name="Option Button 13" hidden="1">
              <a:extLst>
                <a:ext uri="{63B3BB69-23CF-44E3-9099-C40C66FF867C}">
                  <a14:compatExt spid="_x0000_s256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25614" name="Option Button 14" hidden="1">
              <a:extLst>
                <a:ext uri="{63B3BB69-23CF-44E3-9099-C40C66FF867C}">
                  <a14:compatExt spid="_x0000_s256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25615" name="Option Button 15" hidden="1">
              <a:extLst>
                <a:ext uri="{63B3BB69-23CF-44E3-9099-C40C66FF867C}">
                  <a14:compatExt spid="_x0000_s256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25616" name="Option Button 16" hidden="1">
              <a:extLst>
                <a:ext uri="{63B3BB69-23CF-44E3-9099-C40C66FF867C}">
                  <a14:compatExt spid="_x0000_s256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25617" name="Option Button 17" hidden="1">
              <a:extLst>
                <a:ext uri="{63B3BB69-23CF-44E3-9099-C40C66FF867C}">
                  <a14:compatExt spid="_x0000_s256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25618" name="Option Button 18" hidden="1">
              <a:extLst>
                <a:ext uri="{63B3BB69-23CF-44E3-9099-C40C66FF867C}">
                  <a14:compatExt spid="_x0000_s256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25619" name="Option Button 19" hidden="1">
              <a:extLst>
                <a:ext uri="{63B3BB69-23CF-44E3-9099-C40C66FF867C}">
                  <a14:compatExt spid="_x0000_s256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25620" name="Option Button 20" hidden="1">
              <a:extLst>
                <a:ext uri="{63B3BB69-23CF-44E3-9099-C40C66FF867C}">
                  <a14:compatExt spid="_x0000_s256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25621" name="Option Button 21" hidden="1">
              <a:extLst>
                <a:ext uri="{63B3BB69-23CF-44E3-9099-C40C66FF867C}">
                  <a14:compatExt spid="_x0000_s256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25622" name="Option Button 22" hidden="1">
              <a:extLst>
                <a:ext uri="{63B3BB69-23CF-44E3-9099-C40C66FF867C}">
                  <a14:compatExt spid="_x0000_s256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25623" name="Option Button 23" hidden="1">
              <a:extLst>
                <a:ext uri="{63B3BB69-23CF-44E3-9099-C40C66FF867C}">
                  <a14:compatExt spid="_x0000_s256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25624" name="Option Button 24" hidden="1">
              <a:extLst>
                <a:ext uri="{63B3BB69-23CF-44E3-9099-C40C66FF867C}">
                  <a14:compatExt spid="_x0000_s256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25625" name="Option Button 25" hidden="1">
              <a:extLst>
                <a:ext uri="{63B3BB69-23CF-44E3-9099-C40C66FF867C}">
                  <a14:compatExt spid="_x0000_s256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4</xdr:row>
          <xdr:rowOff>19050</xdr:rowOff>
        </xdr:from>
        <xdr:to>
          <xdr:col>4</xdr:col>
          <xdr:colOff>28575</xdr:colOff>
          <xdr:row>5</xdr:row>
          <xdr:rowOff>9525</xdr:rowOff>
        </xdr:to>
        <xdr:sp macro="" textlink="">
          <xdr:nvSpPr>
            <xdr:cNvPr id="26625" name="Option Button 1" hidden="1">
              <a:extLst>
                <a:ext uri="{63B3BB69-23CF-44E3-9099-C40C66FF867C}">
                  <a14:compatExt spid="_x0000_s266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209550</xdr:rowOff>
        </xdr:to>
        <xdr:sp macro="" textlink="">
          <xdr:nvSpPr>
            <xdr:cNvPr id="26626" name="Option Button 2" hidden="1">
              <a:extLst>
                <a:ext uri="{63B3BB69-23CF-44E3-9099-C40C66FF867C}">
                  <a14:compatExt spid="_x0000_s266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19050</xdr:rowOff>
        </xdr:from>
        <xdr:to>
          <xdr:col>5</xdr:col>
          <xdr:colOff>200025</xdr:colOff>
          <xdr:row>5</xdr:row>
          <xdr:rowOff>9525</xdr:rowOff>
        </xdr:to>
        <xdr:sp macro="" textlink="">
          <xdr:nvSpPr>
            <xdr:cNvPr id="26627" name="Option Button 3" hidden="1">
              <a:extLst>
                <a:ext uri="{63B3BB69-23CF-44E3-9099-C40C66FF867C}">
                  <a14:compatExt spid="_x0000_s266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7</xdr:col>
          <xdr:colOff>200025</xdr:colOff>
          <xdr:row>5</xdr:row>
          <xdr:rowOff>9525</xdr:rowOff>
        </xdr:to>
        <xdr:sp macro="" textlink="">
          <xdr:nvSpPr>
            <xdr:cNvPr id="26628" name="Option Button 4" hidden="1">
              <a:extLst>
                <a:ext uri="{63B3BB69-23CF-44E3-9099-C40C66FF867C}">
                  <a14:compatExt spid="_x0000_s266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200025</xdr:colOff>
          <xdr:row>5</xdr:row>
          <xdr:rowOff>9525</xdr:rowOff>
        </xdr:to>
        <xdr:sp macro="" textlink="">
          <xdr:nvSpPr>
            <xdr:cNvPr id="26629" name="Option Button 5" hidden="1">
              <a:extLst>
                <a:ext uri="{63B3BB69-23CF-44E3-9099-C40C66FF867C}">
                  <a14:compatExt spid="_x0000_s266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19050</xdr:rowOff>
        </xdr:from>
        <xdr:to>
          <xdr:col>11</xdr:col>
          <xdr:colOff>190500</xdr:colOff>
          <xdr:row>5</xdr:row>
          <xdr:rowOff>9525</xdr:rowOff>
        </xdr:to>
        <xdr:sp macro="" textlink="">
          <xdr:nvSpPr>
            <xdr:cNvPr id="26630" name="Option Button 6" hidden="1">
              <a:extLst>
                <a:ext uri="{63B3BB69-23CF-44E3-9099-C40C66FF867C}">
                  <a14:compatExt spid="_x0000_s26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3</xdr:col>
          <xdr:colOff>190500</xdr:colOff>
          <xdr:row>8</xdr:row>
          <xdr:rowOff>209550</xdr:rowOff>
        </xdr:to>
        <xdr:sp macro="" textlink="">
          <xdr:nvSpPr>
            <xdr:cNvPr id="26631" name="Option Button 7" hidden="1">
              <a:extLst>
                <a:ext uri="{63B3BB69-23CF-44E3-9099-C40C66FF867C}">
                  <a14:compatExt spid="_x0000_s266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28575</xdr:rowOff>
        </xdr:from>
        <xdr:to>
          <xdr:col>5</xdr:col>
          <xdr:colOff>200025</xdr:colOff>
          <xdr:row>8</xdr:row>
          <xdr:rowOff>209550</xdr:rowOff>
        </xdr:to>
        <xdr:sp macro="" textlink="">
          <xdr:nvSpPr>
            <xdr:cNvPr id="26632" name="Option Button 8" hidden="1">
              <a:extLst>
                <a:ext uri="{63B3BB69-23CF-44E3-9099-C40C66FF867C}">
                  <a14:compatExt spid="_x0000_s266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200025</xdr:colOff>
          <xdr:row>8</xdr:row>
          <xdr:rowOff>209550</xdr:rowOff>
        </xdr:to>
        <xdr:sp macro="" textlink="">
          <xdr:nvSpPr>
            <xdr:cNvPr id="26633" name="Option Button 9" hidden="1">
              <a:extLst>
                <a:ext uri="{63B3BB69-23CF-44E3-9099-C40C66FF867C}">
                  <a14:compatExt spid="_x0000_s266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200025</xdr:colOff>
          <xdr:row>8</xdr:row>
          <xdr:rowOff>209550</xdr:rowOff>
        </xdr:to>
        <xdr:sp macro="" textlink="">
          <xdr:nvSpPr>
            <xdr:cNvPr id="26634" name="Option Button 10" hidden="1">
              <a:extLst>
                <a:ext uri="{63B3BB69-23CF-44E3-9099-C40C66FF867C}">
                  <a14:compatExt spid="_x0000_s266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28575</xdr:rowOff>
        </xdr:from>
        <xdr:to>
          <xdr:col>11</xdr:col>
          <xdr:colOff>190500</xdr:colOff>
          <xdr:row>8</xdr:row>
          <xdr:rowOff>209550</xdr:rowOff>
        </xdr:to>
        <xdr:sp macro="" textlink="">
          <xdr:nvSpPr>
            <xdr:cNvPr id="26635" name="Option Button 11" hidden="1">
              <a:extLst>
                <a:ext uri="{63B3BB69-23CF-44E3-9099-C40C66FF867C}">
                  <a14:compatExt spid="_x0000_s266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3</xdr:col>
          <xdr:colOff>190500</xdr:colOff>
          <xdr:row>10</xdr:row>
          <xdr:rowOff>209550</xdr:rowOff>
        </xdr:to>
        <xdr:sp macro="" textlink="">
          <xdr:nvSpPr>
            <xdr:cNvPr id="26636" name="Option Button 12" hidden="1">
              <a:extLst>
                <a:ext uri="{63B3BB69-23CF-44E3-9099-C40C66FF867C}">
                  <a14:compatExt spid="_x0000_s266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28575</xdr:rowOff>
        </xdr:from>
        <xdr:to>
          <xdr:col>7</xdr:col>
          <xdr:colOff>200025</xdr:colOff>
          <xdr:row>10</xdr:row>
          <xdr:rowOff>209550</xdr:rowOff>
        </xdr:to>
        <xdr:sp macro="" textlink="">
          <xdr:nvSpPr>
            <xdr:cNvPr id="26637" name="Option Button 13" hidden="1">
              <a:extLst>
                <a:ext uri="{63B3BB69-23CF-44E3-9099-C40C66FF867C}">
                  <a14:compatExt spid="_x0000_s266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28575</xdr:rowOff>
        </xdr:from>
        <xdr:to>
          <xdr:col>9</xdr:col>
          <xdr:colOff>200025</xdr:colOff>
          <xdr:row>10</xdr:row>
          <xdr:rowOff>209550</xdr:rowOff>
        </xdr:to>
        <xdr:sp macro="" textlink="">
          <xdr:nvSpPr>
            <xdr:cNvPr id="26638" name="Option Button 14" hidden="1">
              <a:extLst>
                <a:ext uri="{63B3BB69-23CF-44E3-9099-C40C66FF867C}">
                  <a14:compatExt spid="_x0000_s266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28575</xdr:rowOff>
        </xdr:from>
        <xdr:to>
          <xdr:col>11</xdr:col>
          <xdr:colOff>190500</xdr:colOff>
          <xdr:row>10</xdr:row>
          <xdr:rowOff>209550</xdr:rowOff>
        </xdr:to>
        <xdr:sp macro="" textlink="">
          <xdr:nvSpPr>
            <xdr:cNvPr id="26639" name="Option Button 15" hidden="1">
              <a:extLst>
                <a:ext uri="{63B3BB69-23CF-44E3-9099-C40C66FF867C}">
                  <a14:compatExt spid="_x0000_s266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209550</xdr:rowOff>
        </xdr:to>
        <xdr:sp macro="" textlink="">
          <xdr:nvSpPr>
            <xdr:cNvPr id="26640" name="Option Button 16" hidden="1">
              <a:extLst>
                <a:ext uri="{63B3BB69-23CF-44E3-9099-C40C66FF867C}">
                  <a14:compatExt spid="_x0000_s266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5</xdr:col>
          <xdr:colOff>200025</xdr:colOff>
          <xdr:row>12</xdr:row>
          <xdr:rowOff>209550</xdr:rowOff>
        </xdr:to>
        <xdr:sp macro="" textlink="">
          <xdr:nvSpPr>
            <xdr:cNvPr id="26641" name="Option Button 17" hidden="1">
              <a:extLst>
                <a:ext uri="{63B3BB69-23CF-44E3-9099-C40C66FF867C}">
                  <a14:compatExt spid="_x0000_s266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200025</xdr:colOff>
          <xdr:row>12</xdr:row>
          <xdr:rowOff>209550</xdr:rowOff>
        </xdr:to>
        <xdr:sp macro="" textlink="">
          <xdr:nvSpPr>
            <xdr:cNvPr id="26642" name="Option Button 18" hidden="1">
              <a:extLst>
                <a:ext uri="{63B3BB69-23CF-44E3-9099-C40C66FF867C}">
                  <a14:compatExt spid="_x0000_s266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9</xdr:col>
          <xdr:colOff>200025</xdr:colOff>
          <xdr:row>12</xdr:row>
          <xdr:rowOff>209550</xdr:rowOff>
        </xdr:to>
        <xdr:sp macro="" textlink="">
          <xdr:nvSpPr>
            <xdr:cNvPr id="26643" name="Option Button 19" hidden="1">
              <a:extLst>
                <a:ext uri="{63B3BB69-23CF-44E3-9099-C40C66FF867C}">
                  <a14:compatExt spid="_x0000_s266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190500</xdr:colOff>
          <xdr:row>12</xdr:row>
          <xdr:rowOff>209550</xdr:rowOff>
        </xdr:to>
        <xdr:sp macro="" textlink="">
          <xdr:nvSpPr>
            <xdr:cNvPr id="26644" name="Option Button 20" hidden="1">
              <a:extLst>
                <a:ext uri="{63B3BB69-23CF-44E3-9099-C40C66FF867C}">
                  <a14:compatExt spid="_x0000_s266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19050</xdr:rowOff>
        </xdr:from>
        <xdr:to>
          <xdr:col>5</xdr:col>
          <xdr:colOff>200025</xdr:colOff>
          <xdr:row>6</xdr:row>
          <xdr:rowOff>209550</xdr:rowOff>
        </xdr:to>
        <xdr:sp macro="" textlink="">
          <xdr:nvSpPr>
            <xdr:cNvPr id="26645" name="Option Button 21" hidden="1">
              <a:extLst>
                <a:ext uri="{63B3BB69-23CF-44E3-9099-C40C66FF867C}">
                  <a14:compatExt spid="_x0000_s266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7</xdr:col>
          <xdr:colOff>200025</xdr:colOff>
          <xdr:row>6</xdr:row>
          <xdr:rowOff>209550</xdr:rowOff>
        </xdr:to>
        <xdr:sp macro="" textlink="">
          <xdr:nvSpPr>
            <xdr:cNvPr id="26646" name="Option Button 22" hidden="1">
              <a:extLst>
                <a:ext uri="{63B3BB69-23CF-44E3-9099-C40C66FF867C}">
                  <a14:compatExt spid="_x0000_s266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19050</xdr:rowOff>
        </xdr:from>
        <xdr:to>
          <xdr:col>9</xdr:col>
          <xdr:colOff>200025</xdr:colOff>
          <xdr:row>6</xdr:row>
          <xdr:rowOff>209550</xdr:rowOff>
        </xdr:to>
        <xdr:sp macro="" textlink="">
          <xdr:nvSpPr>
            <xdr:cNvPr id="26647" name="Option Button 23" hidden="1">
              <a:extLst>
                <a:ext uri="{63B3BB69-23CF-44E3-9099-C40C66FF867C}">
                  <a14:compatExt spid="_x0000_s266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190500</xdr:colOff>
          <xdr:row>6</xdr:row>
          <xdr:rowOff>209550</xdr:rowOff>
        </xdr:to>
        <xdr:sp macro="" textlink="">
          <xdr:nvSpPr>
            <xdr:cNvPr id="26648" name="Option Button 24" hidden="1">
              <a:extLst>
                <a:ext uri="{63B3BB69-23CF-44E3-9099-C40C66FF867C}">
                  <a14:compatExt spid="_x0000_s266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28575</xdr:rowOff>
        </xdr:from>
        <xdr:to>
          <xdr:col>5</xdr:col>
          <xdr:colOff>200025</xdr:colOff>
          <xdr:row>10</xdr:row>
          <xdr:rowOff>209550</xdr:rowOff>
        </xdr:to>
        <xdr:sp macro="" textlink="">
          <xdr:nvSpPr>
            <xdr:cNvPr id="26649" name="Option Button 25" hidden="1">
              <a:extLst>
                <a:ext uri="{63B3BB69-23CF-44E3-9099-C40C66FF867C}">
                  <a14:compatExt spid="_x0000_s26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iesgos%20OAP\ASIF09\BAS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beltran/Backups%20SIC/SGSI/15%20Riesgos/Ficha_Integral_del_Ries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Hoja2"/>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Riesgo1"/>
      <sheetName val="Riesgo2"/>
      <sheetName val="Riesgo3"/>
      <sheetName val="Riesgo4"/>
      <sheetName val="Riesgo5"/>
      <sheetName val="Riesgo6"/>
      <sheetName val="Riesgo7"/>
      <sheetName val="Riesgo8"/>
      <sheetName val="Riesgo9"/>
      <sheetName val="Riesgo10"/>
      <sheetName val="Mapa del Proceso"/>
      <sheetName val="Enc_Imp_Corrupción"/>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nventario de Activos"/>
    </sheetNames>
    <sheetDataSet>
      <sheetData sheetId="0" refreshError="1">
        <row r="2">
          <cell r="L2" t="str">
            <v>Rara vez (1)</v>
          </cell>
          <cell r="N2" t="str">
            <v>Rara vez (1)</v>
          </cell>
          <cell r="P2" t="str">
            <v>Rara vez (1)</v>
          </cell>
          <cell r="R2" t="str">
            <v>Rara vez (1)</v>
          </cell>
          <cell r="U2" t="str">
            <v>Sí</v>
          </cell>
          <cell r="X2" t="str">
            <v>Excepcionalmente ocurriría</v>
          </cell>
          <cell r="Y2" t="str">
            <v>Nunca o no se ha presentado en los últimos 5 años</v>
          </cell>
        </row>
        <row r="3">
          <cell r="X3" t="str">
            <v>Alguna vez podría ocurrir</v>
          </cell>
          <cell r="Y3" t="str">
            <v>Se presentó una vez en los últimos 5 años</v>
          </cell>
        </row>
        <row r="4">
          <cell r="X4" t="str">
            <v>Existe una posibilidad media que suceda</v>
          </cell>
          <cell r="Y4" t="str">
            <v>Se presentó una vez en los últimos 2 años</v>
          </cell>
        </row>
        <row r="5">
          <cell r="T5" t="str">
            <v>Baja</v>
          </cell>
          <cell r="X5" t="str">
            <v>Existe una alta posibilidad que suceda</v>
          </cell>
          <cell r="Y5" t="str">
            <v>Se presentó una vez en el último año</v>
          </cell>
        </row>
        <row r="6">
          <cell r="X6" t="str">
            <v>Es seguro que suceda</v>
          </cell>
          <cell r="Y6" t="str">
            <v>Se ha presentado más de una vez al año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 Type="http://schemas.openxmlformats.org/officeDocument/2006/relationships/drawing" Target="../drawings/drawing8.xml"/><Relationship Id="rId21" Type="http://schemas.openxmlformats.org/officeDocument/2006/relationships/ctrlProp" Target="../ctrlProps/ctrlProp142.x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2" Type="http://schemas.openxmlformats.org/officeDocument/2006/relationships/printerSettings" Target="../printerSettings/printerSettings18.bin"/><Relationship Id="rId16" Type="http://schemas.openxmlformats.org/officeDocument/2006/relationships/ctrlProp" Target="../ctrlProps/ctrlProp137.xml"/><Relationship Id="rId20" Type="http://schemas.openxmlformats.org/officeDocument/2006/relationships/ctrlProp" Target="../ctrlProps/ctrlProp141.xml"/><Relationship Id="rId29" Type="http://schemas.openxmlformats.org/officeDocument/2006/relationships/ctrlProp" Target="../ctrlProps/ctrlProp150.xml"/><Relationship Id="rId1" Type="http://schemas.openxmlformats.org/officeDocument/2006/relationships/printerSettings" Target="../printerSettings/printerSettings17.bin"/><Relationship Id="rId6" Type="http://schemas.openxmlformats.org/officeDocument/2006/relationships/ctrlProp" Target="../ctrlProps/ctrlProp127.xml"/><Relationship Id="rId11" Type="http://schemas.openxmlformats.org/officeDocument/2006/relationships/ctrlProp" Target="../ctrlProps/ctrlProp132.xml"/><Relationship Id="rId24" Type="http://schemas.openxmlformats.org/officeDocument/2006/relationships/ctrlProp" Target="../ctrlProps/ctrlProp145.xml"/><Relationship Id="rId5" Type="http://schemas.openxmlformats.org/officeDocument/2006/relationships/ctrlProp" Target="../ctrlProps/ctrlProp126.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10" Type="http://schemas.openxmlformats.org/officeDocument/2006/relationships/ctrlProp" Target="../ctrlProps/ctrlProp131.xml"/><Relationship Id="rId19" Type="http://schemas.openxmlformats.org/officeDocument/2006/relationships/ctrlProp" Target="../ctrlProps/ctrlProp140.xml"/><Relationship Id="rId4" Type="http://schemas.openxmlformats.org/officeDocument/2006/relationships/vmlDrawing" Target="../drawings/vmlDrawing6.v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drawing" Target="../drawings/drawing9.xml"/><Relationship Id="rId21" Type="http://schemas.openxmlformats.org/officeDocument/2006/relationships/ctrlProp" Target="../ctrlProps/ctrlProp167.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2" Type="http://schemas.openxmlformats.org/officeDocument/2006/relationships/printerSettings" Target="../printerSettings/printerSettings20.bin"/><Relationship Id="rId16" Type="http://schemas.openxmlformats.org/officeDocument/2006/relationships/ctrlProp" Target="../ctrlProps/ctrlProp162.xml"/><Relationship Id="rId20" Type="http://schemas.openxmlformats.org/officeDocument/2006/relationships/ctrlProp" Target="../ctrlProps/ctrlProp166.xml"/><Relationship Id="rId29" Type="http://schemas.openxmlformats.org/officeDocument/2006/relationships/ctrlProp" Target="../ctrlProps/ctrlProp175.xml"/><Relationship Id="rId1" Type="http://schemas.openxmlformats.org/officeDocument/2006/relationships/printerSettings" Target="../printerSettings/printerSettings19.bin"/><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10" Type="http://schemas.openxmlformats.org/officeDocument/2006/relationships/ctrlProp" Target="../ctrlProps/ctrlProp156.xml"/><Relationship Id="rId19" Type="http://schemas.openxmlformats.org/officeDocument/2006/relationships/ctrlProp" Target="../ctrlProps/ctrlProp165.xml"/><Relationship Id="rId4" Type="http://schemas.openxmlformats.org/officeDocument/2006/relationships/vmlDrawing" Target="../drawings/vmlDrawing7.v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 Type="http://schemas.openxmlformats.org/officeDocument/2006/relationships/drawing" Target="../drawings/drawing10.x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2" Type="http://schemas.openxmlformats.org/officeDocument/2006/relationships/printerSettings" Target="../printerSettings/printerSettings22.bin"/><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1" Type="http://schemas.openxmlformats.org/officeDocument/2006/relationships/printerSettings" Target="../printerSettings/printerSettings21.bin"/><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vmlDrawing" Target="../drawings/vmlDrawing8.v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26" Type="http://schemas.openxmlformats.org/officeDocument/2006/relationships/ctrlProp" Target="../ctrlProps/ctrlProp222.xml"/><Relationship Id="rId3" Type="http://schemas.openxmlformats.org/officeDocument/2006/relationships/drawing" Target="../drawings/drawing11.xml"/><Relationship Id="rId21" Type="http://schemas.openxmlformats.org/officeDocument/2006/relationships/ctrlProp" Target="../ctrlProps/ctrlProp217.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2" Type="http://schemas.openxmlformats.org/officeDocument/2006/relationships/printerSettings" Target="../printerSettings/printerSettings24.bin"/><Relationship Id="rId16" Type="http://schemas.openxmlformats.org/officeDocument/2006/relationships/ctrlProp" Target="../ctrlProps/ctrlProp212.xml"/><Relationship Id="rId20" Type="http://schemas.openxmlformats.org/officeDocument/2006/relationships/ctrlProp" Target="../ctrlProps/ctrlProp216.xml"/><Relationship Id="rId29" Type="http://schemas.openxmlformats.org/officeDocument/2006/relationships/ctrlProp" Target="../ctrlProps/ctrlProp225.xml"/><Relationship Id="rId1" Type="http://schemas.openxmlformats.org/officeDocument/2006/relationships/printerSettings" Target="../printerSettings/printerSettings23.bin"/><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28" Type="http://schemas.openxmlformats.org/officeDocument/2006/relationships/ctrlProp" Target="../ctrlProps/ctrlProp224.xml"/><Relationship Id="rId10" Type="http://schemas.openxmlformats.org/officeDocument/2006/relationships/ctrlProp" Target="../ctrlProps/ctrlProp206.xml"/><Relationship Id="rId19" Type="http://schemas.openxmlformats.org/officeDocument/2006/relationships/ctrlProp" Target="../ctrlProps/ctrlProp215.xml"/><Relationship Id="rId4" Type="http://schemas.openxmlformats.org/officeDocument/2006/relationships/vmlDrawing" Target="../drawings/vmlDrawing9.v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 Id="rId27" Type="http://schemas.openxmlformats.org/officeDocument/2006/relationships/ctrlProp" Target="../ctrlProps/ctrlProp22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29.xml"/><Relationship Id="rId13" Type="http://schemas.openxmlformats.org/officeDocument/2006/relationships/ctrlProp" Target="../ctrlProps/ctrlProp234.xml"/><Relationship Id="rId18" Type="http://schemas.openxmlformats.org/officeDocument/2006/relationships/ctrlProp" Target="../ctrlProps/ctrlProp239.xml"/><Relationship Id="rId26" Type="http://schemas.openxmlformats.org/officeDocument/2006/relationships/ctrlProp" Target="../ctrlProps/ctrlProp247.xml"/><Relationship Id="rId3" Type="http://schemas.openxmlformats.org/officeDocument/2006/relationships/drawing" Target="../drawings/drawing12.xml"/><Relationship Id="rId21" Type="http://schemas.openxmlformats.org/officeDocument/2006/relationships/ctrlProp" Target="../ctrlProps/ctrlProp242.xml"/><Relationship Id="rId7" Type="http://schemas.openxmlformats.org/officeDocument/2006/relationships/ctrlProp" Target="../ctrlProps/ctrlProp228.xml"/><Relationship Id="rId12" Type="http://schemas.openxmlformats.org/officeDocument/2006/relationships/ctrlProp" Target="../ctrlProps/ctrlProp233.xml"/><Relationship Id="rId17" Type="http://schemas.openxmlformats.org/officeDocument/2006/relationships/ctrlProp" Target="../ctrlProps/ctrlProp238.xml"/><Relationship Id="rId25" Type="http://schemas.openxmlformats.org/officeDocument/2006/relationships/ctrlProp" Target="../ctrlProps/ctrlProp246.xml"/><Relationship Id="rId2" Type="http://schemas.openxmlformats.org/officeDocument/2006/relationships/printerSettings" Target="../printerSettings/printerSettings26.bin"/><Relationship Id="rId16" Type="http://schemas.openxmlformats.org/officeDocument/2006/relationships/ctrlProp" Target="../ctrlProps/ctrlProp237.xml"/><Relationship Id="rId20" Type="http://schemas.openxmlformats.org/officeDocument/2006/relationships/ctrlProp" Target="../ctrlProps/ctrlProp241.xml"/><Relationship Id="rId29" Type="http://schemas.openxmlformats.org/officeDocument/2006/relationships/ctrlProp" Target="../ctrlProps/ctrlProp250.xml"/><Relationship Id="rId1" Type="http://schemas.openxmlformats.org/officeDocument/2006/relationships/printerSettings" Target="../printerSettings/printerSettings25.bin"/><Relationship Id="rId6" Type="http://schemas.openxmlformats.org/officeDocument/2006/relationships/ctrlProp" Target="../ctrlProps/ctrlProp227.xml"/><Relationship Id="rId11" Type="http://schemas.openxmlformats.org/officeDocument/2006/relationships/ctrlProp" Target="../ctrlProps/ctrlProp232.xml"/><Relationship Id="rId24" Type="http://schemas.openxmlformats.org/officeDocument/2006/relationships/ctrlProp" Target="../ctrlProps/ctrlProp245.xml"/><Relationship Id="rId5" Type="http://schemas.openxmlformats.org/officeDocument/2006/relationships/ctrlProp" Target="../ctrlProps/ctrlProp226.xml"/><Relationship Id="rId15" Type="http://schemas.openxmlformats.org/officeDocument/2006/relationships/ctrlProp" Target="../ctrlProps/ctrlProp236.xml"/><Relationship Id="rId23" Type="http://schemas.openxmlformats.org/officeDocument/2006/relationships/ctrlProp" Target="../ctrlProps/ctrlProp244.xml"/><Relationship Id="rId28" Type="http://schemas.openxmlformats.org/officeDocument/2006/relationships/ctrlProp" Target="../ctrlProps/ctrlProp249.xml"/><Relationship Id="rId10" Type="http://schemas.openxmlformats.org/officeDocument/2006/relationships/ctrlProp" Target="../ctrlProps/ctrlProp231.xml"/><Relationship Id="rId19" Type="http://schemas.openxmlformats.org/officeDocument/2006/relationships/ctrlProp" Target="../ctrlProps/ctrlProp240.xml"/><Relationship Id="rId4" Type="http://schemas.openxmlformats.org/officeDocument/2006/relationships/vmlDrawing" Target="../drawings/vmlDrawing10.vml"/><Relationship Id="rId9" Type="http://schemas.openxmlformats.org/officeDocument/2006/relationships/ctrlProp" Target="../ctrlProps/ctrlProp230.xml"/><Relationship Id="rId14" Type="http://schemas.openxmlformats.org/officeDocument/2006/relationships/ctrlProp" Target="../ctrlProps/ctrlProp235.xml"/><Relationship Id="rId22" Type="http://schemas.openxmlformats.org/officeDocument/2006/relationships/ctrlProp" Target="../ctrlProps/ctrlProp243.xml"/><Relationship Id="rId27" Type="http://schemas.openxmlformats.org/officeDocument/2006/relationships/ctrlProp" Target="../ctrlProps/ctrlProp248.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omments" Target="../comments1.xml"/><Relationship Id="rId4" Type="http://schemas.openxmlformats.org/officeDocument/2006/relationships/vmlDrawing" Target="../drawings/vmlDrawing1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3.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8.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7.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drawing" Target="../drawings/drawing4.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printerSettings" Target="../printerSettings/printerSettings10.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9.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 Type="http://schemas.openxmlformats.org/officeDocument/2006/relationships/drawing" Target="../drawings/drawing5.x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2" Type="http://schemas.openxmlformats.org/officeDocument/2006/relationships/printerSettings" Target="../printerSettings/printerSettings12.bin"/><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1" Type="http://schemas.openxmlformats.org/officeDocument/2006/relationships/printerSettings" Target="../printerSettings/printerSettings11.bin"/><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vmlDrawing" Target="../drawings/vmlDrawing3.v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 Type="http://schemas.openxmlformats.org/officeDocument/2006/relationships/drawing" Target="../drawings/drawing6.xml"/><Relationship Id="rId21" Type="http://schemas.openxmlformats.org/officeDocument/2006/relationships/ctrlProp" Target="../ctrlProps/ctrlProp92.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2" Type="http://schemas.openxmlformats.org/officeDocument/2006/relationships/printerSettings" Target="../printerSettings/printerSettings14.bin"/><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1" Type="http://schemas.openxmlformats.org/officeDocument/2006/relationships/printerSettings" Target="../printerSettings/printerSettings13.bin"/><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10" Type="http://schemas.openxmlformats.org/officeDocument/2006/relationships/ctrlProp" Target="../ctrlProps/ctrlProp81.xml"/><Relationship Id="rId19" Type="http://schemas.openxmlformats.org/officeDocument/2006/relationships/ctrlProp" Target="../ctrlProps/ctrlProp90.xml"/><Relationship Id="rId4" Type="http://schemas.openxmlformats.org/officeDocument/2006/relationships/vmlDrawing" Target="../drawings/vmlDrawing4.v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drawing" Target="../drawings/drawing7.xml"/><Relationship Id="rId21" Type="http://schemas.openxmlformats.org/officeDocument/2006/relationships/ctrlProp" Target="../ctrlProps/ctrlProp117.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2" Type="http://schemas.openxmlformats.org/officeDocument/2006/relationships/printerSettings" Target="../printerSettings/printerSettings16.bin"/><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printerSettings" Target="../printerSettings/printerSettings15.bin"/><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10" Type="http://schemas.openxmlformats.org/officeDocument/2006/relationships/ctrlProp" Target="../ctrlProps/ctrlProp106.xml"/><Relationship Id="rId19" Type="http://schemas.openxmlformats.org/officeDocument/2006/relationships/ctrlProp" Target="../ctrlProps/ctrlProp115.xml"/><Relationship Id="rId4" Type="http://schemas.openxmlformats.org/officeDocument/2006/relationships/vmlDrawing" Target="../drawings/vmlDrawing5.v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I63"/>
  <sheetViews>
    <sheetView topLeftCell="A4" workbookViewId="0">
      <selection activeCell="A3" sqref="A3:A46"/>
    </sheetView>
  </sheetViews>
  <sheetFormatPr baseColWidth="10" defaultRowHeight="15"/>
  <cols>
    <col min="1" max="1" width="71" customWidth="1"/>
    <col min="2" max="2" width="14.28515625" style="167" customWidth="1"/>
    <col min="3" max="3" width="11.140625" style="167" customWidth="1"/>
    <col min="4" max="4" width="15" style="167" customWidth="1"/>
    <col min="5" max="6" width="14" style="167" customWidth="1"/>
    <col min="7" max="7" width="15.28515625" customWidth="1"/>
    <col min="8" max="8" width="61.5703125" customWidth="1"/>
  </cols>
  <sheetData>
    <row r="2" spans="1:9" ht="33" customHeight="1">
      <c r="A2" s="177" t="s">
        <v>350</v>
      </c>
      <c r="B2" s="178" t="s">
        <v>349</v>
      </c>
      <c r="C2" s="178" t="s">
        <v>201</v>
      </c>
      <c r="D2" s="178" t="s">
        <v>348</v>
      </c>
      <c r="E2" s="178" t="s">
        <v>347</v>
      </c>
      <c r="F2" s="177" t="s">
        <v>346</v>
      </c>
      <c r="G2" s="177" t="s">
        <v>345</v>
      </c>
      <c r="H2" s="177" t="s">
        <v>344</v>
      </c>
      <c r="I2" s="177" t="s">
        <v>343</v>
      </c>
    </row>
    <row r="3" spans="1:9">
      <c r="A3" s="163" t="s">
        <v>268</v>
      </c>
      <c r="B3" s="167" t="s">
        <v>312</v>
      </c>
      <c r="C3" s="167" t="s">
        <v>314</v>
      </c>
      <c r="D3" s="167" t="s">
        <v>342</v>
      </c>
      <c r="E3" s="167" t="s">
        <v>318</v>
      </c>
      <c r="F3" s="167" t="s">
        <v>313</v>
      </c>
      <c r="G3" s="167" t="s">
        <v>341</v>
      </c>
      <c r="I3" s="167" t="s">
        <v>340</v>
      </c>
    </row>
    <row r="4" spans="1:9">
      <c r="A4" s="164" t="s">
        <v>269</v>
      </c>
      <c r="B4" s="167" t="s">
        <v>197</v>
      </c>
      <c r="C4" s="167" t="s">
        <v>339</v>
      </c>
      <c r="D4" s="167" t="s">
        <v>316</v>
      </c>
      <c r="E4" s="167" t="s">
        <v>31</v>
      </c>
      <c r="F4" s="167" t="s">
        <v>338</v>
      </c>
      <c r="G4" s="167" t="s">
        <v>337</v>
      </c>
      <c r="H4" s="169"/>
      <c r="I4" s="167" t="s">
        <v>336</v>
      </c>
    </row>
    <row r="5" spans="1:9">
      <c r="A5" s="164" t="s">
        <v>270</v>
      </c>
      <c r="B5" s="167" t="s">
        <v>314</v>
      </c>
      <c r="C5" s="167" t="s">
        <v>335</v>
      </c>
      <c r="D5" s="167" t="s">
        <v>315</v>
      </c>
      <c r="E5" s="167" t="s">
        <v>334</v>
      </c>
      <c r="F5" s="167" t="s">
        <v>333</v>
      </c>
      <c r="G5" s="167" t="s">
        <v>332</v>
      </c>
      <c r="H5" s="169"/>
    </row>
    <row r="6" spans="1:9">
      <c r="A6" s="164" t="s">
        <v>271</v>
      </c>
      <c r="B6" s="167" t="s">
        <v>331</v>
      </c>
      <c r="C6" s="167" t="s">
        <v>221</v>
      </c>
      <c r="D6" s="167" t="s">
        <v>317</v>
      </c>
      <c r="E6" s="167" t="s">
        <v>33</v>
      </c>
      <c r="F6" s="167" t="s">
        <v>319</v>
      </c>
      <c r="G6" s="167" t="s">
        <v>330</v>
      </c>
      <c r="H6" s="169"/>
    </row>
    <row r="7" spans="1:9">
      <c r="A7" s="164" t="s">
        <v>272</v>
      </c>
      <c r="B7" s="167" t="s">
        <v>329</v>
      </c>
      <c r="C7" s="167" t="s">
        <v>328</v>
      </c>
      <c r="E7" s="167" t="s">
        <v>327</v>
      </c>
      <c r="F7" s="167" t="s">
        <v>319</v>
      </c>
      <c r="G7" s="167" t="s">
        <v>326</v>
      </c>
      <c r="H7" s="169"/>
    </row>
    <row r="8" spans="1:9">
      <c r="A8" s="164" t="s">
        <v>273</v>
      </c>
      <c r="B8" s="167" t="s">
        <v>325</v>
      </c>
      <c r="C8" s="167" t="s">
        <v>324</v>
      </c>
      <c r="D8" s="167" t="s">
        <v>319</v>
      </c>
      <c r="E8" s="167" t="s">
        <v>319</v>
      </c>
      <c r="F8" s="167" t="s">
        <v>319</v>
      </c>
      <c r="G8" s="167" t="s">
        <v>319</v>
      </c>
      <c r="H8" s="169"/>
    </row>
    <row r="9" spans="1:9">
      <c r="A9" s="164" t="s">
        <v>274</v>
      </c>
      <c r="B9" s="167" t="s">
        <v>320</v>
      </c>
      <c r="C9" s="167" t="s">
        <v>323</v>
      </c>
      <c r="D9" s="167" t="s">
        <v>319</v>
      </c>
      <c r="E9" s="167" t="s">
        <v>319</v>
      </c>
      <c r="F9" s="167" t="s">
        <v>319</v>
      </c>
      <c r="G9" s="167" t="s">
        <v>319</v>
      </c>
      <c r="H9" s="169"/>
    </row>
    <row r="10" spans="1:9">
      <c r="A10" s="164" t="s">
        <v>275</v>
      </c>
      <c r="B10" s="167" t="s">
        <v>319</v>
      </c>
      <c r="C10" s="167" t="s">
        <v>322</v>
      </c>
      <c r="D10" s="167" t="s">
        <v>319</v>
      </c>
      <c r="E10" s="167" t="s">
        <v>319</v>
      </c>
      <c r="F10" s="167" t="s">
        <v>319</v>
      </c>
      <c r="G10" s="167" t="s">
        <v>319</v>
      </c>
      <c r="H10" s="169"/>
    </row>
    <row r="11" spans="1:9">
      <c r="A11" s="164" t="s">
        <v>276</v>
      </c>
      <c r="B11" s="167" t="s">
        <v>319</v>
      </c>
      <c r="C11" s="167" t="s">
        <v>321</v>
      </c>
      <c r="D11" s="167" t="s">
        <v>319</v>
      </c>
      <c r="E11" s="167" t="s">
        <v>319</v>
      </c>
      <c r="F11" s="167" t="s">
        <v>319</v>
      </c>
      <c r="G11" s="167" t="s">
        <v>319</v>
      </c>
      <c r="H11" s="169"/>
    </row>
    <row r="12" spans="1:9" ht="27" customHeight="1">
      <c r="A12" s="164" t="s">
        <v>277</v>
      </c>
      <c r="B12" s="167" t="s">
        <v>319</v>
      </c>
      <c r="C12" s="167" t="s">
        <v>320</v>
      </c>
      <c r="D12" s="167" t="s">
        <v>319</v>
      </c>
      <c r="E12" s="167" t="s">
        <v>319</v>
      </c>
      <c r="F12" s="167" t="s">
        <v>319</v>
      </c>
      <c r="G12" s="167" t="s">
        <v>319</v>
      </c>
      <c r="H12" s="169"/>
    </row>
    <row r="13" spans="1:9">
      <c r="A13" s="164" t="s">
        <v>278</v>
      </c>
      <c r="H13" s="173"/>
    </row>
    <row r="14" spans="1:9">
      <c r="A14" s="164" t="s">
        <v>279</v>
      </c>
      <c r="H14" s="154"/>
    </row>
    <row r="15" spans="1:9">
      <c r="A15" s="164" t="s">
        <v>280</v>
      </c>
      <c r="G15" s="167"/>
      <c r="H15" s="173"/>
    </row>
    <row r="16" spans="1:9">
      <c r="A16" s="164" t="s">
        <v>281</v>
      </c>
      <c r="G16" s="167"/>
      <c r="H16" s="171"/>
    </row>
    <row r="17" spans="1:8">
      <c r="A17" s="164" t="s">
        <v>282</v>
      </c>
      <c r="G17" s="167"/>
      <c r="H17" s="171"/>
    </row>
    <row r="18" spans="1:8">
      <c r="A18" s="163" t="s">
        <v>283</v>
      </c>
      <c r="G18" s="167"/>
      <c r="H18" s="171"/>
    </row>
    <row r="19" spans="1:8">
      <c r="A19" s="163" t="s">
        <v>284</v>
      </c>
      <c r="G19" s="167"/>
      <c r="H19" s="171"/>
    </row>
    <row r="20" spans="1:8">
      <c r="A20" s="163" t="s">
        <v>285</v>
      </c>
      <c r="G20" s="167"/>
      <c r="H20" s="171"/>
    </row>
    <row r="21" spans="1:8">
      <c r="A21" s="164" t="s">
        <v>286</v>
      </c>
      <c r="G21" s="167"/>
      <c r="H21" s="171"/>
    </row>
    <row r="22" spans="1:8">
      <c r="A22" s="164" t="s">
        <v>287</v>
      </c>
      <c r="G22" s="167"/>
      <c r="H22" s="169"/>
    </row>
    <row r="23" spans="1:8" ht="30">
      <c r="A23" s="165" t="s">
        <v>288</v>
      </c>
      <c r="G23" s="167"/>
      <c r="H23" s="176"/>
    </row>
    <row r="24" spans="1:8">
      <c r="A24" s="165" t="s">
        <v>289</v>
      </c>
      <c r="G24" s="167"/>
      <c r="H24" s="176"/>
    </row>
    <row r="25" spans="1:8">
      <c r="A25" s="166" t="s">
        <v>290</v>
      </c>
      <c r="G25" s="167"/>
      <c r="H25" s="176"/>
    </row>
    <row r="26" spans="1:8">
      <c r="A26" s="166" t="s">
        <v>291</v>
      </c>
      <c r="G26" s="167"/>
      <c r="H26" s="176"/>
    </row>
    <row r="27" spans="1:8">
      <c r="A27" s="166" t="s">
        <v>292</v>
      </c>
      <c r="G27" s="167"/>
      <c r="H27" s="176"/>
    </row>
    <row r="28" spans="1:8">
      <c r="A28" s="166" t="s">
        <v>293</v>
      </c>
      <c r="G28" s="167"/>
      <c r="H28" s="176"/>
    </row>
    <row r="29" spans="1:8">
      <c r="A29" s="166" t="s">
        <v>294</v>
      </c>
      <c r="G29" s="167"/>
      <c r="H29" s="176"/>
    </row>
    <row r="30" spans="1:8">
      <c r="A30" s="166" t="s">
        <v>295</v>
      </c>
      <c r="G30" s="167"/>
      <c r="H30" s="170"/>
    </row>
    <row r="31" spans="1:8">
      <c r="A31" s="166" t="s">
        <v>296</v>
      </c>
      <c r="G31" s="167"/>
      <c r="H31" s="170"/>
    </row>
    <row r="32" spans="1:8">
      <c r="A32" s="166" t="s">
        <v>297</v>
      </c>
      <c r="G32" s="167"/>
      <c r="H32" s="176"/>
    </row>
    <row r="33" spans="1:8">
      <c r="A33" s="164" t="s">
        <v>298</v>
      </c>
      <c r="G33" s="167"/>
      <c r="H33" s="175"/>
    </row>
    <row r="34" spans="1:8">
      <c r="A34" s="164" t="s">
        <v>299</v>
      </c>
      <c r="G34" s="167"/>
      <c r="H34" s="174"/>
    </row>
    <row r="35" spans="1:8">
      <c r="A35" s="164" t="s">
        <v>300</v>
      </c>
      <c r="G35" s="167"/>
      <c r="H35" s="173"/>
    </row>
    <row r="36" spans="1:8">
      <c r="A36" s="164" t="s">
        <v>301</v>
      </c>
      <c r="G36" s="167"/>
      <c r="H36" s="168"/>
    </row>
    <row r="37" spans="1:8">
      <c r="A37" s="164" t="s">
        <v>302</v>
      </c>
      <c r="B37" s="167" t="str">
        <f t="shared" ref="B37:G38" si="0">PROPER(B25)</f>
        <v/>
      </c>
      <c r="C37" s="167" t="str">
        <f t="shared" si="0"/>
        <v/>
      </c>
      <c r="D37" s="167" t="str">
        <f t="shared" si="0"/>
        <v/>
      </c>
      <c r="E37" s="167" t="str">
        <f t="shared" si="0"/>
        <v/>
      </c>
      <c r="F37" s="167" t="str">
        <f t="shared" si="0"/>
        <v/>
      </c>
      <c r="G37" s="167" t="str">
        <f t="shared" si="0"/>
        <v/>
      </c>
      <c r="H37" s="166"/>
    </row>
    <row r="38" spans="1:8">
      <c r="A38" s="164" t="s">
        <v>303</v>
      </c>
      <c r="B38" s="167" t="str">
        <f t="shared" si="0"/>
        <v/>
      </c>
      <c r="C38" s="167" t="str">
        <f t="shared" si="0"/>
        <v/>
      </c>
      <c r="D38" s="167" t="str">
        <f t="shared" si="0"/>
        <v/>
      </c>
      <c r="E38" s="167" t="str">
        <f t="shared" si="0"/>
        <v/>
      </c>
      <c r="F38" s="167" t="str">
        <f t="shared" si="0"/>
        <v/>
      </c>
      <c r="G38" s="167" t="str">
        <f t="shared" si="0"/>
        <v/>
      </c>
      <c r="H38" s="172"/>
    </row>
    <row r="39" spans="1:8">
      <c r="A39" s="164" t="s">
        <v>304</v>
      </c>
      <c r="H39" s="172"/>
    </row>
    <row r="40" spans="1:8">
      <c r="A40" s="164" t="s">
        <v>305</v>
      </c>
      <c r="H40" s="172"/>
    </row>
    <row r="41" spans="1:8">
      <c r="A41" s="164" t="s">
        <v>306</v>
      </c>
      <c r="H41" s="172"/>
    </row>
    <row r="42" spans="1:8">
      <c r="A42" s="164" t="s">
        <v>307</v>
      </c>
      <c r="H42" s="172"/>
    </row>
    <row r="43" spans="1:8">
      <c r="A43" s="164" t="s">
        <v>308</v>
      </c>
      <c r="H43" s="169"/>
    </row>
    <row r="44" spans="1:8">
      <c r="A44" s="164" t="s">
        <v>309</v>
      </c>
      <c r="H44" s="171"/>
    </row>
    <row r="45" spans="1:8">
      <c r="A45" s="164" t="s">
        <v>310</v>
      </c>
      <c r="H45" s="171"/>
    </row>
    <row r="46" spans="1:8">
      <c r="A46" s="164" t="s">
        <v>311</v>
      </c>
      <c r="H46" s="171"/>
    </row>
    <row r="47" spans="1:8">
      <c r="H47" s="171"/>
    </row>
    <row r="48" spans="1:8">
      <c r="H48" s="169"/>
    </row>
    <row r="49" spans="8:8">
      <c r="H49" s="169"/>
    </row>
    <row r="50" spans="8:8">
      <c r="H50" s="171"/>
    </row>
    <row r="51" spans="8:8">
      <c r="H51" s="169"/>
    </row>
    <row r="52" spans="8:8">
      <c r="H52" s="170"/>
    </row>
    <row r="53" spans="8:8">
      <c r="H53" s="169"/>
    </row>
    <row r="54" spans="8:8">
      <c r="H54" s="169"/>
    </row>
    <row r="55" spans="8:8">
      <c r="H55" s="169"/>
    </row>
    <row r="56" spans="8:8">
      <c r="H56" s="168"/>
    </row>
    <row r="57" spans="8:8">
      <c r="H57" s="168"/>
    </row>
    <row r="58" spans="8:8">
      <c r="H58" s="168"/>
    </row>
    <row r="59" spans="8:8">
      <c r="H59" s="154"/>
    </row>
    <row r="60" spans="8:8">
      <c r="H60" s="154"/>
    </row>
    <row r="63" spans="8:8">
      <c r="H63" s="154"/>
    </row>
  </sheetData>
  <customSheetViews>
    <customSheetView guid="{329F5593-0D6B-4C21-9FD0-52C333171BDF}" state="hidden" topLeftCell="A4">
      <selection activeCell="A3" sqref="A3:A46"/>
      <pageMargins left="0.7" right="0.7" top="0.75" bottom="0.75" header="0.3" footer="0.3"/>
      <pageSetup orientation="portrait" r:id="rId1"/>
    </customSheetView>
  </customSheetView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theme="2" tint="-0.249977111117893"/>
  </sheetPr>
  <dimension ref="B1:P20"/>
  <sheetViews>
    <sheetView showGridLines="0" zoomScale="80" zoomScaleNormal="80" workbookViewId="0"/>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5703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0</v>
      </c>
    </row>
    <row r="7" spans="2:16" ht="17.45" customHeight="1" thickTop="1">
      <c r="B7" s="383" t="s">
        <v>136</v>
      </c>
      <c r="C7" s="382" t="s">
        <v>109</v>
      </c>
      <c r="D7" s="84"/>
      <c r="E7" s="346" t="s">
        <v>110</v>
      </c>
      <c r="F7" s="85"/>
      <c r="G7" s="346" t="s">
        <v>111</v>
      </c>
      <c r="H7" s="85"/>
      <c r="I7" s="382" t="s">
        <v>112</v>
      </c>
      <c r="J7" s="85"/>
      <c r="K7" s="346" t="s">
        <v>113</v>
      </c>
      <c r="L7" s="80"/>
      <c r="N7" s="393" t="s">
        <v>191</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str">
        <f>IF($P$6=0,"",IF(OR($P$6=6,$P$6=24,$P$6=11,$P$6=15,$P$6=20,),#REF!,""))</f>
        <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str">
        <f>IF(P7&lt;&gt;"",P7,IF(P8&lt;&gt;"",P8,IF(P9&lt;&gt;"",P9,IF(P10&lt;&gt;"",P10,IF(P11&lt;&gt;"",P11,"")))))</f>
        <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pageMargins left="0.7" right="0.7" top="0.75" bottom="0.75" header="0.3" footer="0.3"/>
      <pageSetup orientation="portrait" horizontalDpi="4294967294" verticalDpi="4294967294" r:id="rId1"/>
    </customSheetView>
  </customSheetViews>
  <mergeCells count="39">
    <mergeCell ref="K13:K14"/>
    <mergeCell ref="B11:B12"/>
    <mergeCell ref="C11:C12"/>
    <mergeCell ref="E11:E12"/>
    <mergeCell ref="G11:G12"/>
    <mergeCell ref="I11:I12"/>
    <mergeCell ref="K11:K12"/>
    <mergeCell ref="B13:B14"/>
    <mergeCell ref="C13:C14"/>
    <mergeCell ref="E13:E14"/>
    <mergeCell ref="G13:G14"/>
    <mergeCell ref="I13:I14"/>
    <mergeCell ref="N7:N8"/>
    <mergeCell ref="B9:B10"/>
    <mergeCell ref="C9:C10"/>
    <mergeCell ref="E9:E10"/>
    <mergeCell ref="G9:G10"/>
    <mergeCell ref="I9:I10"/>
    <mergeCell ref="K9:K10"/>
    <mergeCell ref="B7:B8"/>
    <mergeCell ref="C7:C8"/>
    <mergeCell ref="E7:E8"/>
    <mergeCell ref="G7:G8"/>
    <mergeCell ref="I7:I8"/>
    <mergeCell ref="K7:K8"/>
    <mergeCell ref="K5:K6"/>
    <mergeCell ref="B1:L1"/>
    <mergeCell ref="B2:L2"/>
    <mergeCell ref="C3:L3"/>
    <mergeCell ref="C4:D4"/>
    <mergeCell ref="E4:F4"/>
    <mergeCell ref="G4:H4"/>
    <mergeCell ref="I4:J4"/>
    <mergeCell ref="K4:L4"/>
    <mergeCell ref="B5:B6"/>
    <mergeCell ref="C5:C6"/>
    <mergeCell ref="E5:E6"/>
    <mergeCell ref="G5:G6"/>
    <mergeCell ref="I5:I6"/>
  </mergeCells>
  <hyperlinks>
    <hyperlink ref="N7" location="Riesgo1!G68" display="Para regresar a la caracterización del riesgo"/>
    <hyperlink ref="N7:N8" location="Riesgo6!E67" display="Para regresar a la caracterización del riesgo 6"/>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25602" r:id="rId6" name="Option Button 2">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25603" r:id="rId7" name="Option Button 3">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25604" r:id="rId8" name="Option Button 4">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25605" r:id="rId9" name="Option Button 5">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25606" r:id="rId10" name="Option Button 6">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25607" r:id="rId11" name="Option Button 7">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25608" r:id="rId12" name="Option Button 8">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25609" r:id="rId13" name="Option Button 9">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25610" r:id="rId14" name="Option Button 10">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25611" r:id="rId15" name="Option Button 11">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25612" r:id="rId16" name="Option Button 12">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25613" r:id="rId17" name="Option Button 13">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25614" r:id="rId18" name="Option Button 14">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25615" r:id="rId19" name="Option Button 15">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25616" r:id="rId20" name="Option Button 16">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25617" r:id="rId21" name="Option Button 17">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25618" r:id="rId22" name="Option Button 18">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25619" r:id="rId23" name="Option Button 19">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25620" r:id="rId24" name="Option Button 20">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25621" r:id="rId25" name="Option Button 21">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25622" r:id="rId26" name="Option Button 22">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25623" r:id="rId27" name="Option Button 23">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25624" r:id="rId28" name="Option Button 24">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25625" r:id="rId29" name="Option Button 25">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theme="2" tint="-0.249977111117893"/>
  </sheetPr>
  <dimension ref="B1:P20"/>
  <sheetViews>
    <sheetView showGridLines="0" zoomScale="80" zoomScaleNormal="80" workbookViewId="0"/>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5703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0</v>
      </c>
    </row>
    <row r="7" spans="2:16" ht="17.45" customHeight="1" thickTop="1">
      <c r="B7" s="383" t="s">
        <v>136</v>
      </c>
      <c r="C7" s="382" t="s">
        <v>109</v>
      </c>
      <c r="D7" s="84"/>
      <c r="E7" s="346" t="s">
        <v>110</v>
      </c>
      <c r="F7" s="85"/>
      <c r="G7" s="346" t="s">
        <v>111</v>
      </c>
      <c r="H7" s="85"/>
      <c r="I7" s="382" t="s">
        <v>112</v>
      </c>
      <c r="J7" s="85"/>
      <c r="K7" s="346" t="s">
        <v>113</v>
      </c>
      <c r="L7" s="80"/>
      <c r="N7" s="393" t="s">
        <v>192</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str">
        <f>IF($P$6=0,"",IF(OR($P$6=6,$P$6=24,$P$6=11,$P$6=15,$P$6=20,),#REF!,""))</f>
        <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str">
        <f>IF(P7&lt;&gt;"",P7,IF(P8&lt;&gt;"",P8,IF(P9&lt;&gt;"",P9,IF(P10&lt;&gt;"",P10,IF(P11&lt;&gt;"",P11,"")))))</f>
        <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pageMargins left="0.7" right="0.7" top="0.75" bottom="0.75" header="0.3" footer="0.3"/>
      <pageSetup orientation="portrait" horizontalDpi="4294967294" verticalDpi="4294967294" r:id="rId1"/>
    </customSheetView>
  </customSheetViews>
  <mergeCells count="39">
    <mergeCell ref="K13:K14"/>
    <mergeCell ref="B11:B12"/>
    <mergeCell ref="C11:C12"/>
    <mergeCell ref="E11:E12"/>
    <mergeCell ref="G11:G12"/>
    <mergeCell ref="I11:I12"/>
    <mergeCell ref="K11:K12"/>
    <mergeCell ref="B13:B14"/>
    <mergeCell ref="C13:C14"/>
    <mergeCell ref="E13:E14"/>
    <mergeCell ref="G13:G14"/>
    <mergeCell ref="I13:I14"/>
    <mergeCell ref="N7:N8"/>
    <mergeCell ref="B9:B10"/>
    <mergeCell ref="C9:C10"/>
    <mergeCell ref="E9:E10"/>
    <mergeCell ref="G9:G10"/>
    <mergeCell ref="I9:I10"/>
    <mergeCell ref="K9:K10"/>
    <mergeCell ref="B7:B8"/>
    <mergeCell ref="C7:C8"/>
    <mergeCell ref="E7:E8"/>
    <mergeCell ref="G7:G8"/>
    <mergeCell ref="I7:I8"/>
    <mergeCell ref="K7:K8"/>
    <mergeCell ref="K5:K6"/>
    <mergeCell ref="B1:L1"/>
    <mergeCell ref="B2:L2"/>
    <mergeCell ref="C3:L3"/>
    <mergeCell ref="C4:D4"/>
    <mergeCell ref="E4:F4"/>
    <mergeCell ref="G4:H4"/>
    <mergeCell ref="I4:J4"/>
    <mergeCell ref="K4:L4"/>
    <mergeCell ref="B5:B6"/>
    <mergeCell ref="C5:C6"/>
    <mergeCell ref="E5:E6"/>
    <mergeCell ref="G5:G6"/>
    <mergeCell ref="I5:I6"/>
  </mergeCells>
  <hyperlinks>
    <hyperlink ref="N7" location="Riesgo1!G68" display="Para regresar a la caracterización del riesgo"/>
    <hyperlink ref="N7:N8" location="Riesgo7!E67" display="Para regresar a la caracterización del riesgo 7"/>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6625" r:id="rId5" name="Option Button 1">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26626" r:id="rId6" name="Option Button 2">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26627" r:id="rId7" name="Option Button 3">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26628" r:id="rId8" name="Option Button 4">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26629" r:id="rId9" name="Option Button 5">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26630" r:id="rId10" name="Option Button 6">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26631" r:id="rId11" name="Option Button 7">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26632" r:id="rId12" name="Option Button 8">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26633" r:id="rId13" name="Option Button 9">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26634" r:id="rId14" name="Option Button 10">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26635" r:id="rId15" name="Option Button 11">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26636" r:id="rId16" name="Option Button 12">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26637" r:id="rId17" name="Option Button 13">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26638" r:id="rId18" name="Option Button 14">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26639" r:id="rId19" name="Option Button 15">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26640" r:id="rId20" name="Option Button 16">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26641" r:id="rId21" name="Option Button 17">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26642" r:id="rId22" name="Option Button 18">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26643" r:id="rId23" name="Option Button 19">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26644" r:id="rId24" name="Option Button 20">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26645" r:id="rId25" name="Option Button 21">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26646" r:id="rId26" name="Option Button 22">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26647" r:id="rId27" name="Option Button 23">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26648" r:id="rId28" name="Option Button 24">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26649" r:id="rId29" name="Option Button 25">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theme="2" tint="-0.249977111117893"/>
  </sheetPr>
  <dimension ref="B1:P20"/>
  <sheetViews>
    <sheetView showGridLines="0" zoomScale="80" zoomScaleNormal="80" workbookViewId="0"/>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5703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0</v>
      </c>
    </row>
    <row r="7" spans="2:16" ht="17.45" customHeight="1" thickTop="1">
      <c r="B7" s="383" t="s">
        <v>136</v>
      </c>
      <c r="C7" s="382" t="s">
        <v>109</v>
      </c>
      <c r="D7" s="84"/>
      <c r="E7" s="346" t="s">
        <v>110</v>
      </c>
      <c r="F7" s="85"/>
      <c r="G7" s="346" t="s">
        <v>111</v>
      </c>
      <c r="H7" s="85"/>
      <c r="I7" s="382" t="s">
        <v>112</v>
      </c>
      <c r="J7" s="85"/>
      <c r="K7" s="346" t="s">
        <v>113</v>
      </c>
      <c r="L7" s="80"/>
      <c r="N7" s="393" t="s">
        <v>193</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str">
        <f>IF($P$6=0,"",IF(OR($P$6=6,$P$6=24,$P$6=11,$P$6=15,$P$6=20,),#REF!,""))</f>
        <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str">
        <f>IF(P7&lt;&gt;"",P7,IF(P8&lt;&gt;"",P8,IF(P9&lt;&gt;"",P9,IF(P10&lt;&gt;"",P10,IF(P11&lt;&gt;"",P11,"")))))</f>
        <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pageMargins left="0.7" right="0.7" top="0.75" bottom="0.75" header="0.3" footer="0.3"/>
      <pageSetup orientation="portrait" horizontalDpi="4294967294" verticalDpi="4294967294" r:id="rId1"/>
    </customSheetView>
  </customSheetViews>
  <mergeCells count="39">
    <mergeCell ref="K13:K14"/>
    <mergeCell ref="B11:B12"/>
    <mergeCell ref="C11:C12"/>
    <mergeCell ref="E11:E12"/>
    <mergeCell ref="G11:G12"/>
    <mergeCell ref="I11:I12"/>
    <mergeCell ref="K11:K12"/>
    <mergeCell ref="B13:B14"/>
    <mergeCell ref="C13:C14"/>
    <mergeCell ref="E13:E14"/>
    <mergeCell ref="G13:G14"/>
    <mergeCell ref="I13:I14"/>
    <mergeCell ref="N7:N8"/>
    <mergeCell ref="B9:B10"/>
    <mergeCell ref="C9:C10"/>
    <mergeCell ref="E9:E10"/>
    <mergeCell ref="G9:G10"/>
    <mergeCell ref="I9:I10"/>
    <mergeCell ref="K9:K10"/>
    <mergeCell ref="B7:B8"/>
    <mergeCell ref="C7:C8"/>
    <mergeCell ref="E7:E8"/>
    <mergeCell ref="G7:G8"/>
    <mergeCell ref="I7:I8"/>
    <mergeCell ref="K7:K8"/>
    <mergeCell ref="K5:K6"/>
    <mergeCell ref="B1:L1"/>
    <mergeCell ref="B2:L2"/>
    <mergeCell ref="C3:L3"/>
    <mergeCell ref="C4:D4"/>
    <mergeCell ref="E4:F4"/>
    <mergeCell ref="G4:H4"/>
    <mergeCell ref="I4:J4"/>
    <mergeCell ref="K4:L4"/>
    <mergeCell ref="B5:B6"/>
    <mergeCell ref="C5:C6"/>
    <mergeCell ref="E5:E6"/>
    <mergeCell ref="G5:G6"/>
    <mergeCell ref="I5:I6"/>
  </mergeCells>
  <hyperlinks>
    <hyperlink ref="N7" location="Riesgo1!G68" display="Para regresar a la caracterización del riesgo"/>
    <hyperlink ref="N7:N8" location="Riesgo8!E67" display="Para regresar a la caracterización del riesgo 8"/>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7649" r:id="rId5" name="Option Button 1">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27650" r:id="rId6" name="Option Button 2">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27651" r:id="rId7" name="Option Button 3">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27652" r:id="rId8" name="Option Button 4">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27653" r:id="rId9" name="Option Button 5">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27654" r:id="rId10" name="Option Button 6">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27655" r:id="rId11" name="Option Button 7">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27656" r:id="rId12" name="Option Button 8">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27657" r:id="rId13" name="Option Button 9">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27658" r:id="rId14" name="Option Button 10">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27659" r:id="rId15" name="Option Button 11">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27660" r:id="rId16" name="Option Button 12">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27661" r:id="rId17" name="Option Button 13">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27662" r:id="rId18" name="Option Button 14">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27663" r:id="rId19" name="Option Button 15">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27664" r:id="rId20" name="Option Button 16">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27665" r:id="rId21" name="Option Button 17">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27666" r:id="rId22" name="Option Button 18">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27667" r:id="rId23" name="Option Button 19">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27668" r:id="rId24" name="Option Button 20">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27669" r:id="rId25" name="Option Button 21">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27670" r:id="rId26" name="Option Button 22">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27671" r:id="rId27" name="Option Button 23">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27672" r:id="rId28" name="Option Button 24">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27673" r:id="rId29" name="Option Button 25">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theme="2" tint="-0.249977111117893"/>
  </sheetPr>
  <dimension ref="B1:P20"/>
  <sheetViews>
    <sheetView showGridLines="0" zoomScale="80" zoomScaleNormal="80" workbookViewId="0"/>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5703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0</v>
      </c>
    </row>
    <row r="7" spans="2:16" ht="17.45" customHeight="1" thickTop="1">
      <c r="B7" s="383" t="s">
        <v>136</v>
      </c>
      <c r="C7" s="382" t="s">
        <v>109</v>
      </c>
      <c r="D7" s="84"/>
      <c r="E7" s="346" t="s">
        <v>110</v>
      </c>
      <c r="F7" s="85"/>
      <c r="G7" s="346" t="s">
        <v>111</v>
      </c>
      <c r="H7" s="85"/>
      <c r="I7" s="382" t="s">
        <v>112</v>
      </c>
      <c r="J7" s="85"/>
      <c r="K7" s="346" t="s">
        <v>113</v>
      </c>
      <c r="L7" s="80"/>
      <c r="N7" s="393" t="s">
        <v>194</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str">
        <f>IF($P$6=0,"",IF(OR($P$6=6,$P$6=24,$P$6=11,$P$6=15,$P$6=20,),#REF!,""))</f>
        <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str">
        <f>IF(P7&lt;&gt;"",P7,IF(P8&lt;&gt;"",P8,IF(P9&lt;&gt;"",P9,IF(P10&lt;&gt;"",P10,IF(P11&lt;&gt;"",P11,"")))))</f>
        <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pageMargins left="0.7" right="0.7" top="0.75" bottom="0.75" header="0.3" footer="0.3"/>
      <pageSetup orientation="portrait" horizontalDpi="4294967294" verticalDpi="4294967294" r:id="rId1"/>
    </customSheetView>
  </customSheetViews>
  <mergeCells count="39">
    <mergeCell ref="K13:K14"/>
    <mergeCell ref="B11:B12"/>
    <mergeCell ref="C11:C12"/>
    <mergeCell ref="E11:E12"/>
    <mergeCell ref="G11:G12"/>
    <mergeCell ref="I11:I12"/>
    <mergeCell ref="K11:K12"/>
    <mergeCell ref="B13:B14"/>
    <mergeCell ref="C13:C14"/>
    <mergeCell ref="E13:E14"/>
    <mergeCell ref="G13:G14"/>
    <mergeCell ref="I13:I14"/>
    <mergeCell ref="N7:N8"/>
    <mergeCell ref="B9:B10"/>
    <mergeCell ref="C9:C10"/>
    <mergeCell ref="E9:E10"/>
    <mergeCell ref="G9:G10"/>
    <mergeCell ref="I9:I10"/>
    <mergeCell ref="K9:K10"/>
    <mergeCell ref="B7:B8"/>
    <mergeCell ref="C7:C8"/>
    <mergeCell ref="E7:E8"/>
    <mergeCell ref="G7:G8"/>
    <mergeCell ref="I7:I8"/>
    <mergeCell ref="K7:K8"/>
    <mergeCell ref="K5:K6"/>
    <mergeCell ref="B1:L1"/>
    <mergeCell ref="B2:L2"/>
    <mergeCell ref="C3:L3"/>
    <mergeCell ref="C4:D4"/>
    <mergeCell ref="E4:F4"/>
    <mergeCell ref="G4:H4"/>
    <mergeCell ref="I4:J4"/>
    <mergeCell ref="K4:L4"/>
    <mergeCell ref="B5:B6"/>
    <mergeCell ref="C5:C6"/>
    <mergeCell ref="E5:E6"/>
    <mergeCell ref="G5:G6"/>
    <mergeCell ref="I5:I6"/>
  </mergeCells>
  <hyperlinks>
    <hyperlink ref="N7" location="Riesgo1!G68" display="Para regresar a la caracterización del riesgo"/>
    <hyperlink ref="N7:N8" location="Riesgo9!E67" display="Para regresar a la caracterización del riesgo 9"/>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8673" r:id="rId5" name="Option Button 1">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28674" r:id="rId6" name="Option Button 2">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28675" r:id="rId7" name="Option Button 3">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28676" r:id="rId8" name="Option Button 4">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28677" r:id="rId9" name="Option Button 5">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28678" r:id="rId10" name="Option Button 6">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28679" r:id="rId11" name="Option Button 7">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28680" r:id="rId12" name="Option Button 8">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28681" r:id="rId13" name="Option Button 9">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28682" r:id="rId14" name="Option Button 10">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28683" r:id="rId15" name="Option Button 11">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28684" r:id="rId16" name="Option Button 12">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28685" r:id="rId17" name="Option Button 13">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28686" r:id="rId18" name="Option Button 14">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28687" r:id="rId19" name="Option Button 15">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28688" r:id="rId20" name="Option Button 16">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28689" r:id="rId21" name="Option Button 17">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28690" r:id="rId22" name="Option Button 18">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28691" r:id="rId23" name="Option Button 19">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28692" r:id="rId24" name="Option Button 20">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28693" r:id="rId25" name="Option Button 21">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28694" r:id="rId26" name="Option Button 22">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28695" r:id="rId27" name="Option Button 23">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28696" r:id="rId28" name="Option Button 24">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28697" r:id="rId29" name="Option Button 25">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3">
    <tabColor theme="2" tint="-0.249977111117893"/>
  </sheetPr>
  <dimension ref="B1:P20"/>
  <sheetViews>
    <sheetView showGridLines="0" zoomScale="80" zoomScaleNormal="80" workbookViewId="0"/>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5703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0</v>
      </c>
    </row>
    <row r="7" spans="2:16" ht="17.45" customHeight="1" thickTop="1">
      <c r="B7" s="383" t="s">
        <v>136</v>
      </c>
      <c r="C7" s="382" t="s">
        <v>109</v>
      </c>
      <c r="D7" s="84"/>
      <c r="E7" s="346" t="s">
        <v>110</v>
      </c>
      <c r="F7" s="85"/>
      <c r="G7" s="346" t="s">
        <v>111</v>
      </c>
      <c r="H7" s="85"/>
      <c r="I7" s="382" t="s">
        <v>112</v>
      </c>
      <c r="J7" s="85"/>
      <c r="K7" s="346" t="s">
        <v>113</v>
      </c>
      <c r="L7" s="80"/>
      <c r="N7" s="393" t="s">
        <v>195</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str">
        <f>IF($P$6=0,"",IF(OR($P$6=6,$P$6=24,$P$6=11,$P$6=15,$P$6=20,),#REF!,""))</f>
        <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str">
        <f>IF(P7&lt;&gt;"",P7,IF(P8&lt;&gt;"",P8,IF(P9&lt;&gt;"",P9,IF(P10&lt;&gt;"",P10,IF(P11&lt;&gt;"",P11,"")))))</f>
        <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pageMargins left="0.7" right="0.7" top="0.75" bottom="0.75" header="0.3" footer="0.3"/>
      <pageSetup orientation="portrait" horizontalDpi="4294967294" verticalDpi="4294967294" r:id="rId1"/>
    </customSheetView>
  </customSheetViews>
  <mergeCells count="39">
    <mergeCell ref="K13:K14"/>
    <mergeCell ref="B11:B12"/>
    <mergeCell ref="C11:C12"/>
    <mergeCell ref="E11:E12"/>
    <mergeCell ref="G11:G12"/>
    <mergeCell ref="I11:I12"/>
    <mergeCell ref="K11:K12"/>
    <mergeCell ref="B13:B14"/>
    <mergeCell ref="C13:C14"/>
    <mergeCell ref="E13:E14"/>
    <mergeCell ref="G13:G14"/>
    <mergeCell ref="I13:I14"/>
    <mergeCell ref="N7:N8"/>
    <mergeCell ref="B9:B10"/>
    <mergeCell ref="C9:C10"/>
    <mergeCell ref="E9:E10"/>
    <mergeCell ref="G9:G10"/>
    <mergeCell ref="I9:I10"/>
    <mergeCell ref="K9:K10"/>
    <mergeCell ref="B7:B8"/>
    <mergeCell ref="C7:C8"/>
    <mergeCell ref="E7:E8"/>
    <mergeCell ref="G7:G8"/>
    <mergeCell ref="I7:I8"/>
    <mergeCell ref="K7:K8"/>
    <mergeCell ref="K5:K6"/>
    <mergeCell ref="B1:L1"/>
    <mergeCell ref="B2:L2"/>
    <mergeCell ref="C3:L3"/>
    <mergeCell ref="C4:D4"/>
    <mergeCell ref="E4:F4"/>
    <mergeCell ref="G4:H4"/>
    <mergeCell ref="I4:J4"/>
    <mergeCell ref="K4:L4"/>
    <mergeCell ref="B5:B6"/>
    <mergeCell ref="C5:C6"/>
    <mergeCell ref="E5:E6"/>
    <mergeCell ref="G5:G6"/>
    <mergeCell ref="I5:I6"/>
  </mergeCells>
  <hyperlinks>
    <hyperlink ref="N7" location="Riesgo1!G68" display="Para regresar a la caracterización del riesgo"/>
    <hyperlink ref="N7:N8" location="Riesgo10!E67" display="Para regresar a la caracterización del riesgo 10"/>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9697" r:id="rId5" name="Option Button 1">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29698" r:id="rId6" name="Option Button 2">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29699" r:id="rId7" name="Option Button 3">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29700" r:id="rId8" name="Option Button 4">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29701" r:id="rId9" name="Option Button 5">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29702" r:id="rId10" name="Option Button 6">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29703" r:id="rId11" name="Option Button 7">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29704" r:id="rId12" name="Option Button 8">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29705" r:id="rId13" name="Option Button 9">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29706" r:id="rId14" name="Option Button 10">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29707" r:id="rId15" name="Option Button 11">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29708" r:id="rId16" name="Option Button 12">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29709" r:id="rId17" name="Option Button 13">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29710" r:id="rId18" name="Option Button 14">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29711" r:id="rId19" name="Option Button 15">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29712" r:id="rId20" name="Option Button 16">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29713" r:id="rId21" name="Option Button 17">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29714" r:id="rId22" name="Option Button 18">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29715" r:id="rId23" name="Option Button 19">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29716" r:id="rId24" name="Option Button 20">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29717" r:id="rId25" name="Option Button 21">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29718" r:id="rId26" name="Option Button 22">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29719" r:id="rId27" name="Option Button 23">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29720" r:id="rId28" name="Option Button 24">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29721" r:id="rId29" name="Option Button 25">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7" tint="0.39997558519241921"/>
  </sheetPr>
  <dimension ref="A1:AW108"/>
  <sheetViews>
    <sheetView showGridLines="0" view="pageBreakPreview" zoomScale="70" zoomScaleNormal="80" zoomScaleSheetLayoutView="70" workbookViewId="0">
      <pane xSplit="1" ySplit="6" topLeftCell="N7" activePane="bottomRight" state="frozen"/>
      <selection pane="topRight" activeCell="B1" sqref="B1"/>
      <selection pane="bottomLeft" activeCell="A7" sqref="A7"/>
      <selection pane="bottomRight" activeCell="S19" sqref="S19"/>
    </sheetView>
  </sheetViews>
  <sheetFormatPr baseColWidth="10" defaultColWidth="11.42578125" defaultRowHeight="15"/>
  <cols>
    <col min="1" max="1" width="44" style="74" customWidth="1"/>
    <col min="2" max="2" width="40.42578125" style="6" customWidth="1"/>
    <col min="3" max="3" width="23" style="74" customWidth="1"/>
    <col min="4" max="4" width="36.85546875" style="74" bestFit="1" customWidth="1"/>
    <col min="5" max="5" width="36.85546875" style="74" customWidth="1"/>
    <col min="6" max="6" width="34.7109375" style="74" customWidth="1"/>
    <col min="7" max="7" width="29.42578125" style="74" customWidth="1"/>
    <col min="8" max="8" width="10.7109375" style="130" customWidth="1"/>
    <col min="9" max="9" width="17.7109375" style="130" customWidth="1"/>
    <col min="10" max="10" width="10.7109375" style="130" customWidth="1"/>
    <col min="11" max="11" width="17.7109375" style="130" customWidth="1"/>
    <col min="12" max="12" width="10.7109375" style="130" customWidth="1"/>
    <col min="13" max="13" width="17.7109375" style="130" customWidth="1"/>
    <col min="14" max="14" width="10.7109375" style="130" customWidth="1"/>
    <col min="15" max="15" width="17.7109375" style="130" customWidth="1"/>
    <col min="16" max="16" width="11.42578125" style="74" customWidth="1"/>
    <col min="17" max="17" width="2" style="74" customWidth="1"/>
    <col min="18" max="18" width="19.7109375" style="74" customWidth="1"/>
    <col min="19" max="19" width="21.42578125" style="74" customWidth="1"/>
    <col min="20" max="22" width="11.42578125" style="74" customWidth="1"/>
    <col min="23" max="23" width="69.7109375" style="74" customWidth="1"/>
    <col min="24" max="25" width="11.42578125" style="74" customWidth="1"/>
    <col min="26" max="35" width="12.28515625" style="74" customWidth="1"/>
    <col min="36" max="36" width="11.42578125" style="74" customWidth="1"/>
    <col min="37" max="37" width="32.85546875" style="74" hidden="1" customWidth="1"/>
    <col min="38" max="46" width="11.42578125" style="74" hidden="1" customWidth="1"/>
    <col min="47" max="47" width="6.28515625" style="74" hidden="1" customWidth="1"/>
    <col min="48" max="49" width="11.42578125" style="74" hidden="1" customWidth="1"/>
    <col min="50" max="16384" width="11.42578125" style="74"/>
  </cols>
  <sheetData>
    <row r="1" spans="1:48" ht="44.25" customHeight="1">
      <c r="A1" s="396"/>
      <c r="B1" s="109" t="s">
        <v>78</v>
      </c>
      <c r="C1" s="398"/>
      <c r="D1" s="399"/>
      <c r="E1" s="399"/>
      <c r="F1" s="399"/>
      <c r="G1" s="399"/>
      <c r="H1" s="399"/>
      <c r="I1" s="399"/>
      <c r="J1" s="400"/>
      <c r="K1" s="401" t="s">
        <v>79</v>
      </c>
      <c r="L1" s="401"/>
      <c r="M1" s="402"/>
      <c r="N1" s="403"/>
      <c r="O1" s="404"/>
      <c r="P1" s="110"/>
      <c r="Q1" s="111"/>
      <c r="R1" s="111"/>
    </row>
    <row r="2" spans="1:48" ht="44.25" customHeight="1" thickBot="1">
      <c r="A2" s="397"/>
      <c r="B2" s="109" t="s">
        <v>80</v>
      </c>
      <c r="C2" s="405" t="s">
        <v>138</v>
      </c>
      <c r="D2" s="406"/>
      <c r="E2" s="406"/>
      <c r="F2" s="406"/>
      <c r="G2" s="406"/>
      <c r="H2" s="406"/>
      <c r="I2" s="406"/>
      <c r="J2" s="407"/>
      <c r="K2" s="401" t="s">
        <v>81</v>
      </c>
      <c r="L2" s="401"/>
      <c r="M2" s="408"/>
      <c r="N2" s="409"/>
      <c r="O2" s="410"/>
      <c r="P2" s="110"/>
      <c r="Q2" s="111"/>
      <c r="R2" s="111"/>
    </row>
    <row r="3" spans="1:48" ht="15.75">
      <c r="A3" s="413"/>
      <c r="B3" s="413"/>
      <c r="C3" s="413"/>
      <c r="D3" s="413"/>
      <c r="E3" s="413"/>
      <c r="F3" s="413"/>
      <c r="G3" s="413"/>
      <c r="H3" s="415" t="s">
        <v>139</v>
      </c>
      <c r="I3" s="416"/>
      <c r="J3" s="416"/>
      <c r="K3" s="416"/>
      <c r="L3" s="416"/>
      <c r="M3" s="416"/>
      <c r="N3" s="417" t="s">
        <v>140</v>
      </c>
      <c r="O3" s="418"/>
      <c r="Z3" s="420" t="s">
        <v>200</v>
      </c>
      <c r="AA3" s="421"/>
      <c r="AB3" s="421"/>
      <c r="AC3" s="421"/>
      <c r="AD3" s="421"/>
      <c r="AE3" s="421"/>
      <c r="AF3" s="421"/>
      <c r="AG3" s="421"/>
      <c r="AH3" s="421"/>
      <c r="AI3" s="422"/>
    </row>
    <row r="4" spans="1:48" ht="15.75">
      <c r="A4" s="414"/>
      <c r="B4" s="414"/>
      <c r="C4" s="414"/>
      <c r="D4" s="414"/>
      <c r="E4" s="414"/>
      <c r="F4" s="414"/>
      <c r="G4" s="414"/>
      <c r="H4" s="429" t="s">
        <v>88</v>
      </c>
      <c r="I4" s="430"/>
      <c r="J4" s="430"/>
      <c r="K4" s="430"/>
      <c r="L4" s="430"/>
      <c r="M4" s="430"/>
      <c r="N4" s="411"/>
      <c r="O4" s="419"/>
      <c r="Z4" s="423"/>
      <c r="AA4" s="424"/>
      <c r="AB4" s="424"/>
      <c r="AC4" s="424"/>
      <c r="AD4" s="424"/>
      <c r="AE4" s="424"/>
      <c r="AF4" s="424"/>
      <c r="AG4" s="424"/>
      <c r="AH4" s="424"/>
      <c r="AI4" s="425"/>
    </row>
    <row r="5" spans="1:48" ht="15.75" customHeight="1">
      <c r="A5" s="431" t="s">
        <v>82</v>
      </c>
      <c r="B5" s="433" t="s">
        <v>83</v>
      </c>
      <c r="C5" s="433" t="s">
        <v>84</v>
      </c>
      <c r="D5" s="435" t="s">
        <v>196</v>
      </c>
      <c r="E5" s="435" t="s">
        <v>85</v>
      </c>
      <c r="F5" s="435" t="s">
        <v>86</v>
      </c>
      <c r="G5" s="437" t="s">
        <v>87</v>
      </c>
      <c r="H5" s="439" t="s">
        <v>89</v>
      </c>
      <c r="I5" s="411"/>
      <c r="J5" s="411" t="s">
        <v>90</v>
      </c>
      <c r="K5" s="411"/>
      <c r="L5" s="411" t="s">
        <v>91</v>
      </c>
      <c r="M5" s="412"/>
      <c r="N5" s="411"/>
      <c r="O5" s="419"/>
      <c r="Z5" s="426"/>
      <c r="AA5" s="427"/>
      <c r="AB5" s="427"/>
      <c r="AC5" s="427"/>
      <c r="AD5" s="427"/>
      <c r="AE5" s="427"/>
      <c r="AF5" s="427"/>
      <c r="AG5" s="427"/>
      <c r="AH5" s="427"/>
      <c r="AI5" s="428"/>
    </row>
    <row r="6" spans="1:48" ht="16.5" thickBot="1">
      <c r="A6" s="432"/>
      <c r="B6" s="434"/>
      <c r="C6" s="434"/>
      <c r="D6" s="436"/>
      <c r="E6" s="436"/>
      <c r="F6" s="436"/>
      <c r="G6" s="438"/>
      <c r="H6" s="112" t="s">
        <v>141</v>
      </c>
      <c r="I6" s="113" t="s">
        <v>92</v>
      </c>
      <c r="J6" s="113" t="s">
        <v>141</v>
      </c>
      <c r="K6" s="113" t="s">
        <v>92</v>
      </c>
      <c r="L6" s="113" t="s">
        <v>141</v>
      </c>
      <c r="M6" s="113" t="s">
        <v>92</v>
      </c>
      <c r="N6" s="113" t="s">
        <v>141</v>
      </c>
      <c r="O6" s="114" t="s">
        <v>142</v>
      </c>
      <c r="Z6" s="115" t="s">
        <v>143</v>
      </c>
      <c r="AA6" s="132" t="s">
        <v>144</v>
      </c>
      <c r="AB6" s="132" t="s">
        <v>145</v>
      </c>
      <c r="AC6" s="132" t="s">
        <v>146</v>
      </c>
      <c r="AD6" s="132" t="s">
        <v>147</v>
      </c>
      <c r="AE6" s="132" t="s">
        <v>148</v>
      </c>
      <c r="AF6" s="132" t="s">
        <v>149</v>
      </c>
      <c r="AG6" s="132" t="s">
        <v>150</v>
      </c>
      <c r="AH6" s="132" t="s">
        <v>151</v>
      </c>
      <c r="AI6" s="133" t="s">
        <v>152</v>
      </c>
    </row>
    <row r="7" spans="1:48" ht="16.149999999999999" customHeight="1">
      <c r="A7" s="89" t="s">
        <v>203</v>
      </c>
      <c r="B7" s="90"/>
      <c r="C7" s="90"/>
      <c r="D7" s="91"/>
      <c r="E7" s="91"/>
      <c r="F7" s="91"/>
      <c r="G7" s="92"/>
      <c r="H7" s="93">
        <v>3</v>
      </c>
      <c r="I7" s="116" t="str">
        <f>IF(H7=1,"INFORMACION PUBLICA",IF(H7=2,"INFORMACION PUBLICA CLASIFICADA",IF(H7=3,"INFORMACION PUBLICA RESERVADA","No Aplica")))</f>
        <v>INFORMACION PUBLICA RESERVADA</v>
      </c>
      <c r="J7" s="93">
        <v>2</v>
      </c>
      <c r="K7" s="117" t="str">
        <f>IF(J7=1,"BAJA",IF(J7=2,"MEDIA",IF(J7=3,"ALTA","No Aplica")))</f>
        <v>MEDIA</v>
      </c>
      <c r="L7" s="93">
        <v>1</v>
      </c>
      <c r="M7" s="117" t="str">
        <f>IF(L7=1,"BAJA",IF(L7=2,"MEDIA",IF(L7=3,"ALTA","No Aplica")))</f>
        <v>BAJA</v>
      </c>
      <c r="N7" s="118">
        <f>SUM(H7+J7+L7)</f>
        <v>6</v>
      </c>
      <c r="O7" s="119" t="str">
        <f>IF(AND(H7=3,J7=3),"ALTA",IF(AND(H7=3,L7=3),"ALTA",IF(AND(J7=3,L7=3),"ALTA",IF(AND(H7=1,J7=1,L7=1),"BAJA",IF(AND(H7=0,J7=0,L7=0),"No Aplica","MEDIA")))))</f>
        <v>MEDIA</v>
      </c>
      <c r="R7" s="120" t="s">
        <v>153</v>
      </c>
      <c r="S7" s="120" t="s">
        <v>154</v>
      </c>
      <c r="U7" s="121" t="s">
        <v>155</v>
      </c>
      <c r="W7" s="121" t="s">
        <v>2</v>
      </c>
      <c r="X7" s="74" t="s">
        <v>64</v>
      </c>
      <c r="Z7" s="94" t="s">
        <v>64</v>
      </c>
      <c r="AA7" s="95"/>
      <c r="AB7" s="96"/>
      <c r="AC7" s="95"/>
      <c r="AD7" s="96"/>
      <c r="AE7" s="95"/>
      <c r="AF7" s="96"/>
      <c r="AG7" s="95"/>
      <c r="AH7" s="96"/>
      <c r="AI7" s="97"/>
    </row>
    <row r="8" spans="1:48" ht="16.149999999999999" customHeight="1">
      <c r="A8" s="98" t="s">
        <v>219</v>
      </c>
      <c r="B8" s="90"/>
      <c r="C8" s="90"/>
      <c r="D8" s="90"/>
      <c r="E8" s="90"/>
      <c r="F8" s="90"/>
      <c r="G8" s="99"/>
      <c r="H8" s="100">
        <v>1</v>
      </c>
      <c r="I8" s="123" t="str">
        <f t="shared" ref="I8:I71" si="0">IF(H8=1,"INFORMACION PUBLICA",IF(H8=2,"INFORMACION PUBLICA CLASIFICADA",IF(H8=3,"INFORMACION PUBLICA RESERVADA","No Aplica")))</f>
        <v>INFORMACION PUBLICA</v>
      </c>
      <c r="J8" s="100">
        <v>2</v>
      </c>
      <c r="K8" s="124" t="str">
        <f t="shared" ref="K8:K71" si="1">IF(J8=1,"BAJA",IF(J8=2,"MEDIA",IF(J8=3,"ALTA","No Aplica")))</f>
        <v>MEDIA</v>
      </c>
      <c r="L8" s="100">
        <v>3</v>
      </c>
      <c r="M8" s="124" t="str">
        <f t="shared" ref="M8:M71" si="2">IF(L8=1,"BAJA",IF(L8=2,"MEDIA",IF(L8=3,"ALTA","No Aplica")))</f>
        <v>ALTA</v>
      </c>
      <c r="N8" s="118">
        <f>SUM(H8+J8+L8)</f>
        <v>6</v>
      </c>
      <c r="O8" s="119" t="str">
        <f t="shared" ref="O8:O71" si="3">IF(AND(H8=3,J8=3),"ALTA",IF(AND(H8=3,L8=3),"ALTA",IF(AND(J8=3,L8=3),"ALTA",IF(AND(H8=1,J8=1,L8=1),"BAJA",IF(AND(H8=0,J8=0,L8=0),"No Aplica","MEDIA")))))</f>
        <v>MEDIA</v>
      </c>
      <c r="R8" s="56" t="s">
        <v>21</v>
      </c>
      <c r="S8" s="122">
        <v>3</v>
      </c>
      <c r="T8" s="74">
        <v>1</v>
      </c>
      <c r="U8" s="125" t="s">
        <v>197</v>
      </c>
      <c r="W8" s="126" t="s">
        <v>156</v>
      </c>
      <c r="Z8" s="94" t="s">
        <v>64</v>
      </c>
      <c r="AA8" s="95"/>
      <c r="AB8" s="96"/>
      <c r="AC8" s="95"/>
      <c r="AD8" s="96"/>
      <c r="AE8" s="95"/>
      <c r="AF8" s="96"/>
      <c r="AG8" s="95"/>
      <c r="AH8" s="96"/>
      <c r="AI8" s="97"/>
      <c r="AL8" s="3"/>
      <c r="AM8" s="3"/>
      <c r="AN8" s="3"/>
      <c r="AO8" s="3"/>
      <c r="AP8" s="3"/>
      <c r="AQ8" s="3"/>
      <c r="AR8" s="3"/>
      <c r="AS8" s="3"/>
      <c r="AT8" s="3"/>
    </row>
    <row r="9" spans="1:48" ht="16.149999999999999" customHeight="1">
      <c r="A9" s="98"/>
      <c r="B9" s="90"/>
      <c r="C9" s="90"/>
      <c r="D9" s="90"/>
      <c r="E9" s="90"/>
      <c r="F9" s="90"/>
      <c r="G9" s="101"/>
      <c r="H9" s="100"/>
      <c r="I9" s="123" t="str">
        <f t="shared" si="0"/>
        <v>No Aplica</v>
      </c>
      <c r="J9" s="100"/>
      <c r="K9" s="124" t="str">
        <f t="shared" si="1"/>
        <v>No Aplica</v>
      </c>
      <c r="L9" s="100">
        <v>3</v>
      </c>
      <c r="M9" s="124" t="str">
        <f t="shared" si="2"/>
        <v>ALTA</v>
      </c>
      <c r="N9" s="127">
        <f>SUM(H9+J9+L9)</f>
        <v>3</v>
      </c>
      <c r="O9" s="119" t="str">
        <f t="shared" si="3"/>
        <v>MEDIA</v>
      </c>
      <c r="R9" s="56" t="s">
        <v>22</v>
      </c>
      <c r="S9" s="122">
        <v>4</v>
      </c>
      <c r="T9" s="74">
        <v>2</v>
      </c>
      <c r="U9" s="125" t="s">
        <v>157</v>
      </c>
      <c r="W9" s="126" t="s">
        <v>158</v>
      </c>
      <c r="Z9" s="94"/>
      <c r="AA9" s="95"/>
      <c r="AB9" s="96"/>
      <c r="AC9" s="95"/>
      <c r="AD9" s="96"/>
      <c r="AE9" s="95"/>
      <c r="AF9" s="96"/>
      <c r="AG9" s="95"/>
      <c r="AH9" s="96"/>
      <c r="AI9" s="97"/>
      <c r="AK9" s="128"/>
      <c r="AL9" s="3"/>
      <c r="AM9" s="3"/>
      <c r="AN9" s="3"/>
      <c r="AO9" s="3"/>
      <c r="AP9" s="3"/>
      <c r="AQ9" s="3"/>
      <c r="AR9" s="3"/>
      <c r="AS9" s="3"/>
      <c r="AT9" s="3"/>
    </row>
    <row r="10" spans="1:48" ht="16.149999999999999" customHeight="1">
      <c r="A10" s="98"/>
      <c r="B10" s="90"/>
      <c r="C10" s="90"/>
      <c r="D10" s="90"/>
      <c r="E10" s="90"/>
      <c r="F10" s="90"/>
      <c r="G10" s="99"/>
      <c r="H10" s="100"/>
      <c r="I10" s="123" t="str">
        <f t="shared" si="0"/>
        <v>No Aplica</v>
      </c>
      <c r="J10" s="100"/>
      <c r="K10" s="124" t="str">
        <f t="shared" si="1"/>
        <v>No Aplica</v>
      </c>
      <c r="L10" s="100"/>
      <c r="M10" s="124" t="str">
        <f t="shared" si="2"/>
        <v>No Aplica</v>
      </c>
      <c r="N10" s="127">
        <f t="shared" ref="N10:N72" si="4">SUM(H10+J10+L10)</f>
        <v>0</v>
      </c>
      <c r="O10" s="119" t="str">
        <f t="shared" si="3"/>
        <v>No Aplica</v>
      </c>
      <c r="R10" s="56" t="s">
        <v>23</v>
      </c>
      <c r="S10" s="122" t="s">
        <v>159</v>
      </c>
      <c r="T10" s="74">
        <v>3</v>
      </c>
      <c r="U10" s="125" t="s">
        <v>198</v>
      </c>
      <c r="W10" s="126" t="s">
        <v>160</v>
      </c>
      <c r="Z10" s="94"/>
      <c r="AA10" s="95"/>
      <c r="AB10" s="96"/>
      <c r="AC10" s="95"/>
      <c r="AD10" s="96"/>
      <c r="AE10" s="95"/>
      <c r="AF10" s="96"/>
      <c r="AG10" s="95"/>
      <c r="AH10" s="96"/>
      <c r="AI10" s="97"/>
      <c r="AK10" s="128"/>
      <c r="AL10" s="3"/>
      <c r="AM10" s="3"/>
      <c r="AN10" s="3"/>
      <c r="AO10" s="3"/>
      <c r="AP10" s="3"/>
      <c r="AQ10" s="3"/>
      <c r="AR10" s="3"/>
      <c r="AS10" s="3"/>
      <c r="AT10" s="3"/>
    </row>
    <row r="11" spans="1:48" ht="16.149999999999999" customHeight="1">
      <c r="A11" s="102"/>
      <c r="B11" s="90"/>
      <c r="C11" s="90"/>
      <c r="D11" s="90"/>
      <c r="E11" s="90"/>
      <c r="F11" s="103"/>
      <c r="G11" s="103"/>
      <c r="H11" s="100"/>
      <c r="I11" s="123" t="str">
        <f t="shared" si="0"/>
        <v>No Aplica</v>
      </c>
      <c r="J11" s="100"/>
      <c r="K11" s="124" t="str">
        <f t="shared" si="1"/>
        <v>No Aplica</v>
      </c>
      <c r="L11" s="100"/>
      <c r="M11" s="124" t="str">
        <f t="shared" si="2"/>
        <v>No Aplica</v>
      </c>
      <c r="N11" s="127">
        <f t="shared" si="4"/>
        <v>0</v>
      </c>
      <c r="O11" s="119" t="str">
        <f t="shared" si="3"/>
        <v>No Aplica</v>
      </c>
      <c r="R11" s="56" t="s">
        <v>24</v>
      </c>
      <c r="S11" s="122" t="s">
        <v>161</v>
      </c>
      <c r="U11" s="125" t="s">
        <v>11</v>
      </c>
      <c r="W11" s="6" t="s">
        <v>162</v>
      </c>
      <c r="Z11" s="94"/>
      <c r="AA11" s="95"/>
      <c r="AB11" s="96"/>
      <c r="AC11" s="95"/>
      <c r="AD11" s="96"/>
      <c r="AE11" s="95"/>
      <c r="AF11" s="96"/>
      <c r="AG11" s="95"/>
      <c r="AH11" s="96"/>
      <c r="AI11" s="97"/>
      <c r="AK11" s="128"/>
      <c r="AL11" s="3"/>
      <c r="AM11" s="3"/>
      <c r="AN11" s="3"/>
      <c r="AO11" s="3"/>
      <c r="AP11" s="3"/>
      <c r="AQ11" s="3"/>
      <c r="AR11" s="3"/>
      <c r="AS11" s="3"/>
      <c r="AT11" s="3"/>
    </row>
    <row r="12" spans="1:48" ht="16.149999999999999" customHeight="1">
      <c r="A12" s="98"/>
      <c r="B12" s="90"/>
      <c r="C12" s="90"/>
      <c r="D12" s="90"/>
      <c r="E12" s="90"/>
      <c r="F12" s="90"/>
      <c r="G12" s="103"/>
      <c r="H12" s="100"/>
      <c r="I12" s="123" t="str">
        <f t="shared" si="0"/>
        <v>No Aplica</v>
      </c>
      <c r="J12" s="100"/>
      <c r="K12" s="124" t="str">
        <f t="shared" si="1"/>
        <v>No Aplica</v>
      </c>
      <c r="L12" s="100"/>
      <c r="M12" s="124" t="str">
        <f t="shared" si="2"/>
        <v>No Aplica</v>
      </c>
      <c r="N12" s="127">
        <f t="shared" si="4"/>
        <v>0</v>
      </c>
      <c r="O12" s="119" t="str">
        <f t="shared" si="3"/>
        <v>No Aplica</v>
      </c>
      <c r="R12" s="56" t="s">
        <v>25</v>
      </c>
      <c r="S12" s="122">
        <v>9</v>
      </c>
      <c r="U12" s="125" t="s">
        <v>163</v>
      </c>
      <c r="W12" s="129" t="s">
        <v>164</v>
      </c>
      <c r="Z12" s="94"/>
      <c r="AA12" s="95"/>
      <c r="AB12" s="96"/>
      <c r="AC12" s="95"/>
      <c r="AD12" s="96"/>
      <c r="AE12" s="95"/>
      <c r="AF12" s="96"/>
      <c r="AG12" s="95"/>
      <c r="AH12" s="96"/>
      <c r="AI12" s="97"/>
    </row>
    <row r="13" spans="1:48" ht="16.149999999999999" customHeight="1">
      <c r="A13" s="98"/>
      <c r="B13" s="90"/>
      <c r="C13" s="90"/>
      <c r="D13" s="90"/>
      <c r="E13" s="90"/>
      <c r="F13" s="90"/>
      <c r="G13" s="103"/>
      <c r="H13" s="100"/>
      <c r="I13" s="123" t="str">
        <f t="shared" si="0"/>
        <v>No Aplica</v>
      </c>
      <c r="J13" s="100"/>
      <c r="K13" s="124" t="str">
        <f t="shared" si="1"/>
        <v>No Aplica</v>
      </c>
      <c r="L13" s="100"/>
      <c r="M13" s="124" t="str">
        <f t="shared" si="2"/>
        <v>No Aplica</v>
      </c>
      <c r="N13" s="127">
        <f t="shared" si="4"/>
        <v>0</v>
      </c>
      <c r="O13" s="119" t="str">
        <f t="shared" si="3"/>
        <v>No Aplica</v>
      </c>
      <c r="U13" s="134" t="s">
        <v>199</v>
      </c>
      <c r="W13" s="126" t="s">
        <v>165</v>
      </c>
      <c r="Z13" s="94"/>
      <c r="AA13" s="95"/>
      <c r="AB13" s="96"/>
      <c r="AC13" s="95"/>
      <c r="AD13" s="96"/>
      <c r="AE13" s="95"/>
      <c r="AF13" s="96"/>
      <c r="AG13" s="95"/>
      <c r="AH13" s="96"/>
      <c r="AI13" s="97"/>
      <c r="AK13" s="128"/>
    </row>
    <row r="14" spans="1:48" ht="16.149999999999999" customHeight="1">
      <c r="A14" s="98"/>
      <c r="B14" s="90"/>
      <c r="C14" s="90"/>
      <c r="D14" s="90"/>
      <c r="E14" s="90"/>
      <c r="F14" s="90"/>
      <c r="G14" s="101"/>
      <c r="H14" s="100"/>
      <c r="I14" s="123" t="str">
        <f t="shared" si="0"/>
        <v>No Aplica</v>
      </c>
      <c r="J14" s="100"/>
      <c r="K14" s="124" t="str">
        <f t="shared" si="1"/>
        <v>No Aplica</v>
      </c>
      <c r="L14" s="100"/>
      <c r="M14" s="124" t="str">
        <f t="shared" si="2"/>
        <v>No Aplica</v>
      </c>
      <c r="N14" s="127">
        <f t="shared" si="4"/>
        <v>0</v>
      </c>
      <c r="O14" s="119" t="str">
        <f t="shared" si="3"/>
        <v>No Aplica</v>
      </c>
      <c r="W14" s="126" t="s">
        <v>166</v>
      </c>
      <c r="Z14" s="94"/>
      <c r="AA14" s="95"/>
      <c r="AB14" s="96"/>
      <c r="AC14" s="95"/>
      <c r="AD14" s="96"/>
      <c r="AE14" s="95"/>
      <c r="AF14" s="96"/>
      <c r="AG14" s="95"/>
      <c r="AH14" s="96"/>
      <c r="AI14" s="97"/>
    </row>
    <row r="15" spans="1:48" ht="16.149999999999999" customHeight="1">
      <c r="A15" s="98"/>
      <c r="B15" s="90"/>
      <c r="C15" s="90"/>
      <c r="D15" s="90"/>
      <c r="E15" s="90"/>
      <c r="F15" s="90"/>
      <c r="G15" s="101"/>
      <c r="H15" s="100"/>
      <c r="I15" s="123" t="str">
        <f t="shared" si="0"/>
        <v>No Aplica</v>
      </c>
      <c r="J15" s="100"/>
      <c r="K15" s="124" t="str">
        <f t="shared" si="1"/>
        <v>No Aplica</v>
      </c>
      <c r="L15" s="100"/>
      <c r="M15" s="124" t="str">
        <f t="shared" si="2"/>
        <v>No Aplica</v>
      </c>
      <c r="N15" s="127">
        <f t="shared" si="4"/>
        <v>0</v>
      </c>
      <c r="O15" s="119" t="str">
        <f t="shared" si="3"/>
        <v>No Aplica</v>
      </c>
      <c r="W15" s="126" t="s">
        <v>167</v>
      </c>
      <c r="Z15" s="94"/>
      <c r="AA15" s="95"/>
      <c r="AB15" s="96"/>
      <c r="AC15" s="95"/>
      <c r="AD15" s="96"/>
      <c r="AE15" s="95"/>
      <c r="AF15" s="96"/>
      <c r="AG15" s="95"/>
      <c r="AH15" s="96"/>
      <c r="AI15" s="97"/>
      <c r="AK15" s="83">
        <f>IF(SUMIFS(N7:N106,Z7:Z106,"=x")=0,0,SUMIFS(N7:N106,Z7:Z106,"=x")/COUNTA(Z7:Z106))</f>
        <v>4</v>
      </c>
      <c r="AL15" s="83">
        <f>IF(SUMIFS(N7:N106,AA7:AA106,"=x")=0,0,SUMIFS(N7:N106,AA7:AA106,"=x")/COUNTA(AA7:AA106))</f>
        <v>0</v>
      </c>
      <c r="AM15" s="83">
        <f>IF(SUMIFS(N7:N106,AB7:AB106,"=x")=0,0,SUMIFS(N7:N106,AB7:AB106,"=x")/COUNTA(AB7:AB106))</f>
        <v>0</v>
      </c>
      <c r="AN15" s="83">
        <f>IF(SUMIFS(N7:N106,AC7:AC106,"=x")=0,0,SUMIFS(N7:N106,AC7:AC106,"=x")/COUNTA(AC7:AC106))</f>
        <v>0</v>
      </c>
      <c r="AO15" s="83">
        <f>IF(SUMIFS(N7:N106,AD7:AD106,"=x")=0,0,SUMIFS(N7:N106,AD7:AD106,"=x")/COUNTA(AD7:AD106))</f>
        <v>0</v>
      </c>
      <c r="AP15" s="83">
        <f>IF(SUMIFS(N7:N106,AE7:AE106,"=x")=0,0,SUMIFS(N7:N106,AE7:AE106,"=x")/COUNTA(AE7:AE106))</f>
        <v>0</v>
      </c>
      <c r="AQ15" s="83">
        <f>IF(SUMIFS(N7:N106,AF7:AF106,"=x")=0,0,SUMIFS(N7:N106,AF7:AF106,"=x")/COUNTA(AF7:AF106))</f>
        <v>0</v>
      </c>
      <c r="AR15" s="83">
        <f>IF(SUMIFS(N7:N106,AG7:AG106,"=x")=0,0,SUMIFS(N7:N106,AG7:AG106,"=x")/COUNTA(AG7:AG106))</f>
        <v>0</v>
      </c>
      <c r="AS15" s="83">
        <f>IF(SUMIFS(N7:N106,AH7:AH106,"=x")=0,0,SUMIFS(N7:N106,AH7:AH106,"=x")/COUNTA(AH7:AH106))</f>
        <v>0</v>
      </c>
      <c r="AT15" s="83">
        <f>IF(SUMIFS(N7:N106,AI7:AI106,"=x")=0,0,SUMIFS(N7:N106,AI7:AI106,"=x")/COUNTA(AI7:AI106))</f>
        <v>0</v>
      </c>
    </row>
    <row r="16" spans="1:48" ht="16.149999999999999" customHeight="1">
      <c r="A16" s="98"/>
      <c r="B16" s="90"/>
      <c r="C16" s="90"/>
      <c r="D16" s="90"/>
      <c r="E16" s="90"/>
      <c r="F16" s="90"/>
      <c r="G16" s="101"/>
      <c r="H16" s="100"/>
      <c r="I16" s="123" t="str">
        <f t="shared" si="0"/>
        <v>No Aplica</v>
      </c>
      <c r="J16" s="100"/>
      <c r="K16" s="124" t="str">
        <f t="shared" si="1"/>
        <v>No Aplica</v>
      </c>
      <c r="L16" s="100"/>
      <c r="M16" s="124" t="str">
        <f t="shared" si="2"/>
        <v>No Aplica</v>
      </c>
      <c r="N16" s="127">
        <f t="shared" si="4"/>
        <v>0</v>
      </c>
      <c r="O16" s="119" t="str">
        <f t="shared" si="3"/>
        <v>No Aplica</v>
      </c>
      <c r="W16" s="126" t="s">
        <v>168</v>
      </c>
      <c r="Z16" s="94"/>
      <c r="AA16" s="95"/>
      <c r="AB16" s="96"/>
      <c r="AC16" s="95"/>
      <c r="AD16" s="96"/>
      <c r="AE16" s="95"/>
      <c r="AF16" s="96"/>
      <c r="AG16" s="95"/>
      <c r="AH16" s="96"/>
      <c r="AI16" s="97"/>
      <c r="AK16" s="86" t="str">
        <f>IF(AK15=0,"",IF(AK15=3,#REF!,""))</f>
        <v/>
      </c>
      <c r="AL16" s="86" t="str">
        <f>IF(AL15=0,"",IF(AL15=3,#REF!,""))</f>
        <v/>
      </c>
      <c r="AM16" s="86" t="str">
        <f>IF(AM15=0,"",IF(AM15=3,#REF!,""))</f>
        <v/>
      </c>
      <c r="AN16" s="86" t="str">
        <f>IF(AN15=0,"",IF(AN15=3,#REF!,""))</f>
        <v/>
      </c>
      <c r="AO16" s="86" t="str">
        <f>IF(AO15=0,"",IF(AO15=3,#REF!,""))</f>
        <v/>
      </c>
      <c r="AP16" s="86" t="str">
        <f>IF(AP15=0,"",IF(AP15=3,#REF!,""))</f>
        <v/>
      </c>
      <c r="AQ16" s="86" t="str">
        <f>IF(AQ15=0,"",IF(AQ15=3,#REF!,""))</f>
        <v/>
      </c>
      <c r="AR16" s="86" t="str">
        <f>IF(AR15=0,"",IF(AR15=3,#REF!,""))</f>
        <v/>
      </c>
      <c r="AS16" s="86" t="str">
        <f>IF(AS15=0,"",IF(AS15=3,#REF!,""))</f>
        <v/>
      </c>
      <c r="AT16" s="86" t="str">
        <f>IF(AT15=0,"",IF(AT15=3,#REF!,""))</f>
        <v/>
      </c>
      <c r="AV16" s="86" t="str">
        <f>IFERROR(INDEX(AK16:AT16,1,MATCH(TRUE,INDEX((AK16:AT16&lt;&gt;""),),0)),"")</f>
        <v/>
      </c>
    </row>
    <row r="17" spans="1:48" ht="16.149999999999999" customHeight="1">
      <c r="A17" s="98"/>
      <c r="B17" s="90"/>
      <c r="C17" s="90"/>
      <c r="D17" s="90"/>
      <c r="E17" s="90"/>
      <c r="F17" s="90"/>
      <c r="G17" s="101"/>
      <c r="H17" s="93"/>
      <c r="I17" s="116" t="str">
        <f t="shared" si="0"/>
        <v>No Aplica</v>
      </c>
      <c r="J17" s="93"/>
      <c r="K17" s="117" t="str">
        <f t="shared" si="1"/>
        <v>No Aplica</v>
      </c>
      <c r="L17" s="93"/>
      <c r="M17" s="117" t="str">
        <f t="shared" si="2"/>
        <v>No Aplica</v>
      </c>
      <c r="N17" s="118">
        <f t="shared" si="4"/>
        <v>0</v>
      </c>
      <c r="O17" s="119" t="str">
        <f t="shared" si="3"/>
        <v>No Aplica</v>
      </c>
      <c r="W17" s="129" t="s">
        <v>169</v>
      </c>
      <c r="Z17" s="94"/>
      <c r="AA17" s="95"/>
      <c r="AB17" s="96"/>
      <c r="AC17" s="95"/>
      <c r="AD17" s="96"/>
      <c r="AE17" s="95"/>
      <c r="AF17" s="96"/>
      <c r="AG17" s="95"/>
      <c r="AH17" s="96"/>
      <c r="AI17" s="97"/>
      <c r="AK17" s="86" t="e">
        <f>IF(AK15=0,"",IF(AND(AK15&gt;3,AK15&lt;=4),#REF!,""))</f>
        <v>#REF!</v>
      </c>
      <c r="AL17" s="86" t="str">
        <f>IF(AL15=0,"",IF(AND(AL15&gt;3,AL15&lt;=4),#REF!,""))</f>
        <v/>
      </c>
      <c r="AM17" s="86" t="str">
        <f>IF(AM15=0,"",IF(AND(AM15&gt;3,AM15&lt;=4),#REF!,""))</f>
        <v/>
      </c>
      <c r="AN17" s="86" t="str">
        <f>IF(AN15=0,"",IF(AND(AN15&gt;3,AN15&lt;=4),#REF!,""))</f>
        <v/>
      </c>
      <c r="AO17" s="86" t="str">
        <f>IF(AO15=0,"",IF(AND(AO15&gt;3,AO15&lt;=4),#REF!,""))</f>
        <v/>
      </c>
      <c r="AP17" s="86" t="str">
        <f>IF(AP15=0,"",IF(AND(AP15&gt;3,AP15&lt;=4),#REF!,""))</f>
        <v/>
      </c>
      <c r="AQ17" s="86" t="str">
        <f>IF(AQ15=0,"",IF(AND(AQ15&gt;3,AQ15&lt;=4),#REF!,""))</f>
        <v/>
      </c>
      <c r="AR17" s="86" t="str">
        <f>IF(AR15=0,"",IF(AND(AR15&gt;3,AR15&lt;=4),#REF!,""))</f>
        <v/>
      </c>
      <c r="AS17" s="86" t="str">
        <f>IF(AS15=0,"",IF(AND(AS15&gt;3,AS15&lt;=4),#REF!,""))</f>
        <v/>
      </c>
      <c r="AT17" s="86" t="str">
        <f>IF(AT15=0,"",IF(AND(AT15&gt;3,AT15&lt;=4),#REF!,""))</f>
        <v/>
      </c>
      <c r="AV17" s="86" t="str">
        <f t="shared" ref="AV17:AV22" si="5">IFERROR(INDEX(AK17:AT17,1,MATCH(TRUE,INDEX((AK17:AT17&lt;&gt;""),),0)),"")</f>
        <v/>
      </c>
    </row>
    <row r="18" spans="1:48" ht="16.149999999999999" customHeight="1">
      <c r="A18" s="98"/>
      <c r="B18" s="90"/>
      <c r="C18" s="90"/>
      <c r="D18" s="90"/>
      <c r="E18" s="90"/>
      <c r="F18" s="90"/>
      <c r="G18" s="99"/>
      <c r="H18" s="100"/>
      <c r="I18" s="123" t="str">
        <f t="shared" si="0"/>
        <v>No Aplica</v>
      </c>
      <c r="J18" s="100"/>
      <c r="K18" s="124" t="str">
        <f t="shared" si="1"/>
        <v>No Aplica</v>
      </c>
      <c r="L18" s="100"/>
      <c r="M18" s="124" t="str">
        <f t="shared" si="2"/>
        <v>No Aplica</v>
      </c>
      <c r="N18" s="118">
        <f t="shared" si="4"/>
        <v>0</v>
      </c>
      <c r="O18" s="119" t="str">
        <f t="shared" si="3"/>
        <v>No Aplica</v>
      </c>
      <c r="W18" s="129" t="s">
        <v>170</v>
      </c>
      <c r="Z18" s="94"/>
      <c r="AA18" s="95"/>
      <c r="AB18" s="96"/>
      <c r="AC18" s="95"/>
      <c r="AD18" s="96"/>
      <c r="AE18" s="95"/>
      <c r="AF18" s="96"/>
      <c r="AG18" s="95"/>
      <c r="AH18" s="96"/>
      <c r="AI18" s="97"/>
      <c r="AK18" s="86" t="str">
        <f>IF(AK15=0,"",IF(AND(AK15&gt;4,AK15&lt;=6),#REF!,""))</f>
        <v/>
      </c>
      <c r="AL18" s="86" t="str">
        <f>IF(AL15=0,"",IF(AND(AL15&gt;4,AL15&lt;=6),#REF!,""))</f>
        <v/>
      </c>
      <c r="AM18" s="86" t="str">
        <f>IF(AM15=0,"",IF(AND(AM15&gt;4,AM15&lt;=6),#REF!,""))</f>
        <v/>
      </c>
      <c r="AN18" s="86" t="str">
        <f>IF(AN15=0,"",IF(AND(AN15&gt;4,AN15&lt;=6),#REF!,""))</f>
        <v/>
      </c>
      <c r="AO18" s="86" t="str">
        <f>IF(AO15=0,"",IF(AND(AO15&gt;4,AO15&lt;=6),#REF!,""))</f>
        <v/>
      </c>
      <c r="AP18" s="86" t="str">
        <f>IF(AP15=0,"",IF(AND(AP15&gt;4,AP15&lt;=6),#REF!,""))</f>
        <v/>
      </c>
      <c r="AQ18" s="86" t="str">
        <f>IF(AQ15=0,"",IF(AND(AQ15&gt;4,AQ15&lt;=6),#REF!,""))</f>
        <v/>
      </c>
      <c r="AR18" s="86" t="str">
        <f>IF(AR15=0,"",IF(AND(AR15&gt;4,AR15&lt;=6),#REF!,""))</f>
        <v/>
      </c>
      <c r="AS18" s="86" t="str">
        <f>IF(AS15=0,"",IF(AND(AS15&gt;4,AS15&lt;=6),#REF!,""))</f>
        <v/>
      </c>
      <c r="AT18" s="86" t="str">
        <f>IF(AT15=0,"",IF(AND(AT15&gt;4,AT15&lt;=6),#REF!,""))</f>
        <v/>
      </c>
      <c r="AV18" s="86" t="str">
        <f t="shared" si="5"/>
        <v/>
      </c>
    </row>
    <row r="19" spans="1:48" ht="16.149999999999999" customHeight="1">
      <c r="A19" s="98"/>
      <c r="B19" s="90"/>
      <c r="C19" s="90"/>
      <c r="D19" s="90"/>
      <c r="E19" s="90"/>
      <c r="F19" s="90"/>
      <c r="G19" s="101"/>
      <c r="H19" s="100">
        <v>3</v>
      </c>
      <c r="I19" s="123" t="str">
        <f t="shared" si="0"/>
        <v>INFORMACION PUBLICA RESERVADA</v>
      </c>
      <c r="J19" s="100"/>
      <c r="K19" s="124" t="str">
        <f t="shared" si="1"/>
        <v>No Aplica</v>
      </c>
      <c r="L19" s="100"/>
      <c r="M19" s="124" t="str">
        <f t="shared" si="2"/>
        <v>No Aplica</v>
      </c>
      <c r="N19" s="127">
        <f t="shared" si="4"/>
        <v>3</v>
      </c>
      <c r="O19" s="119" t="str">
        <f t="shared" si="3"/>
        <v>MEDIA</v>
      </c>
      <c r="W19" s="126" t="s">
        <v>171</v>
      </c>
      <c r="Z19" s="94"/>
      <c r="AA19" s="95"/>
      <c r="AB19" s="96"/>
      <c r="AC19" s="95"/>
      <c r="AD19" s="96"/>
      <c r="AE19" s="95"/>
      <c r="AF19" s="96"/>
      <c r="AG19" s="95"/>
      <c r="AH19" s="96"/>
      <c r="AI19" s="97"/>
      <c r="AK19" s="86" t="str">
        <f>IF(AK15=0,"",IF(AND(AK15&gt;6,AK15&lt;=8),#REF!,""))</f>
        <v/>
      </c>
      <c r="AL19" s="86" t="str">
        <f>IF(AL15=0,"",IF(AND(AL15&gt;6,AL15&lt;=8),#REF!,""))</f>
        <v/>
      </c>
      <c r="AM19" s="86" t="str">
        <f>IF(AM15=0,"",IF(AND(AM15&gt;6,AM15&lt;=8),#REF!,""))</f>
        <v/>
      </c>
      <c r="AN19" s="86" t="str">
        <f>IF(AN15=0,"",IF(AND(AN15&gt;6,AN15&lt;=8),#REF!,""))</f>
        <v/>
      </c>
      <c r="AO19" s="86" t="str">
        <f>IF(AO15=0,"",IF(AND(AO15&gt;6,AO15&lt;=8),#REF!,""))</f>
        <v/>
      </c>
      <c r="AP19" s="86" t="str">
        <f>IF(AP15=0,"",IF(AND(AP15&gt;6,AP15&lt;=8),#REF!,""))</f>
        <v/>
      </c>
      <c r="AQ19" s="86" t="str">
        <f>IF(AQ15=0,"",IF(AND(AQ15&gt;6,AQ15&lt;=8),#REF!,""))</f>
        <v/>
      </c>
      <c r="AR19" s="86" t="str">
        <f>IF(AR15=0,"",IF(AND(AR15&gt;6,AR15&lt;=8),#REF!,""))</f>
        <v/>
      </c>
      <c r="AS19" s="86" t="str">
        <f>IF(AS15=0,"",IF(AND(AS15&gt;6,AS15&lt;=8),#REF!,""))</f>
        <v/>
      </c>
      <c r="AT19" s="86" t="str">
        <f>IF(AT15=0,"",IF(AND(AT15&gt;6,AT15&lt;=8),#REF!,""))</f>
        <v/>
      </c>
      <c r="AV19" s="86" t="str">
        <f t="shared" si="5"/>
        <v/>
      </c>
    </row>
    <row r="20" spans="1:48" ht="16.149999999999999" customHeight="1">
      <c r="A20" s="98"/>
      <c r="B20" s="90"/>
      <c r="C20" s="90"/>
      <c r="D20" s="90"/>
      <c r="E20" s="90"/>
      <c r="F20" s="90"/>
      <c r="G20" s="103"/>
      <c r="H20" s="100"/>
      <c r="I20" s="123" t="str">
        <f t="shared" si="0"/>
        <v>No Aplica</v>
      </c>
      <c r="J20" s="100"/>
      <c r="K20" s="124" t="str">
        <f t="shared" si="1"/>
        <v>No Aplica</v>
      </c>
      <c r="L20" s="100"/>
      <c r="M20" s="124" t="str">
        <f t="shared" si="2"/>
        <v>No Aplica</v>
      </c>
      <c r="N20" s="127">
        <f t="shared" si="4"/>
        <v>0</v>
      </c>
      <c r="O20" s="119" t="str">
        <f t="shared" si="3"/>
        <v>No Aplica</v>
      </c>
      <c r="W20" s="126" t="s">
        <v>172</v>
      </c>
      <c r="Z20" s="94"/>
      <c r="AA20" s="95"/>
      <c r="AB20" s="96"/>
      <c r="AC20" s="95"/>
      <c r="AD20" s="96"/>
      <c r="AE20" s="95"/>
      <c r="AF20" s="96"/>
      <c r="AG20" s="95"/>
      <c r="AH20" s="96"/>
      <c r="AI20" s="97"/>
      <c r="AK20" s="86" t="str">
        <f>IF(AK15=0,"",IF(AND(AK15&gt;8,AK15&lt;=9),#REF!,""))</f>
        <v/>
      </c>
      <c r="AL20" s="86" t="str">
        <f>IF(AL15=0,"",IF(AND(AL15&gt;8,AL15&lt;=9),#REF!,""))</f>
        <v/>
      </c>
      <c r="AM20" s="86" t="str">
        <f>IF(AM15=0,"",IF(AND(AM15&gt;8,AM15&lt;=9),#REF!,""))</f>
        <v/>
      </c>
      <c r="AN20" s="86" t="str">
        <f>IF(AN15=0,"",IF(AND(AN15&gt;8,AN15&lt;=9),#REF!,""))</f>
        <v/>
      </c>
      <c r="AO20" s="86" t="str">
        <f>IF(AO15=0,"",IF(AND(AO15&gt;8,AO15&lt;=9),#REF!,""))</f>
        <v/>
      </c>
      <c r="AP20" s="86" t="str">
        <f>IF(AP15=0,"",IF(AND(AP15&gt;8,AP15&lt;=9),#REF!,""))</f>
        <v/>
      </c>
      <c r="AQ20" s="86" t="str">
        <f>IF(AQ15=0,"",IF(AND(AQ15&gt;8,AQ15&lt;=9),#REF!,""))</f>
        <v/>
      </c>
      <c r="AR20" s="86" t="str">
        <f>IF(AR15=0,"",IF(AND(AR15&gt;8,AR15&lt;=9),#REF!,""))</f>
        <v/>
      </c>
      <c r="AS20" s="86" t="str">
        <f>IF(AS15=0,"",IF(AND(AS15&gt;8,AS15&lt;=9),#REF!,""))</f>
        <v/>
      </c>
      <c r="AT20" s="86" t="str">
        <f>IF(AT15=0,"",IF(AND(AT15&gt;8,AT15&lt;=9),#REF!,""))</f>
        <v/>
      </c>
      <c r="AV20" s="86" t="str">
        <f t="shared" si="5"/>
        <v/>
      </c>
    </row>
    <row r="21" spans="1:48" ht="16.149999999999999" customHeight="1">
      <c r="A21" s="98"/>
      <c r="B21" s="90"/>
      <c r="C21" s="90"/>
      <c r="D21" s="90"/>
      <c r="E21" s="90"/>
      <c r="F21" s="103"/>
      <c r="G21" s="103"/>
      <c r="H21" s="100"/>
      <c r="I21" s="123" t="str">
        <f t="shared" si="0"/>
        <v>No Aplica</v>
      </c>
      <c r="J21" s="100"/>
      <c r="K21" s="124" t="str">
        <f t="shared" si="1"/>
        <v>No Aplica</v>
      </c>
      <c r="L21" s="100"/>
      <c r="M21" s="124" t="str">
        <f t="shared" si="2"/>
        <v>No Aplica</v>
      </c>
      <c r="N21" s="127">
        <f t="shared" si="4"/>
        <v>0</v>
      </c>
      <c r="O21" s="119" t="str">
        <f t="shared" si="3"/>
        <v>No Aplica</v>
      </c>
      <c r="W21" s="126" t="s">
        <v>173</v>
      </c>
      <c r="Z21" s="94"/>
      <c r="AA21" s="95"/>
      <c r="AB21" s="96"/>
      <c r="AC21" s="95"/>
      <c r="AD21" s="96"/>
      <c r="AE21" s="95"/>
      <c r="AF21" s="96"/>
      <c r="AG21" s="95"/>
      <c r="AH21" s="96"/>
      <c r="AI21" s="97"/>
      <c r="AK21" s="75"/>
      <c r="AL21" s="75"/>
      <c r="AM21" s="75"/>
      <c r="AN21" s="75"/>
      <c r="AO21" s="75"/>
      <c r="AP21" s="75"/>
      <c r="AQ21" s="75"/>
      <c r="AR21" s="75"/>
      <c r="AS21" s="75"/>
      <c r="AT21" s="75"/>
    </row>
    <row r="22" spans="1:48" ht="16.149999999999999" customHeight="1">
      <c r="A22" s="98"/>
      <c r="B22" s="90"/>
      <c r="C22" s="90"/>
      <c r="D22" s="90"/>
      <c r="E22" s="90"/>
      <c r="F22" s="90"/>
      <c r="G22" s="99"/>
      <c r="H22" s="100"/>
      <c r="I22" s="123" t="str">
        <f t="shared" si="0"/>
        <v>No Aplica</v>
      </c>
      <c r="J22" s="100"/>
      <c r="K22" s="124" t="str">
        <f t="shared" si="1"/>
        <v>No Aplica</v>
      </c>
      <c r="L22" s="100"/>
      <c r="M22" s="124" t="str">
        <f t="shared" si="2"/>
        <v>No Aplica</v>
      </c>
      <c r="N22" s="127">
        <f t="shared" si="4"/>
        <v>0</v>
      </c>
      <c r="O22" s="119" t="str">
        <f t="shared" si="3"/>
        <v>No Aplica</v>
      </c>
      <c r="W22" s="129" t="s">
        <v>174</v>
      </c>
      <c r="Z22" s="94"/>
      <c r="AA22" s="95"/>
      <c r="AB22" s="96"/>
      <c r="AC22" s="95"/>
      <c r="AD22" s="96"/>
      <c r="AE22" s="95"/>
      <c r="AF22" s="96"/>
      <c r="AG22" s="95"/>
      <c r="AH22" s="96"/>
      <c r="AI22" s="97"/>
      <c r="AK22" s="86" t="e">
        <f>IF(AK16&lt;&gt;"",AK16,IF(AK17&lt;&gt;"",AK17,IF(AK18&lt;&gt;"",AK18,IF(AK19&lt;&gt;"",AK19,IF(AK20&lt;&gt;"",AK20,"")))))</f>
        <v>#REF!</v>
      </c>
      <c r="AL22" s="86" t="str">
        <f t="shared" ref="AL22:AT22" si="6">IF(AL16&lt;&gt;"",AL16,IF(AL17&lt;&gt;"",AL17,IF(AL18&lt;&gt;"",AL18,IF(AL19&lt;&gt;"",AL19,IF(AL20&lt;&gt;"",AL20,"")))))</f>
        <v/>
      </c>
      <c r="AM22" s="86" t="str">
        <f t="shared" si="6"/>
        <v/>
      </c>
      <c r="AN22" s="86" t="str">
        <f t="shared" si="6"/>
        <v/>
      </c>
      <c r="AO22" s="86" t="str">
        <f t="shared" si="6"/>
        <v/>
      </c>
      <c r="AP22" s="86" t="str">
        <f t="shared" si="6"/>
        <v/>
      </c>
      <c r="AQ22" s="86" t="str">
        <f t="shared" si="6"/>
        <v/>
      </c>
      <c r="AR22" s="86" t="str">
        <f t="shared" si="6"/>
        <v/>
      </c>
      <c r="AS22" s="86" t="str">
        <f t="shared" si="6"/>
        <v/>
      </c>
      <c r="AT22" s="86" t="str">
        <f t="shared" si="6"/>
        <v/>
      </c>
      <c r="AV22" s="86" t="str">
        <f t="shared" si="5"/>
        <v/>
      </c>
    </row>
    <row r="23" spans="1:48" ht="16.149999999999999" customHeight="1">
      <c r="A23" s="102"/>
      <c r="B23" s="90"/>
      <c r="C23" s="90"/>
      <c r="D23" s="90"/>
      <c r="E23" s="90"/>
      <c r="F23" s="90"/>
      <c r="G23" s="99"/>
      <c r="H23" s="100"/>
      <c r="I23" s="123" t="str">
        <f t="shared" si="0"/>
        <v>No Aplica</v>
      </c>
      <c r="J23" s="100"/>
      <c r="K23" s="124" t="str">
        <f t="shared" si="1"/>
        <v>No Aplica</v>
      </c>
      <c r="L23" s="100"/>
      <c r="M23" s="124" t="str">
        <f t="shared" si="2"/>
        <v>No Aplica</v>
      </c>
      <c r="N23" s="127">
        <f t="shared" si="4"/>
        <v>0</v>
      </c>
      <c r="O23" s="119" t="str">
        <f t="shared" si="3"/>
        <v>No Aplica</v>
      </c>
      <c r="W23" s="126" t="s">
        <v>175</v>
      </c>
      <c r="Z23" s="94"/>
      <c r="AA23" s="95"/>
      <c r="AB23" s="96"/>
      <c r="AC23" s="95"/>
      <c r="AD23" s="96"/>
      <c r="AE23" s="95"/>
      <c r="AF23" s="96"/>
      <c r="AG23" s="95"/>
      <c r="AH23" s="96"/>
      <c r="AI23" s="97"/>
    </row>
    <row r="24" spans="1:48" ht="16.149999999999999" customHeight="1">
      <c r="A24" s="98"/>
      <c r="B24" s="90"/>
      <c r="C24" s="90"/>
      <c r="D24" s="90"/>
      <c r="E24" s="90"/>
      <c r="F24" s="90"/>
      <c r="G24" s="103"/>
      <c r="H24" s="100"/>
      <c r="I24" s="123" t="str">
        <f t="shared" si="0"/>
        <v>No Aplica</v>
      </c>
      <c r="J24" s="100"/>
      <c r="K24" s="124" t="str">
        <f t="shared" si="1"/>
        <v>No Aplica</v>
      </c>
      <c r="L24" s="100"/>
      <c r="M24" s="124" t="str">
        <f t="shared" si="2"/>
        <v>No Aplica</v>
      </c>
      <c r="N24" s="127">
        <f t="shared" si="4"/>
        <v>0</v>
      </c>
      <c r="O24" s="119" t="str">
        <f t="shared" si="3"/>
        <v>No Aplica</v>
      </c>
      <c r="W24" s="126" t="s">
        <v>176</v>
      </c>
      <c r="Z24" s="94"/>
      <c r="AA24" s="95"/>
      <c r="AB24" s="96"/>
      <c r="AC24" s="95"/>
      <c r="AD24" s="96"/>
      <c r="AE24" s="95"/>
      <c r="AF24" s="96"/>
      <c r="AG24" s="95"/>
      <c r="AH24" s="96"/>
      <c r="AI24" s="97"/>
    </row>
    <row r="25" spans="1:48" ht="16.149999999999999" customHeight="1">
      <c r="A25" s="102"/>
      <c r="B25" s="90"/>
      <c r="C25" s="90"/>
      <c r="D25" s="90"/>
      <c r="E25" s="90"/>
      <c r="F25" s="90"/>
      <c r="G25" s="99"/>
      <c r="H25" s="100"/>
      <c r="I25" s="123" t="str">
        <f t="shared" si="0"/>
        <v>No Aplica</v>
      </c>
      <c r="J25" s="100"/>
      <c r="K25" s="124" t="str">
        <f t="shared" si="1"/>
        <v>No Aplica</v>
      </c>
      <c r="L25" s="100"/>
      <c r="M25" s="124" t="str">
        <f t="shared" si="2"/>
        <v>No Aplica</v>
      </c>
      <c r="N25" s="127">
        <f t="shared" si="4"/>
        <v>0</v>
      </c>
      <c r="O25" s="119" t="str">
        <f t="shared" si="3"/>
        <v>No Aplica</v>
      </c>
      <c r="W25" s="129" t="s">
        <v>177</v>
      </c>
      <c r="Z25" s="94"/>
      <c r="AA25" s="95"/>
      <c r="AB25" s="96"/>
      <c r="AC25" s="95"/>
      <c r="AD25" s="96"/>
      <c r="AE25" s="95"/>
      <c r="AF25" s="96"/>
      <c r="AG25" s="95"/>
      <c r="AH25" s="96"/>
      <c r="AI25" s="97"/>
    </row>
    <row r="26" spans="1:48" ht="16.149999999999999" customHeight="1">
      <c r="A26" s="102"/>
      <c r="B26" s="90"/>
      <c r="C26" s="90"/>
      <c r="D26" s="90"/>
      <c r="E26" s="90"/>
      <c r="F26" s="90"/>
      <c r="G26" s="101"/>
      <c r="H26" s="100"/>
      <c r="I26" s="123" t="str">
        <f t="shared" si="0"/>
        <v>No Aplica</v>
      </c>
      <c r="J26" s="100"/>
      <c r="K26" s="124" t="str">
        <f t="shared" si="1"/>
        <v>No Aplica</v>
      </c>
      <c r="L26" s="100"/>
      <c r="M26" s="124" t="str">
        <f t="shared" si="2"/>
        <v>No Aplica</v>
      </c>
      <c r="N26" s="127">
        <f t="shared" si="4"/>
        <v>0</v>
      </c>
      <c r="O26" s="119" t="str">
        <f t="shared" si="3"/>
        <v>No Aplica</v>
      </c>
      <c r="W26" s="126" t="s">
        <v>178</v>
      </c>
      <c r="Z26" s="94"/>
      <c r="AA26" s="95"/>
      <c r="AB26" s="96"/>
      <c r="AC26" s="95"/>
      <c r="AD26" s="96"/>
      <c r="AE26" s="95"/>
      <c r="AF26" s="96"/>
      <c r="AG26" s="95"/>
      <c r="AH26" s="96"/>
      <c r="AI26" s="97"/>
    </row>
    <row r="27" spans="1:48" ht="16.149999999999999" customHeight="1">
      <c r="A27" s="102"/>
      <c r="B27" s="90"/>
      <c r="C27" s="90"/>
      <c r="D27" s="90"/>
      <c r="E27" s="90"/>
      <c r="F27" s="90"/>
      <c r="G27" s="101"/>
      <c r="H27" s="93"/>
      <c r="I27" s="116" t="str">
        <f t="shared" si="0"/>
        <v>No Aplica</v>
      </c>
      <c r="J27" s="93"/>
      <c r="K27" s="117" t="str">
        <f t="shared" si="1"/>
        <v>No Aplica</v>
      </c>
      <c r="L27" s="93"/>
      <c r="M27" s="117" t="str">
        <f t="shared" si="2"/>
        <v>No Aplica</v>
      </c>
      <c r="N27" s="118">
        <f t="shared" si="4"/>
        <v>0</v>
      </c>
      <c r="O27" s="119" t="str">
        <f t="shared" si="3"/>
        <v>No Aplica</v>
      </c>
      <c r="W27" s="126" t="s">
        <v>179</v>
      </c>
      <c r="Z27" s="94"/>
      <c r="AA27" s="95"/>
      <c r="AB27" s="96"/>
      <c r="AC27" s="95"/>
      <c r="AD27" s="96"/>
      <c r="AE27" s="95"/>
      <c r="AF27" s="96"/>
      <c r="AG27" s="95"/>
      <c r="AH27" s="96"/>
      <c r="AI27" s="97"/>
    </row>
    <row r="28" spans="1:48" ht="16.149999999999999" customHeight="1">
      <c r="A28" s="102"/>
      <c r="B28" s="90"/>
      <c r="C28" s="90"/>
      <c r="D28" s="90"/>
      <c r="E28" s="90"/>
      <c r="F28" s="90"/>
      <c r="G28" s="101"/>
      <c r="H28" s="100"/>
      <c r="I28" s="123" t="str">
        <f t="shared" si="0"/>
        <v>No Aplica</v>
      </c>
      <c r="J28" s="100"/>
      <c r="K28" s="124" t="str">
        <f t="shared" si="1"/>
        <v>No Aplica</v>
      </c>
      <c r="L28" s="100"/>
      <c r="M28" s="124" t="str">
        <f t="shared" si="2"/>
        <v>No Aplica</v>
      </c>
      <c r="N28" s="118">
        <f t="shared" si="4"/>
        <v>0</v>
      </c>
      <c r="O28" s="119" t="str">
        <f t="shared" si="3"/>
        <v>No Aplica</v>
      </c>
      <c r="W28" s="126" t="s">
        <v>180</v>
      </c>
      <c r="Z28" s="94"/>
      <c r="AA28" s="95"/>
      <c r="AB28" s="96"/>
      <c r="AC28" s="95"/>
      <c r="AD28" s="96"/>
      <c r="AE28" s="95"/>
      <c r="AF28" s="96"/>
      <c r="AG28" s="95"/>
      <c r="AH28" s="96"/>
      <c r="AI28" s="97"/>
    </row>
    <row r="29" spans="1:48" ht="16.149999999999999" customHeight="1">
      <c r="A29" s="102"/>
      <c r="B29" s="90"/>
      <c r="C29" s="90"/>
      <c r="D29" s="90"/>
      <c r="E29" s="90"/>
      <c r="F29" s="90"/>
      <c r="G29" s="101"/>
      <c r="H29" s="100"/>
      <c r="I29" s="123" t="str">
        <f t="shared" si="0"/>
        <v>No Aplica</v>
      </c>
      <c r="J29" s="100"/>
      <c r="K29" s="124" t="str">
        <f t="shared" si="1"/>
        <v>No Aplica</v>
      </c>
      <c r="L29" s="100"/>
      <c r="M29" s="124" t="str">
        <f t="shared" si="2"/>
        <v>No Aplica</v>
      </c>
      <c r="N29" s="127">
        <f t="shared" si="4"/>
        <v>0</v>
      </c>
      <c r="O29" s="119" t="str">
        <f t="shared" si="3"/>
        <v>No Aplica</v>
      </c>
      <c r="W29" s="129" t="s">
        <v>181</v>
      </c>
      <c r="Z29" s="94"/>
      <c r="AA29" s="95"/>
      <c r="AB29" s="96"/>
      <c r="AC29" s="95"/>
      <c r="AD29" s="96"/>
      <c r="AE29" s="95"/>
      <c r="AF29" s="96"/>
      <c r="AG29" s="95"/>
      <c r="AH29" s="96"/>
      <c r="AI29" s="97"/>
    </row>
    <row r="30" spans="1:48" ht="16.149999999999999" customHeight="1">
      <c r="A30" s="102"/>
      <c r="B30" s="90"/>
      <c r="C30" s="90"/>
      <c r="D30" s="90"/>
      <c r="E30" s="90"/>
      <c r="F30" s="90"/>
      <c r="G30" s="101"/>
      <c r="H30" s="100"/>
      <c r="I30" s="123" t="str">
        <f t="shared" si="0"/>
        <v>No Aplica</v>
      </c>
      <c r="J30" s="100"/>
      <c r="K30" s="124" t="str">
        <f t="shared" si="1"/>
        <v>No Aplica</v>
      </c>
      <c r="L30" s="100"/>
      <c r="M30" s="124" t="str">
        <f t="shared" si="2"/>
        <v>No Aplica</v>
      </c>
      <c r="N30" s="127">
        <f t="shared" si="4"/>
        <v>0</v>
      </c>
      <c r="O30" s="119" t="str">
        <f t="shared" si="3"/>
        <v>No Aplica</v>
      </c>
      <c r="W30" s="126" t="s">
        <v>182</v>
      </c>
      <c r="Z30" s="94"/>
      <c r="AA30" s="95"/>
      <c r="AB30" s="96"/>
      <c r="AC30" s="95"/>
      <c r="AD30" s="96"/>
      <c r="AE30" s="95"/>
      <c r="AF30" s="96"/>
      <c r="AG30" s="95"/>
      <c r="AH30" s="96"/>
      <c r="AI30" s="97"/>
    </row>
    <row r="31" spans="1:48" ht="16.149999999999999" customHeight="1">
      <c r="A31" s="98"/>
      <c r="B31" s="90"/>
      <c r="C31" s="90"/>
      <c r="D31" s="90"/>
      <c r="E31" s="90"/>
      <c r="F31" s="102"/>
      <c r="G31" s="103"/>
      <c r="H31" s="100"/>
      <c r="I31" s="123" t="str">
        <f t="shared" si="0"/>
        <v>No Aplica</v>
      </c>
      <c r="J31" s="100"/>
      <c r="K31" s="124" t="str">
        <f t="shared" si="1"/>
        <v>No Aplica</v>
      </c>
      <c r="L31" s="100"/>
      <c r="M31" s="124" t="str">
        <f t="shared" si="2"/>
        <v>No Aplica</v>
      </c>
      <c r="N31" s="127">
        <f t="shared" si="4"/>
        <v>0</v>
      </c>
      <c r="O31" s="119" t="str">
        <f t="shared" si="3"/>
        <v>No Aplica</v>
      </c>
      <c r="W31" s="126" t="s">
        <v>183</v>
      </c>
      <c r="Z31" s="94"/>
      <c r="AA31" s="95"/>
      <c r="AB31" s="96"/>
      <c r="AC31" s="95"/>
      <c r="AD31" s="96"/>
      <c r="AE31" s="95"/>
      <c r="AF31" s="96"/>
      <c r="AG31" s="95"/>
      <c r="AH31" s="96"/>
      <c r="AI31" s="97"/>
    </row>
    <row r="32" spans="1:48" ht="16.149999999999999" customHeight="1">
      <c r="A32" s="98"/>
      <c r="B32" s="90"/>
      <c r="C32" s="90"/>
      <c r="D32" s="90"/>
      <c r="E32" s="90"/>
      <c r="F32" s="102"/>
      <c r="G32" s="103"/>
      <c r="H32" s="100"/>
      <c r="I32" s="123" t="str">
        <f t="shared" si="0"/>
        <v>No Aplica</v>
      </c>
      <c r="J32" s="100"/>
      <c r="K32" s="124" t="str">
        <f t="shared" si="1"/>
        <v>No Aplica</v>
      </c>
      <c r="L32" s="100"/>
      <c r="M32" s="124" t="str">
        <f t="shared" si="2"/>
        <v>No Aplica</v>
      </c>
      <c r="N32" s="127">
        <f t="shared" si="4"/>
        <v>0</v>
      </c>
      <c r="O32" s="119" t="str">
        <f t="shared" si="3"/>
        <v>No Aplica</v>
      </c>
      <c r="W32" s="6" t="s">
        <v>184</v>
      </c>
      <c r="Z32" s="94"/>
      <c r="AA32" s="95"/>
      <c r="AB32" s="96"/>
      <c r="AC32" s="95"/>
      <c r="AD32" s="96"/>
      <c r="AE32" s="95"/>
      <c r="AF32" s="96"/>
      <c r="AG32" s="95"/>
      <c r="AH32" s="96"/>
      <c r="AI32" s="97"/>
    </row>
    <row r="33" spans="1:35" ht="16.149999999999999" customHeight="1">
      <c r="A33" s="98"/>
      <c r="B33" s="90"/>
      <c r="C33" s="90"/>
      <c r="D33" s="90"/>
      <c r="E33" s="90"/>
      <c r="F33" s="102"/>
      <c r="G33" s="103"/>
      <c r="H33" s="100"/>
      <c r="I33" s="123" t="str">
        <f t="shared" si="0"/>
        <v>No Aplica</v>
      </c>
      <c r="J33" s="100"/>
      <c r="K33" s="124" t="str">
        <f t="shared" si="1"/>
        <v>No Aplica</v>
      </c>
      <c r="L33" s="100"/>
      <c r="M33" s="124" t="str">
        <f t="shared" si="2"/>
        <v>No Aplica</v>
      </c>
      <c r="N33" s="127">
        <f t="shared" si="4"/>
        <v>0</v>
      </c>
      <c r="O33" s="119" t="str">
        <f t="shared" si="3"/>
        <v>No Aplica</v>
      </c>
      <c r="W33" s="126" t="s">
        <v>185</v>
      </c>
      <c r="Z33" s="94"/>
      <c r="AA33" s="95"/>
      <c r="AB33" s="96"/>
      <c r="AC33" s="95"/>
      <c r="AD33" s="96"/>
      <c r="AE33" s="95"/>
      <c r="AF33" s="96"/>
      <c r="AG33" s="95"/>
      <c r="AH33" s="96"/>
      <c r="AI33" s="97"/>
    </row>
    <row r="34" spans="1:35" ht="16.149999999999999" customHeight="1">
      <c r="A34" s="98"/>
      <c r="B34" s="90"/>
      <c r="C34" s="90"/>
      <c r="D34" s="90"/>
      <c r="E34" s="90"/>
      <c r="F34" s="102"/>
      <c r="G34" s="103"/>
      <c r="H34" s="100"/>
      <c r="I34" s="123" t="str">
        <f t="shared" si="0"/>
        <v>No Aplica</v>
      </c>
      <c r="J34" s="100"/>
      <c r="K34" s="124" t="str">
        <f t="shared" si="1"/>
        <v>No Aplica</v>
      </c>
      <c r="L34" s="100"/>
      <c r="M34" s="124" t="str">
        <f t="shared" si="2"/>
        <v>No Aplica</v>
      </c>
      <c r="N34" s="127">
        <f t="shared" si="4"/>
        <v>0</v>
      </c>
      <c r="O34" s="119" t="str">
        <f t="shared" si="3"/>
        <v>No Aplica</v>
      </c>
      <c r="W34" s="6" t="s">
        <v>186</v>
      </c>
      <c r="Z34" s="94"/>
      <c r="AA34" s="95"/>
      <c r="AB34" s="96"/>
      <c r="AC34" s="95"/>
      <c r="AD34" s="96"/>
      <c r="AE34" s="95"/>
      <c r="AF34" s="96"/>
      <c r="AG34" s="95"/>
      <c r="AH34" s="96"/>
      <c r="AI34" s="97"/>
    </row>
    <row r="35" spans="1:35" ht="16.149999999999999" customHeight="1">
      <c r="A35" s="98"/>
      <c r="B35" s="90"/>
      <c r="C35" s="90"/>
      <c r="D35" s="90"/>
      <c r="E35" s="90"/>
      <c r="F35" s="102"/>
      <c r="G35" s="103"/>
      <c r="H35" s="100"/>
      <c r="I35" s="123" t="str">
        <f t="shared" si="0"/>
        <v>No Aplica</v>
      </c>
      <c r="J35" s="100"/>
      <c r="K35" s="124" t="str">
        <f t="shared" si="1"/>
        <v>No Aplica</v>
      </c>
      <c r="L35" s="100"/>
      <c r="M35" s="124" t="str">
        <f t="shared" si="2"/>
        <v>No Aplica</v>
      </c>
      <c r="N35" s="127">
        <f t="shared" si="4"/>
        <v>0</v>
      </c>
      <c r="O35" s="119" t="str">
        <f t="shared" si="3"/>
        <v>No Aplica</v>
      </c>
      <c r="Z35" s="94"/>
      <c r="AA35" s="95"/>
      <c r="AB35" s="96"/>
      <c r="AC35" s="95"/>
      <c r="AD35" s="96"/>
      <c r="AE35" s="95"/>
      <c r="AF35" s="96"/>
      <c r="AG35" s="95"/>
      <c r="AH35" s="96"/>
      <c r="AI35" s="97"/>
    </row>
    <row r="36" spans="1:35" ht="16.149999999999999" customHeight="1">
      <c r="A36" s="98"/>
      <c r="B36" s="90"/>
      <c r="C36" s="90"/>
      <c r="D36" s="90"/>
      <c r="E36" s="90"/>
      <c r="F36" s="102"/>
      <c r="G36" s="103"/>
      <c r="H36" s="100"/>
      <c r="I36" s="123" t="str">
        <f t="shared" si="0"/>
        <v>No Aplica</v>
      </c>
      <c r="J36" s="100"/>
      <c r="K36" s="124" t="str">
        <f t="shared" si="1"/>
        <v>No Aplica</v>
      </c>
      <c r="L36" s="100"/>
      <c r="M36" s="124" t="str">
        <f t="shared" si="2"/>
        <v>No Aplica</v>
      </c>
      <c r="N36" s="127">
        <f t="shared" si="4"/>
        <v>0</v>
      </c>
      <c r="O36" s="119" t="str">
        <f t="shared" si="3"/>
        <v>No Aplica</v>
      </c>
      <c r="Z36" s="94"/>
      <c r="AA36" s="95"/>
      <c r="AB36" s="96"/>
      <c r="AC36" s="95"/>
      <c r="AD36" s="96"/>
      <c r="AE36" s="95"/>
      <c r="AF36" s="96"/>
      <c r="AG36" s="95"/>
      <c r="AH36" s="96"/>
      <c r="AI36" s="97"/>
    </row>
    <row r="37" spans="1:35" ht="16.149999999999999" customHeight="1">
      <c r="A37" s="98"/>
      <c r="B37" s="90"/>
      <c r="C37" s="90"/>
      <c r="D37" s="90"/>
      <c r="E37" s="90"/>
      <c r="F37" s="102"/>
      <c r="G37" s="103"/>
      <c r="H37" s="93"/>
      <c r="I37" s="116" t="str">
        <f t="shared" si="0"/>
        <v>No Aplica</v>
      </c>
      <c r="J37" s="93"/>
      <c r="K37" s="117" t="str">
        <f t="shared" si="1"/>
        <v>No Aplica</v>
      </c>
      <c r="L37" s="93"/>
      <c r="M37" s="117" t="str">
        <f t="shared" si="2"/>
        <v>No Aplica</v>
      </c>
      <c r="N37" s="118">
        <f t="shared" si="4"/>
        <v>0</v>
      </c>
      <c r="O37" s="119" t="str">
        <f t="shared" si="3"/>
        <v>No Aplica</v>
      </c>
      <c r="Z37" s="94"/>
      <c r="AA37" s="95"/>
      <c r="AB37" s="96"/>
      <c r="AC37" s="95"/>
      <c r="AD37" s="96"/>
      <c r="AE37" s="95"/>
      <c r="AF37" s="96"/>
      <c r="AG37" s="95"/>
      <c r="AH37" s="96"/>
      <c r="AI37" s="97"/>
    </row>
    <row r="38" spans="1:35" ht="16.149999999999999" customHeight="1">
      <c r="A38" s="102"/>
      <c r="B38" s="90"/>
      <c r="C38" s="90"/>
      <c r="D38" s="90"/>
      <c r="E38" s="90"/>
      <c r="F38" s="103"/>
      <c r="G38" s="103"/>
      <c r="H38" s="100"/>
      <c r="I38" s="123" t="str">
        <f t="shared" si="0"/>
        <v>No Aplica</v>
      </c>
      <c r="J38" s="100"/>
      <c r="K38" s="124" t="str">
        <f t="shared" si="1"/>
        <v>No Aplica</v>
      </c>
      <c r="L38" s="100"/>
      <c r="M38" s="124" t="str">
        <f t="shared" si="2"/>
        <v>No Aplica</v>
      </c>
      <c r="N38" s="118">
        <f t="shared" si="4"/>
        <v>0</v>
      </c>
      <c r="O38" s="119" t="str">
        <f t="shared" si="3"/>
        <v>No Aplica</v>
      </c>
      <c r="Z38" s="94"/>
      <c r="AA38" s="95"/>
      <c r="AB38" s="96"/>
      <c r="AC38" s="95"/>
      <c r="AD38" s="96"/>
      <c r="AE38" s="95"/>
      <c r="AF38" s="96"/>
      <c r="AG38" s="95"/>
      <c r="AH38" s="96"/>
      <c r="AI38" s="97"/>
    </row>
    <row r="39" spans="1:35" ht="16.149999999999999" customHeight="1">
      <c r="A39" s="98"/>
      <c r="B39" s="90"/>
      <c r="C39" s="90"/>
      <c r="D39" s="90"/>
      <c r="E39" s="90"/>
      <c r="F39" s="103"/>
      <c r="G39" s="99"/>
      <c r="H39" s="100"/>
      <c r="I39" s="123" t="str">
        <f t="shared" si="0"/>
        <v>No Aplica</v>
      </c>
      <c r="J39" s="100"/>
      <c r="K39" s="124" t="str">
        <f t="shared" si="1"/>
        <v>No Aplica</v>
      </c>
      <c r="L39" s="100"/>
      <c r="M39" s="124" t="str">
        <f t="shared" si="2"/>
        <v>No Aplica</v>
      </c>
      <c r="N39" s="127">
        <f t="shared" si="4"/>
        <v>0</v>
      </c>
      <c r="O39" s="119" t="str">
        <f t="shared" si="3"/>
        <v>No Aplica</v>
      </c>
      <c r="Z39" s="94"/>
      <c r="AA39" s="95"/>
      <c r="AB39" s="96"/>
      <c r="AC39" s="95"/>
      <c r="AD39" s="96"/>
      <c r="AE39" s="95"/>
      <c r="AF39" s="96"/>
      <c r="AG39" s="95"/>
      <c r="AH39" s="96"/>
      <c r="AI39" s="97"/>
    </row>
    <row r="40" spans="1:35" ht="16.149999999999999" customHeight="1">
      <c r="A40" s="98"/>
      <c r="B40" s="90"/>
      <c r="C40" s="90"/>
      <c r="D40" s="90"/>
      <c r="E40" s="90"/>
      <c r="F40" s="103"/>
      <c r="G40" s="99"/>
      <c r="H40" s="100"/>
      <c r="I40" s="123" t="str">
        <f t="shared" si="0"/>
        <v>No Aplica</v>
      </c>
      <c r="J40" s="100"/>
      <c r="K40" s="124" t="str">
        <f t="shared" si="1"/>
        <v>No Aplica</v>
      </c>
      <c r="L40" s="100"/>
      <c r="M40" s="124" t="str">
        <f t="shared" si="2"/>
        <v>No Aplica</v>
      </c>
      <c r="N40" s="127">
        <f t="shared" si="4"/>
        <v>0</v>
      </c>
      <c r="O40" s="119" t="str">
        <f t="shared" si="3"/>
        <v>No Aplica</v>
      </c>
      <c r="Z40" s="94"/>
      <c r="AA40" s="95"/>
      <c r="AB40" s="96"/>
      <c r="AC40" s="95"/>
      <c r="AD40" s="96"/>
      <c r="AE40" s="95"/>
      <c r="AF40" s="96"/>
      <c r="AG40" s="95"/>
      <c r="AH40" s="96"/>
      <c r="AI40" s="97"/>
    </row>
    <row r="41" spans="1:35" ht="16.149999999999999" customHeight="1">
      <c r="A41" s="98"/>
      <c r="B41" s="90"/>
      <c r="C41" s="90"/>
      <c r="D41" s="90"/>
      <c r="E41" s="90"/>
      <c r="F41" s="103"/>
      <c r="G41" s="99"/>
      <c r="H41" s="100"/>
      <c r="I41" s="123" t="str">
        <f t="shared" si="0"/>
        <v>No Aplica</v>
      </c>
      <c r="J41" s="100"/>
      <c r="K41" s="124" t="str">
        <f t="shared" si="1"/>
        <v>No Aplica</v>
      </c>
      <c r="L41" s="100"/>
      <c r="M41" s="124" t="str">
        <f t="shared" si="2"/>
        <v>No Aplica</v>
      </c>
      <c r="N41" s="127">
        <f t="shared" si="4"/>
        <v>0</v>
      </c>
      <c r="O41" s="119" t="str">
        <f t="shared" si="3"/>
        <v>No Aplica</v>
      </c>
      <c r="Z41" s="94"/>
      <c r="AA41" s="95"/>
      <c r="AB41" s="96"/>
      <c r="AC41" s="95"/>
      <c r="AD41" s="96"/>
      <c r="AE41" s="95"/>
      <c r="AF41" s="96"/>
      <c r="AG41" s="95"/>
      <c r="AH41" s="96"/>
      <c r="AI41" s="97"/>
    </row>
    <row r="42" spans="1:35" ht="16.149999999999999" customHeight="1">
      <c r="A42" s="98"/>
      <c r="B42" s="90"/>
      <c r="C42" s="90"/>
      <c r="D42" s="90"/>
      <c r="E42" s="90"/>
      <c r="F42" s="103"/>
      <c r="G42" s="99"/>
      <c r="H42" s="100"/>
      <c r="I42" s="123" t="str">
        <f t="shared" si="0"/>
        <v>No Aplica</v>
      </c>
      <c r="J42" s="100"/>
      <c r="K42" s="124" t="str">
        <f t="shared" si="1"/>
        <v>No Aplica</v>
      </c>
      <c r="L42" s="100"/>
      <c r="M42" s="124" t="str">
        <f t="shared" si="2"/>
        <v>No Aplica</v>
      </c>
      <c r="N42" s="127">
        <f t="shared" si="4"/>
        <v>0</v>
      </c>
      <c r="O42" s="119" t="str">
        <f t="shared" si="3"/>
        <v>No Aplica</v>
      </c>
      <c r="Z42" s="94"/>
      <c r="AA42" s="95"/>
      <c r="AB42" s="96"/>
      <c r="AC42" s="95"/>
      <c r="AD42" s="96"/>
      <c r="AE42" s="95"/>
      <c r="AF42" s="96"/>
      <c r="AG42" s="95"/>
      <c r="AH42" s="96"/>
      <c r="AI42" s="97"/>
    </row>
    <row r="43" spans="1:35" ht="16.149999999999999" customHeight="1">
      <c r="A43" s="98"/>
      <c r="B43" s="90"/>
      <c r="C43" s="90"/>
      <c r="D43" s="90"/>
      <c r="E43" s="90"/>
      <c r="F43" s="103"/>
      <c r="G43" s="99"/>
      <c r="H43" s="100"/>
      <c r="I43" s="123" t="str">
        <f t="shared" si="0"/>
        <v>No Aplica</v>
      </c>
      <c r="J43" s="100"/>
      <c r="K43" s="124" t="str">
        <f t="shared" si="1"/>
        <v>No Aplica</v>
      </c>
      <c r="L43" s="100"/>
      <c r="M43" s="124" t="str">
        <f t="shared" si="2"/>
        <v>No Aplica</v>
      </c>
      <c r="N43" s="127">
        <f t="shared" si="4"/>
        <v>0</v>
      </c>
      <c r="O43" s="119" t="str">
        <f t="shared" si="3"/>
        <v>No Aplica</v>
      </c>
      <c r="Z43" s="94"/>
      <c r="AA43" s="95"/>
      <c r="AB43" s="96"/>
      <c r="AC43" s="95"/>
      <c r="AD43" s="96"/>
      <c r="AE43" s="95"/>
      <c r="AF43" s="96"/>
      <c r="AG43" s="95"/>
      <c r="AH43" s="96"/>
      <c r="AI43" s="97"/>
    </row>
    <row r="44" spans="1:35" ht="16.149999999999999" customHeight="1">
      <c r="A44" s="98"/>
      <c r="B44" s="90"/>
      <c r="C44" s="90"/>
      <c r="D44" s="90"/>
      <c r="E44" s="90"/>
      <c r="F44" s="103"/>
      <c r="G44" s="99"/>
      <c r="H44" s="100"/>
      <c r="I44" s="123" t="str">
        <f t="shared" si="0"/>
        <v>No Aplica</v>
      </c>
      <c r="J44" s="100"/>
      <c r="K44" s="124" t="str">
        <f t="shared" si="1"/>
        <v>No Aplica</v>
      </c>
      <c r="L44" s="100"/>
      <c r="M44" s="124" t="str">
        <f t="shared" si="2"/>
        <v>No Aplica</v>
      </c>
      <c r="N44" s="127">
        <f t="shared" si="4"/>
        <v>0</v>
      </c>
      <c r="O44" s="119" t="str">
        <f t="shared" si="3"/>
        <v>No Aplica</v>
      </c>
      <c r="Z44" s="94"/>
      <c r="AA44" s="95"/>
      <c r="AB44" s="96"/>
      <c r="AC44" s="95"/>
      <c r="AD44" s="96"/>
      <c r="AE44" s="95"/>
      <c r="AF44" s="96"/>
      <c r="AG44" s="95"/>
      <c r="AH44" s="96"/>
      <c r="AI44" s="97"/>
    </row>
    <row r="45" spans="1:35" ht="16.149999999999999" customHeight="1">
      <c r="A45" s="98"/>
      <c r="B45" s="90"/>
      <c r="C45" s="90"/>
      <c r="D45" s="90"/>
      <c r="E45" s="90"/>
      <c r="F45" s="90"/>
      <c r="G45" s="101"/>
      <c r="H45" s="100"/>
      <c r="I45" s="123" t="str">
        <f t="shared" si="0"/>
        <v>No Aplica</v>
      </c>
      <c r="J45" s="100"/>
      <c r="K45" s="124" t="str">
        <f t="shared" si="1"/>
        <v>No Aplica</v>
      </c>
      <c r="L45" s="100"/>
      <c r="M45" s="124" t="str">
        <f t="shared" si="2"/>
        <v>No Aplica</v>
      </c>
      <c r="N45" s="127">
        <f t="shared" si="4"/>
        <v>0</v>
      </c>
      <c r="O45" s="119" t="str">
        <f t="shared" si="3"/>
        <v>No Aplica</v>
      </c>
      <c r="Z45" s="94"/>
      <c r="AA45" s="95"/>
      <c r="AB45" s="96"/>
      <c r="AC45" s="95"/>
      <c r="AD45" s="96"/>
      <c r="AE45" s="95"/>
      <c r="AF45" s="96"/>
      <c r="AG45" s="95"/>
      <c r="AH45" s="96"/>
      <c r="AI45" s="97"/>
    </row>
    <row r="46" spans="1:35" ht="16.149999999999999" customHeight="1">
      <c r="A46" s="102"/>
      <c r="B46" s="90"/>
      <c r="C46" s="90"/>
      <c r="D46" s="90"/>
      <c r="E46" s="90"/>
      <c r="F46" s="90"/>
      <c r="G46" s="101"/>
      <c r="H46" s="100"/>
      <c r="I46" s="123" t="str">
        <f t="shared" si="0"/>
        <v>No Aplica</v>
      </c>
      <c r="J46" s="100"/>
      <c r="K46" s="124" t="str">
        <f t="shared" si="1"/>
        <v>No Aplica</v>
      </c>
      <c r="L46" s="100"/>
      <c r="M46" s="124" t="str">
        <f t="shared" si="2"/>
        <v>No Aplica</v>
      </c>
      <c r="N46" s="127">
        <f t="shared" si="4"/>
        <v>0</v>
      </c>
      <c r="O46" s="119" t="str">
        <f t="shared" si="3"/>
        <v>No Aplica</v>
      </c>
      <c r="Z46" s="94"/>
      <c r="AA46" s="95"/>
      <c r="AB46" s="96"/>
      <c r="AC46" s="95"/>
      <c r="AD46" s="96"/>
      <c r="AE46" s="95"/>
      <c r="AF46" s="96"/>
      <c r="AG46" s="95"/>
      <c r="AH46" s="96"/>
      <c r="AI46" s="97"/>
    </row>
    <row r="47" spans="1:35" ht="16.149999999999999" customHeight="1">
      <c r="A47" s="102"/>
      <c r="B47" s="90"/>
      <c r="C47" s="90"/>
      <c r="D47" s="90"/>
      <c r="E47" s="90"/>
      <c r="F47" s="90"/>
      <c r="G47" s="99"/>
      <c r="H47" s="93"/>
      <c r="I47" s="116" t="str">
        <f t="shared" si="0"/>
        <v>No Aplica</v>
      </c>
      <c r="J47" s="93"/>
      <c r="K47" s="117" t="str">
        <f t="shared" si="1"/>
        <v>No Aplica</v>
      </c>
      <c r="L47" s="93"/>
      <c r="M47" s="117" t="str">
        <f t="shared" si="2"/>
        <v>No Aplica</v>
      </c>
      <c r="N47" s="118">
        <f t="shared" si="4"/>
        <v>0</v>
      </c>
      <c r="O47" s="119" t="str">
        <f t="shared" si="3"/>
        <v>No Aplica</v>
      </c>
      <c r="Z47" s="94"/>
      <c r="AA47" s="95"/>
      <c r="AB47" s="96"/>
      <c r="AC47" s="95"/>
      <c r="AD47" s="96"/>
      <c r="AE47" s="95"/>
      <c r="AF47" s="96"/>
      <c r="AG47" s="95"/>
      <c r="AH47" s="96"/>
      <c r="AI47" s="97"/>
    </row>
    <row r="48" spans="1:35" ht="16.149999999999999" customHeight="1">
      <c r="A48" s="102"/>
      <c r="B48" s="90"/>
      <c r="C48" s="90"/>
      <c r="D48" s="90"/>
      <c r="E48" s="90"/>
      <c r="F48" s="90"/>
      <c r="G48" s="101"/>
      <c r="H48" s="100"/>
      <c r="I48" s="123" t="str">
        <f t="shared" si="0"/>
        <v>No Aplica</v>
      </c>
      <c r="J48" s="100"/>
      <c r="K48" s="124" t="str">
        <f t="shared" si="1"/>
        <v>No Aplica</v>
      </c>
      <c r="L48" s="100"/>
      <c r="M48" s="124" t="str">
        <f t="shared" si="2"/>
        <v>No Aplica</v>
      </c>
      <c r="N48" s="118">
        <f t="shared" si="4"/>
        <v>0</v>
      </c>
      <c r="O48" s="119" t="str">
        <f t="shared" si="3"/>
        <v>No Aplica</v>
      </c>
      <c r="Z48" s="94"/>
      <c r="AA48" s="95"/>
      <c r="AB48" s="96"/>
      <c r="AC48" s="95"/>
      <c r="AD48" s="96"/>
      <c r="AE48" s="95"/>
      <c r="AF48" s="96"/>
      <c r="AG48" s="95"/>
      <c r="AH48" s="96"/>
      <c r="AI48" s="97"/>
    </row>
    <row r="49" spans="1:35" ht="16.149999999999999" customHeight="1">
      <c r="A49" s="98"/>
      <c r="B49" s="90"/>
      <c r="C49" s="90"/>
      <c r="D49" s="90"/>
      <c r="E49" s="90"/>
      <c r="F49" s="103"/>
      <c r="G49" s="103"/>
      <c r="H49" s="100"/>
      <c r="I49" s="123" t="str">
        <f t="shared" si="0"/>
        <v>No Aplica</v>
      </c>
      <c r="J49" s="100"/>
      <c r="K49" s="124" t="str">
        <f t="shared" si="1"/>
        <v>No Aplica</v>
      </c>
      <c r="L49" s="100"/>
      <c r="M49" s="124" t="str">
        <f t="shared" si="2"/>
        <v>No Aplica</v>
      </c>
      <c r="N49" s="127">
        <f t="shared" si="4"/>
        <v>0</v>
      </c>
      <c r="O49" s="119" t="str">
        <f t="shared" si="3"/>
        <v>No Aplica</v>
      </c>
      <c r="Z49" s="94"/>
      <c r="AA49" s="95"/>
      <c r="AB49" s="96"/>
      <c r="AC49" s="95"/>
      <c r="AD49" s="96"/>
      <c r="AE49" s="95"/>
      <c r="AF49" s="96"/>
      <c r="AG49" s="95"/>
      <c r="AH49" s="96"/>
      <c r="AI49" s="97"/>
    </row>
    <row r="50" spans="1:35" ht="16.149999999999999" customHeight="1">
      <c r="A50" s="98"/>
      <c r="B50" s="90"/>
      <c r="C50" s="90"/>
      <c r="D50" s="90"/>
      <c r="E50" s="90"/>
      <c r="F50" s="98"/>
      <c r="G50" s="103"/>
      <c r="H50" s="100"/>
      <c r="I50" s="123" t="str">
        <f t="shared" si="0"/>
        <v>No Aplica</v>
      </c>
      <c r="J50" s="100"/>
      <c r="K50" s="124" t="str">
        <f t="shared" si="1"/>
        <v>No Aplica</v>
      </c>
      <c r="L50" s="100"/>
      <c r="M50" s="124" t="str">
        <f t="shared" si="2"/>
        <v>No Aplica</v>
      </c>
      <c r="N50" s="127">
        <f t="shared" si="4"/>
        <v>0</v>
      </c>
      <c r="O50" s="119" t="str">
        <f t="shared" si="3"/>
        <v>No Aplica</v>
      </c>
      <c r="Z50" s="94"/>
      <c r="AA50" s="95"/>
      <c r="AB50" s="96"/>
      <c r="AC50" s="95"/>
      <c r="AD50" s="96"/>
      <c r="AE50" s="95"/>
      <c r="AF50" s="96"/>
      <c r="AG50" s="95"/>
      <c r="AH50" s="96"/>
      <c r="AI50" s="97"/>
    </row>
    <row r="51" spans="1:35" ht="16.149999999999999" customHeight="1">
      <c r="A51" s="98"/>
      <c r="B51" s="90"/>
      <c r="C51" s="90"/>
      <c r="D51" s="90"/>
      <c r="E51" s="90"/>
      <c r="F51" s="98"/>
      <c r="G51" s="103"/>
      <c r="H51" s="100"/>
      <c r="I51" s="123" t="str">
        <f t="shared" si="0"/>
        <v>No Aplica</v>
      </c>
      <c r="J51" s="100"/>
      <c r="K51" s="124" t="str">
        <f t="shared" si="1"/>
        <v>No Aplica</v>
      </c>
      <c r="L51" s="100"/>
      <c r="M51" s="124" t="str">
        <f t="shared" si="2"/>
        <v>No Aplica</v>
      </c>
      <c r="N51" s="127">
        <f t="shared" si="4"/>
        <v>0</v>
      </c>
      <c r="O51" s="119" t="str">
        <f t="shared" si="3"/>
        <v>No Aplica</v>
      </c>
      <c r="Z51" s="94"/>
      <c r="AA51" s="95"/>
      <c r="AB51" s="96"/>
      <c r="AC51" s="95"/>
      <c r="AD51" s="96"/>
      <c r="AE51" s="95"/>
      <c r="AF51" s="96"/>
      <c r="AG51" s="95"/>
      <c r="AH51" s="96"/>
      <c r="AI51" s="97"/>
    </row>
    <row r="52" spans="1:35" ht="16.149999999999999" customHeight="1">
      <c r="A52" s="98"/>
      <c r="B52" s="90"/>
      <c r="C52" s="90"/>
      <c r="D52" s="90"/>
      <c r="E52" s="90"/>
      <c r="F52" s="90"/>
      <c r="G52" s="101"/>
      <c r="H52" s="100"/>
      <c r="I52" s="123" t="str">
        <f t="shared" si="0"/>
        <v>No Aplica</v>
      </c>
      <c r="J52" s="100"/>
      <c r="K52" s="124" t="str">
        <f t="shared" si="1"/>
        <v>No Aplica</v>
      </c>
      <c r="L52" s="100"/>
      <c r="M52" s="124" t="str">
        <f t="shared" si="2"/>
        <v>No Aplica</v>
      </c>
      <c r="N52" s="127">
        <f t="shared" si="4"/>
        <v>0</v>
      </c>
      <c r="O52" s="119" t="str">
        <f t="shared" si="3"/>
        <v>No Aplica</v>
      </c>
      <c r="Z52" s="94"/>
      <c r="AA52" s="95"/>
      <c r="AB52" s="96"/>
      <c r="AC52" s="95"/>
      <c r="AD52" s="96"/>
      <c r="AE52" s="95"/>
      <c r="AF52" s="96"/>
      <c r="AG52" s="95"/>
      <c r="AH52" s="96"/>
      <c r="AI52" s="97"/>
    </row>
    <row r="53" spans="1:35" ht="16.149999999999999" customHeight="1">
      <c r="A53" s="98"/>
      <c r="B53" s="90"/>
      <c r="C53" s="90"/>
      <c r="D53" s="90"/>
      <c r="E53" s="90"/>
      <c r="F53" s="90"/>
      <c r="G53" s="101"/>
      <c r="H53" s="100"/>
      <c r="I53" s="123" t="str">
        <f t="shared" si="0"/>
        <v>No Aplica</v>
      </c>
      <c r="J53" s="100"/>
      <c r="K53" s="124" t="str">
        <f t="shared" si="1"/>
        <v>No Aplica</v>
      </c>
      <c r="L53" s="100"/>
      <c r="M53" s="124" t="str">
        <f t="shared" si="2"/>
        <v>No Aplica</v>
      </c>
      <c r="N53" s="127">
        <f t="shared" si="4"/>
        <v>0</v>
      </c>
      <c r="O53" s="119" t="str">
        <f t="shared" si="3"/>
        <v>No Aplica</v>
      </c>
      <c r="Z53" s="94"/>
      <c r="AA53" s="95"/>
      <c r="AB53" s="96"/>
      <c r="AC53" s="95"/>
      <c r="AD53" s="96"/>
      <c r="AE53" s="95"/>
      <c r="AF53" s="96"/>
      <c r="AG53" s="95"/>
      <c r="AH53" s="96"/>
      <c r="AI53" s="97"/>
    </row>
    <row r="54" spans="1:35" ht="16.149999999999999" customHeight="1">
      <c r="A54" s="98"/>
      <c r="B54" s="90"/>
      <c r="C54" s="90"/>
      <c r="D54" s="90"/>
      <c r="E54" s="90"/>
      <c r="F54" s="90"/>
      <c r="G54" s="101"/>
      <c r="H54" s="100"/>
      <c r="I54" s="123" t="str">
        <f t="shared" si="0"/>
        <v>No Aplica</v>
      </c>
      <c r="J54" s="100"/>
      <c r="K54" s="124" t="str">
        <f t="shared" si="1"/>
        <v>No Aplica</v>
      </c>
      <c r="L54" s="100"/>
      <c r="M54" s="124" t="str">
        <f t="shared" si="2"/>
        <v>No Aplica</v>
      </c>
      <c r="N54" s="127">
        <f t="shared" si="4"/>
        <v>0</v>
      </c>
      <c r="O54" s="119" t="str">
        <f t="shared" si="3"/>
        <v>No Aplica</v>
      </c>
      <c r="Z54" s="94"/>
      <c r="AA54" s="95"/>
      <c r="AB54" s="96"/>
      <c r="AC54" s="95"/>
      <c r="AD54" s="96"/>
      <c r="AE54" s="95"/>
      <c r="AF54" s="96"/>
      <c r="AG54" s="95"/>
      <c r="AH54" s="96"/>
      <c r="AI54" s="97"/>
    </row>
    <row r="55" spans="1:35" ht="16.149999999999999" customHeight="1">
      <c r="A55" s="102"/>
      <c r="B55" s="90"/>
      <c r="C55" s="90"/>
      <c r="D55" s="90"/>
      <c r="E55" s="90"/>
      <c r="F55" s="90"/>
      <c r="G55" s="101"/>
      <c r="H55" s="100"/>
      <c r="I55" s="123" t="str">
        <f t="shared" si="0"/>
        <v>No Aplica</v>
      </c>
      <c r="J55" s="100"/>
      <c r="K55" s="124" t="str">
        <f t="shared" si="1"/>
        <v>No Aplica</v>
      </c>
      <c r="L55" s="100"/>
      <c r="M55" s="124" t="str">
        <f t="shared" si="2"/>
        <v>No Aplica</v>
      </c>
      <c r="N55" s="127">
        <f t="shared" si="4"/>
        <v>0</v>
      </c>
      <c r="O55" s="119" t="str">
        <f t="shared" si="3"/>
        <v>No Aplica</v>
      </c>
      <c r="Z55" s="94"/>
      <c r="AA55" s="95"/>
      <c r="AB55" s="96"/>
      <c r="AC55" s="95"/>
      <c r="AD55" s="96"/>
      <c r="AE55" s="95"/>
      <c r="AF55" s="96"/>
      <c r="AG55" s="95"/>
      <c r="AH55" s="96"/>
      <c r="AI55" s="97"/>
    </row>
    <row r="56" spans="1:35" ht="16.149999999999999" customHeight="1">
      <c r="A56" s="98"/>
      <c r="B56" s="90"/>
      <c r="C56" s="90"/>
      <c r="D56" s="90"/>
      <c r="E56" s="90"/>
      <c r="F56" s="90"/>
      <c r="G56" s="99"/>
      <c r="H56" s="100"/>
      <c r="I56" s="123" t="str">
        <f t="shared" si="0"/>
        <v>No Aplica</v>
      </c>
      <c r="J56" s="100"/>
      <c r="K56" s="124" t="str">
        <f t="shared" si="1"/>
        <v>No Aplica</v>
      </c>
      <c r="L56" s="100"/>
      <c r="M56" s="124" t="str">
        <f t="shared" si="2"/>
        <v>No Aplica</v>
      </c>
      <c r="N56" s="127">
        <f t="shared" si="4"/>
        <v>0</v>
      </c>
      <c r="O56" s="119" t="str">
        <f t="shared" si="3"/>
        <v>No Aplica</v>
      </c>
      <c r="Z56" s="94"/>
      <c r="AA56" s="95"/>
      <c r="AB56" s="96"/>
      <c r="AC56" s="95"/>
      <c r="AD56" s="96"/>
      <c r="AE56" s="95"/>
      <c r="AF56" s="96"/>
      <c r="AG56" s="95"/>
      <c r="AH56" s="96"/>
      <c r="AI56" s="97"/>
    </row>
    <row r="57" spans="1:35" ht="16.149999999999999" customHeight="1">
      <c r="A57" s="98"/>
      <c r="B57" s="90"/>
      <c r="C57" s="90"/>
      <c r="D57" s="90"/>
      <c r="E57" s="90"/>
      <c r="F57" s="90"/>
      <c r="G57" s="99"/>
      <c r="H57" s="93"/>
      <c r="I57" s="116" t="str">
        <f t="shared" si="0"/>
        <v>No Aplica</v>
      </c>
      <c r="J57" s="93"/>
      <c r="K57" s="117" t="str">
        <f t="shared" si="1"/>
        <v>No Aplica</v>
      </c>
      <c r="L57" s="93"/>
      <c r="M57" s="117" t="str">
        <f t="shared" si="2"/>
        <v>No Aplica</v>
      </c>
      <c r="N57" s="118">
        <f t="shared" si="4"/>
        <v>0</v>
      </c>
      <c r="O57" s="119" t="str">
        <f t="shared" si="3"/>
        <v>No Aplica</v>
      </c>
      <c r="Z57" s="94"/>
      <c r="AA57" s="95"/>
      <c r="AB57" s="96"/>
      <c r="AC57" s="95"/>
      <c r="AD57" s="96"/>
      <c r="AE57" s="95"/>
      <c r="AF57" s="96"/>
      <c r="AG57" s="95"/>
      <c r="AH57" s="96"/>
      <c r="AI57" s="97"/>
    </row>
    <row r="58" spans="1:35" ht="16.149999999999999" customHeight="1">
      <c r="A58" s="98"/>
      <c r="B58" s="90"/>
      <c r="C58" s="90"/>
      <c r="D58" s="90"/>
      <c r="E58" s="90"/>
      <c r="F58" s="103"/>
      <c r="G58" s="103"/>
      <c r="H58" s="100"/>
      <c r="I58" s="123" t="str">
        <f t="shared" si="0"/>
        <v>No Aplica</v>
      </c>
      <c r="J58" s="100"/>
      <c r="K58" s="124" t="str">
        <f t="shared" si="1"/>
        <v>No Aplica</v>
      </c>
      <c r="L58" s="100"/>
      <c r="M58" s="124" t="str">
        <f t="shared" si="2"/>
        <v>No Aplica</v>
      </c>
      <c r="N58" s="118">
        <f t="shared" si="4"/>
        <v>0</v>
      </c>
      <c r="O58" s="119" t="str">
        <f t="shared" si="3"/>
        <v>No Aplica</v>
      </c>
      <c r="Z58" s="94"/>
      <c r="AA58" s="95"/>
      <c r="AB58" s="96"/>
      <c r="AC58" s="95"/>
      <c r="AD58" s="96"/>
      <c r="AE58" s="95"/>
      <c r="AF58" s="96"/>
      <c r="AG58" s="95"/>
      <c r="AH58" s="96"/>
      <c r="AI58" s="97"/>
    </row>
    <row r="59" spans="1:35" ht="16.149999999999999" customHeight="1">
      <c r="A59" s="98"/>
      <c r="B59" s="90"/>
      <c r="C59" s="90"/>
      <c r="D59" s="90"/>
      <c r="E59" s="90"/>
      <c r="F59" s="98"/>
      <c r="G59" s="103"/>
      <c r="H59" s="100"/>
      <c r="I59" s="123" t="str">
        <f t="shared" si="0"/>
        <v>No Aplica</v>
      </c>
      <c r="J59" s="100"/>
      <c r="K59" s="124" t="str">
        <f t="shared" si="1"/>
        <v>No Aplica</v>
      </c>
      <c r="L59" s="100"/>
      <c r="M59" s="124" t="str">
        <f t="shared" si="2"/>
        <v>No Aplica</v>
      </c>
      <c r="N59" s="127">
        <f t="shared" si="4"/>
        <v>0</v>
      </c>
      <c r="O59" s="119" t="str">
        <f t="shared" si="3"/>
        <v>No Aplica</v>
      </c>
      <c r="Z59" s="94"/>
      <c r="AA59" s="95"/>
      <c r="AB59" s="96"/>
      <c r="AC59" s="95"/>
      <c r="AD59" s="96"/>
      <c r="AE59" s="95"/>
      <c r="AF59" s="96"/>
      <c r="AG59" s="95"/>
      <c r="AH59" s="96"/>
      <c r="AI59" s="97"/>
    </row>
    <row r="60" spans="1:35" ht="16.149999999999999" customHeight="1">
      <c r="A60" s="98"/>
      <c r="B60" s="90"/>
      <c r="C60" s="90"/>
      <c r="D60" s="90"/>
      <c r="E60" s="90"/>
      <c r="F60" s="90"/>
      <c r="G60" s="99"/>
      <c r="H60" s="100"/>
      <c r="I60" s="123" t="str">
        <f t="shared" si="0"/>
        <v>No Aplica</v>
      </c>
      <c r="J60" s="100"/>
      <c r="K60" s="124" t="str">
        <f t="shared" si="1"/>
        <v>No Aplica</v>
      </c>
      <c r="L60" s="100"/>
      <c r="M60" s="124" t="str">
        <f t="shared" si="2"/>
        <v>No Aplica</v>
      </c>
      <c r="N60" s="127">
        <f t="shared" si="4"/>
        <v>0</v>
      </c>
      <c r="O60" s="119" t="str">
        <f t="shared" si="3"/>
        <v>No Aplica</v>
      </c>
      <c r="Z60" s="94"/>
      <c r="AA60" s="95"/>
      <c r="AB60" s="96"/>
      <c r="AC60" s="95"/>
      <c r="AD60" s="96"/>
      <c r="AE60" s="95"/>
      <c r="AF60" s="96"/>
      <c r="AG60" s="95"/>
      <c r="AH60" s="96"/>
      <c r="AI60" s="97"/>
    </row>
    <row r="61" spans="1:35" ht="16.149999999999999" customHeight="1">
      <c r="A61" s="102"/>
      <c r="B61" s="90"/>
      <c r="C61" s="90"/>
      <c r="D61" s="90"/>
      <c r="E61" s="90"/>
      <c r="F61" s="90"/>
      <c r="G61" s="99"/>
      <c r="H61" s="100"/>
      <c r="I61" s="123" t="str">
        <f t="shared" si="0"/>
        <v>No Aplica</v>
      </c>
      <c r="J61" s="100"/>
      <c r="K61" s="124" t="str">
        <f t="shared" si="1"/>
        <v>No Aplica</v>
      </c>
      <c r="L61" s="100"/>
      <c r="M61" s="124" t="str">
        <f t="shared" si="2"/>
        <v>No Aplica</v>
      </c>
      <c r="N61" s="127">
        <f t="shared" si="4"/>
        <v>0</v>
      </c>
      <c r="O61" s="119" t="str">
        <f t="shared" si="3"/>
        <v>No Aplica</v>
      </c>
      <c r="Z61" s="94"/>
      <c r="AA61" s="95"/>
      <c r="AB61" s="96"/>
      <c r="AC61" s="95"/>
      <c r="AD61" s="96"/>
      <c r="AE61" s="95"/>
      <c r="AF61" s="96"/>
      <c r="AG61" s="95"/>
      <c r="AH61" s="96"/>
      <c r="AI61" s="97"/>
    </row>
    <row r="62" spans="1:35" ht="16.149999999999999" customHeight="1">
      <c r="A62" s="102"/>
      <c r="B62" s="90"/>
      <c r="C62" s="90"/>
      <c r="D62" s="90"/>
      <c r="E62" s="90"/>
      <c r="F62" s="90"/>
      <c r="G62" s="99"/>
      <c r="H62" s="100"/>
      <c r="I62" s="123" t="str">
        <f t="shared" si="0"/>
        <v>No Aplica</v>
      </c>
      <c r="J62" s="100"/>
      <c r="K62" s="124" t="str">
        <f t="shared" si="1"/>
        <v>No Aplica</v>
      </c>
      <c r="L62" s="100"/>
      <c r="M62" s="124" t="str">
        <f t="shared" si="2"/>
        <v>No Aplica</v>
      </c>
      <c r="N62" s="127">
        <f t="shared" si="4"/>
        <v>0</v>
      </c>
      <c r="O62" s="119" t="str">
        <f t="shared" si="3"/>
        <v>No Aplica</v>
      </c>
      <c r="Z62" s="94"/>
      <c r="AA62" s="95"/>
      <c r="AB62" s="96"/>
      <c r="AC62" s="95"/>
      <c r="AD62" s="96"/>
      <c r="AE62" s="95"/>
      <c r="AF62" s="96"/>
      <c r="AG62" s="95"/>
      <c r="AH62" s="96"/>
      <c r="AI62" s="97"/>
    </row>
    <row r="63" spans="1:35" ht="16.149999999999999" customHeight="1">
      <c r="A63" s="98"/>
      <c r="B63" s="90"/>
      <c r="C63" s="90"/>
      <c r="D63" s="90"/>
      <c r="E63" s="90"/>
      <c r="F63" s="90"/>
      <c r="G63" s="99"/>
      <c r="H63" s="100"/>
      <c r="I63" s="123" t="str">
        <f t="shared" si="0"/>
        <v>No Aplica</v>
      </c>
      <c r="J63" s="100"/>
      <c r="K63" s="124" t="str">
        <f t="shared" si="1"/>
        <v>No Aplica</v>
      </c>
      <c r="L63" s="100"/>
      <c r="M63" s="124" t="str">
        <f t="shared" si="2"/>
        <v>No Aplica</v>
      </c>
      <c r="N63" s="127">
        <f t="shared" si="4"/>
        <v>0</v>
      </c>
      <c r="O63" s="119" t="str">
        <f t="shared" si="3"/>
        <v>No Aplica</v>
      </c>
      <c r="Z63" s="94"/>
      <c r="AA63" s="95"/>
      <c r="AB63" s="96"/>
      <c r="AC63" s="95"/>
      <c r="AD63" s="96"/>
      <c r="AE63" s="95"/>
      <c r="AF63" s="96"/>
      <c r="AG63" s="95"/>
      <c r="AH63" s="96"/>
      <c r="AI63" s="97"/>
    </row>
    <row r="64" spans="1:35" ht="16.149999999999999" customHeight="1">
      <c r="A64" s="98"/>
      <c r="B64" s="90"/>
      <c r="C64" s="90"/>
      <c r="D64" s="90"/>
      <c r="E64" s="90"/>
      <c r="F64" s="90"/>
      <c r="G64" s="99"/>
      <c r="H64" s="100"/>
      <c r="I64" s="123" t="str">
        <f t="shared" si="0"/>
        <v>No Aplica</v>
      </c>
      <c r="J64" s="100"/>
      <c r="K64" s="124" t="str">
        <f t="shared" si="1"/>
        <v>No Aplica</v>
      </c>
      <c r="L64" s="100"/>
      <c r="M64" s="124" t="str">
        <f t="shared" si="2"/>
        <v>No Aplica</v>
      </c>
      <c r="N64" s="127">
        <f t="shared" si="4"/>
        <v>0</v>
      </c>
      <c r="O64" s="119" t="str">
        <f t="shared" si="3"/>
        <v>No Aplica</v>
      </c>
      <c r="Z64" s="94"/>
      <c r="AA64" s="95"/>
      <c r="AB64" s="96"/>
      <c r="AC64" s="95"/>
      <c r="AD64" s="96"/>
      <c r="AE64" s="95"/>
      <c r="AF64" s="96"/>
      <c r="AG64" s="95"/>
      <c r="AH64" s="96"/>
      <c r="AI64" s="97"/>
    </row>
    <row r="65" spans="1:35" ht="16.149999999999999" customHeight="1">
      <c r="A65" s="98"/>
      <c r="B65" s="90"/>
      <c r="C65" s="90"/>
      <c r="D65" s="90"/>
      <c r="E65" s="90"/>
      <c r="F65" s="90"/>
      <c r="G65" s="99"/>
      <c r="H65" s="100"/>
      <c r="I65" s="123" t="str">
        <f t="shared" si="0"/>
        <v>No Aplica</v>
      </c>
      <c r="J65" s="100"/>
      <c r="K65" s="124" t="str">
        <f t="shared" si="1"/>
        <v>No Aplica</v>
      </c>
      <c r="L65" s="100"/>
      <c r="M65" s="124" t="str">
        <f t="shared" si="2"/>
        <v>No Aplica</v>
      </c>
      <c r="N65" s="127">
        <f t="shared" si="4"/>
        <v>0</v>
      </c>
      <c r="O65" s="119" t="str">
        <f t="shared" si="3"/>
        <v>No Aplica</v>
      </c>
      <c r="Z65" s="94"/>
      <c r="AA65" s="95"/>
      <c r="AB65" s="96"/>
      <c r="AC65" s="95"/>
      <c r="AD65" s="96"/>
      <c r="AE65" s="95"/>
      <c r="AF65" s="96"/>
      <c r="AG65" s="95"/>
      <c r="AH65" s="96"/>
      <c r="AI65" s="97"/>
    </row>
    <row r="66" spans="1:35" ht="16.149999999999999" customHeight="1">
      <c r="A66" s="98"/>
      <c r="B66" s="90"/>
      <c r="C66" s="90"/>
      <c r="D66" s="90"/>
      <c r="E66" s="90"/>
      <c r="F66" s="90"/>
      <c r="G66" s="99"/>
      <c r="H66" s="100"/>
      <c r="I66" s="123" t="str">
        <f t="shared" si="0"/>
        <v>No Aplica</v>
      </c>
      <c r="J66" s="100"/>
      <c r="K66" s="124" t="str">
        <f t="shared" si="1"/>
        <v>No Aplica</v>
      </c>
      <c r="L66" s="100"/>
      <c r="M66" s="124" t="str">
        <f t="shared" si="2"/>
        <v>No Aplica</v>
      </c>
      <c r="N66" s="127">
        <f t="shared" si="4"/>
        <v>0</v>
      </c>
      <c r="O66" s="119" t="str">
        <f t="shared" si="3"/>
        <v>No Aplica</v>
      </c>
      <c r="Z66" s="94"/>
      <c r="AA66" s="95"/>
      <c r="AB66" s="96"/>
      <c r="AC66" s="95"/>
      <c r="AD66" s="96"/>
      <c r="AE66" s="95"/>
      <c r="AF66" s="96"/>
      <c r="AG66" s="95"/>
      <c r="AH66" s="96"/>
      <c r="AI66" s="97"/>
    </row>
    <row r="67" spans="1:35" ht="16.149999999999999" customHeight="1">
      <c r="A67" s="98"/>
      <c r="B67" s="90"/>
      <c r="C67" s="90"/>
      <c r="D67" s="90"/>
      <c r="E67" s="90"/>
      <c r="F67" s="90"/>
      <c r="G67" s="99"/>
      <c r="H67" s="93"/>
      <c r="I67" s="116" t="str">
        <f t="shared" si="0"/>
        <v>No Aplica</v>
      </c>
      <c r="J67" s="93"/>
      <c r="K67" s="117" t="str">
        <f t="shared" si="1"/>
        <v>No Aplica</v>
      </c>
      <c r="L67" s="93"/>
      <c r="M67" s="117" t="str">
        <f t="shared" si="2"/>
        <v>No Aplica</v>
      </c>
      <c r="N67" s="118">
        <f t="shared" si="4"/>
        <v>0</v>
      </c>
      <c r="O67" s="119" t="str">
        <f t="shared" si="3"/>
        <v>No Aplica</v>
      </c>
      <c r="Z67" s="94"/>
      <c r="AA67" s="95"/>
      <c r="AB67" s="96"/>
      <c r="AC67" s="95"/>
      <c r="AD67" s="96"/>
      <c r="AE67" s="95"/>
      <c r="AF67" s="96"/>
      <c r="AG67" s="95"/>
      <c r="AH67" s="96"/>
      <c r="AI67" s="97"/>
    </row>
    <row r="68" spans="1:35" ht="16.149999999999999" customHeight="1">
      <c r="A68" s="104"/>
      <c r="B68" s="90"/>
      <c r="C68" s="90"/>
      <c r="D68" s="90"/>
      <c r="E68" s="90"/>
      <c r="F68" s="90"/>
      <c r="G68" s="99"/>
      <c r="H68" s="100"/>
      <c r="I68" s="123" t="str">
        <f t="shared" si="0"/>
        <v>No Aplica</v>
      </c>
      <c r="J68" s="100"/>
      <c r="K68" s="124" t="str">
        <f t="shared" si="1"/>
        <v>No Aplica</v>
      </c>
      <c r="L68" s="100"/>
      <c r="M68" s="124" t="str">
        <f t="shared" si="2"/>
        <v>No Aplica</v>
      </c>
      <c r="N68" s="118">
        <f t="shared" si="4"/>
        <v>0</v>
      </c>
      <c r="O68" s="119" t="str">
        <f t="shared" si="3"/>
        <v>No Aplica</v>
      </c>
      <c r="Z68" s="94"/>
      <c r="AA68" s="95"/>
      <c r="AB68" s="96"/>
      <c r="AC68" s="95"/>
      <c r="AD68" s="96"/>
      <c r="AE68" s="95"/>
      <c r="AF68" s="96"/>
      <c r="AG68" s="95"/>
      <c r="AH68" s="96"/>
      <c r="AI68" s="97"/>
    </row>
    <row r="69" spans="1:35" ht="16.149999999999999" customHeight="1">
      <c r="A69" s="98"/>
      <c r="B69" s="90"/>
      <c r="C69" s="90"/>
      <c r="D69" s="90"/>
      <c r="E69" s="90"/>
      <c r="F69" s="90"/>
      <c r="G69" s="99"/>
      <c r="H69" s="100"/>
      <c r="I69" s="123" t="str">
        <f t="shared" si="0"/>
        <v>No Aplica</v>
      </c>
      <c r="J69" s="100"/>
      <c r="K69" s="124" t="str">
        <f t="shared" si="1"/>
        <v>No Aplica</v>
      </c>
      <c r="L69" s="100"/>
      <c r="M69" s="124" t="str">
        <f t="shared" si="2"/>
        <v>No Aplica</v>
      </c>
      <c r="N69" s="127">
        <f t="shared" si="4"/>
        <v>0</v>
      </c>
      <c r="O69" s="119" t="str">
        <f t="shared" si="3"/>
        <v>No Aplica</v>
      </c>
      <c r="Z69" s="94"/>
      <c r="AA69" s="95"/>
      <c r="AB69" s="96"/>
      <c r="AC69" s="95"/>
      <c r="AD69" s="96"/>
      <c r="AE69" s="95"/>
      <c r="AF69" s="96"/>
      <c r="AG69" s="95"/>
      <c r="AH69" s="96"/>
      <c r="AI69" s="97"/>
    </row>
    <row r="70" spans="1:35" ht="16.149999999999999" customHeight="1">
      <c r="A70" s="102"/>
      <c r="B70" s="90"/>
      <c r="C70" s="90"/>
      <c r="D70" s="90"/>
      <c r="E70" s="90"/>
      <c r="F70" s="90"/>
      <c r="G70" s="99"/>
      <c r="H70" s="100"/>
      <c r="I70" s="123" t="str">
        <f t="shared" si="0"/>
        <v>No Aplica</v>
      </c>
      <c r="J70" s="100"/>
      <c r="K70" s="124" t="str">
        <f t="shared" si="1"/>
        <v>No Aplica</v>
      </c>
      <c r="L70" s="100"/>
      <c r="M70" s="124" t="str">
        <f t="shared" si="2"/>
        <v>No Aplica</v>
      </c>
      <c r="N70" s="127">
        <f t="shared" si="4"/>
        <v>0</v>
      </c>
      <c r="O70" s="119" t="str">
        <f t="shared" si="3"/>
        <v>No Aplica</v>
      </c>
      <c r="Z70" s="94"/>
      <c r="AA70" s="95"/>
      <c r="AB70" s="96"/>
      <c r="AC70" s="95"/>
      <c r="AD70" s="96"/>
      <c r="AE70" s="95"/>
      <c r="AF70" s="96"/>
      <c r="AG70" s="95"/>
      <c r="AH70" s="96"/>
      <c r="AI70" s="97"/>
    </row>
    <row r="71" spans="1:35" ht="16.149999999999999" customHeight="1">
      <c r="A71" s="98"/>
      <c r="B71" s="90"/>
      <c r="C71" s="90"/>
      <c r="D71" s="90"/>
      <c r="E71" s="90"/>
      <c r="F71" s="98"/>
      <c r="G71" s="103"/>
      <c r="H71" s="100"/>
      <c r="I71" s="123" t="str">
        <f t="shared" si="0"/>
        <v>No Aplica</v>
      </c>
      <c r="J71" s="100"/>
      <c r="K71" s="124" t="str">
        <f t="shared" si="1"/>
        <v>No Aplica</v>
      </c>
      <c r="L71" s="100"/>
      <c r="M71" s="124" t="str">
        <f t="shared" si="2"/>
        <v>No Aplica</v>
      </c>
      <c r="N71" s="127">
        <f t="shared" si="4"/>
        <v>0</v>
      </c>
      <c r="O71" s="119" t="str">
        <f t="shared" si="3"/>
        <v>No Aplica</v>
      </c>
      <c r="Z71" s="94"/>
      <c r="AA71" s="95"/>
      <c r="AB71" s="96"/>
      <c r="AC71" s="95"/>
      <c r="AD71" s="96"/>
      <c r="AE71" s="95"/>
      <c r="AF71" s="96"/>
      <c r="AG71" s="95"/>
      <c r="AH71" s="96"/>
      <c r="AI71" s="97"/>
    </row>
    <row r="72" spans="1:35" ht="16.149999999999999" customHeight="1">
      <c r="A72" s="98"/>
      <c r="B72" s="90"/>
      <c r="C72" s="90"/>
      <c r="D72" s="90"/>
      <c r="E72" s="90"/>
      <c r="F72" s="103"/>
      <c r="G72" s="103"/>
      <c r="H72" s="100"/>
      <c r="I72" s="123" t="str">
        <f t="shared" ref="I72:I106" si="7">IF(H72=1,"INFORMACION PUBLICA",IF(H72=2,"INFORMACION PUBLICA CLASIFICADA",IF(H72=3,"INFORMACION PUBLICA RESERVADA","No Aplica")))</f>
        <v>No Aplica</v>
      </c>
      <c r="J72" s="100"/>
      <c r="K72" s="124" t="str">
        <f t="shared" ref="K72:K106" si="8">IF(J72=1,"BAJA",IF(J72=2,"MEDIA",IF(J72=3,"ALTA","No Aplica")))</f>
        <v>No Aplica</v>
      </c>
      <c r="L72" s="100"/>
      <c r="M72" s="124" t="str">
        <f t="shared" ref="M72:M106" si="9">IF(L72=1,"BAJA",IF(L72=2,"MEDIA",IF(L72=3,"ALTA","No Aplica")))</f>
        <v>No Aplica</v>
      </c>
      <c r="N72" s="127">
        <f t="shared" si="4"/>
        <v>0</v>
      </c>
      <c r="O72" s="119" t="str">
        <f t="shared" ref="O72:O106" si="10">IF(AND(H72=3,J72=3),"ALTA",IF(AND(H72=3,L72=3),"ALTA",IF(AND(J72=3,L72=3),"ALTA",IF(AND(H72=1,J72=1,L72=1),"BAJA",IF(AND(H72=0,J72=0,L72=0),"No Aplica","MEDIA")))))</f>
        <v>No Aplica</v>
      </c>
      <c r="Z72" s="94"/>
      <c r="AA72" s="95"/>
      <c r="AB72" s="96"/>
      <c r="AC72" s="95"/>
      <c r="AD72" s="96"/>
      <c r="AE72" s="95"/>
      <c r="AF72" s="96"/>
      <c r="AG72" s="95"/>
      <c r="AH72" s="96"/>
      <c r="AI72" s="97"/>
    </row>
    <row r="73" spans="1:35" ht="16.149999999999999" customHeight="1">
      <c r="A73" s="98"/>
      <c r="B73" s="90"/>
      <c r="C73" s="90"/>
      <c r="D73" s="90"/>
      <c r="E73" s="90"/>
      <c r="F73" s="90"/>
      <c r="G73" s="99"/>
      <c r="H73" s="100"/>
      <c r="I73" s="123" t="str">
        <f t="shared" si="7"/>
        <v>No Aplica</v>
      </c>
      <c r="J73" s="100"/>
      <c r="K73" s="124" t="str">
        <f t="shared" si="8"/>
        <v>No Aplica</v>
      </c>
      <c r="L73" s="100"/>
      <c r="M73" s="124" t="str">
        <f t="shared" si="9"/>
        <v>No Aplica</v>
      </c>
      <c r="N73" s="127">
        <f t="shared" ref="N73:N106" si="11">SUM(H73+J73+L73)</f>
        <v>0</v>
      </c>
      <c r="O73" s="119" t="str">
        <f t="shared" si="10"/>
        <v>No Aplica</v>
      </c>
      <c r="Z73" s="94"/>
      <c r="AA73" s="95"/>
      <c r="AB73" s="96"/>
      <c r="AC73" s="95"/>
      <c r="AD73" s="96"/>
      <c r="AE73" s="95"/>
      <c r="AF73" s="96"/>
      <c r="AG73" s="95"/>
      <c r="AH73" s="96"/>
      <c r="AI73" s="97"/>
    </row>
    <row r="74" spans="1:35" ht="16.149999999999999" customHeight="1">
      <c r="A74" s="98"/>
      <c r="B74" s="90"/>
      <c r="C74" s="90"/>
      <c r="D74" s="90"/>
      <c r="E74" s="90"/>
      <c r="F74" s="90"/>
      <c r="G74" s="101"/>
      <c r="H74" s="100"/>
      <c r="I74" s="123" t="str">
        <f t="shared" si="7"/>
        <v>No Aplica</v>
      </c>
      <c r="J74" s="100"/>
      <c r="K74" s="124" t="str">
        <f t="shared" si="8"/>
        <v>No Aplica</v>
      </c>
      <c r="L74" s="100"/>
      <c r="M74" s="124" t="str">
        <f t="shared" si="9"/>
        <v>No Aplica</v>
      </c>
      <c r="N74" s="127">
        <f t="shared" si="11"/>
        <v>0</v>
      </c>
      <c r="O74" s="119" t="str">
        <f t="shared" si="10"/>
        <v>No Aplica</v>
      </c>
      <c r="Z74" s="94"/>
      <c r="AA74" s="95"/>
      <c r="AB74" s="96"/>
      <c r="AC74" s="95"/>
      <c r="AD74" s="96"/>
      <c r="AE74" s="95"/>
      <c r="AF74" s="96"/>
      <c r="AG74" s="95"/>
      <c r="AH74" s="96"/>
      <c r="AI74" s="97"/>
    </row>
    <row r="75" spans="1:35" ht="16.149999999999999" customHeight="1">
      <c r="A75" s="98"/>
      <c r="B75" s="90"/>
      <c r="C75" s="90"/>
      <c r="D75" s="90"/>
      <c r="E75" s="90"/>
      <c r="F75" s="103"/>
      <c r="G75" s="103"/>
      <c r="H75" s="100"/>
      <c r="I75" s="123" t="str">
        <f t="shared" si="7"/>
        <v>No Aplica</v>
      </c>
      <c r="J75" s="100"/>
      <c r="K75" s="124" t="str">
        <f t="shared" si="8"/>
        <v>No Aplica</v>
      </c>
      <c r="L75" s="100"/>
      <c r="M75" s="124" t="str">
        <f t="shared" si="9"/>
        <v>No Aplica</v>
      </c>
      <c r="N75" s="127">
        <f t="shared" si="11"/>
        <v>0</v>
      </c>
      <c r="O75" s="119" t="str">
        <f t="shared" si="10"/>
        <v>No Aplica</v>
      </c>
      <c r="Z75" s="94"/>
      <c r="AA75" s="95"/>
      <c r="AB75" s="96"/>
      <c r="AC75" s="95"/>
      <c r="AD75" s="96"/>
      <c r="AE75" s="95"/>
      <c r="AF75" s="96"/>
      <c r="AG75" s="95"/>
      <c r="AH75" s="96"/>
      <c r="AI75" s="97"/>
    </row>
    <row r="76" spans="1:35" ht="16.149999999999999" customHeight="1">
      <c r="A76" s="98"/>
      <c r="B76" s="90"/>
      <c r="C76" s="90"/>
      <c r="D76" s="90"/>
      <c r="E76" s="90"/>
      <c r="F76" s="98"/>
      <c r="G76" s="103"/>
      <c r="H76" s="100"/>
      <c r="I76" s="123" t="str">
        <f t="shared" si="7"/>
        <v>No Aplica</v>
      </c>
      <c r="J76" s="100"/>
      <c r="K76" s="124" t="str">
        <f t="shared" si="8"/>
        <v>No Aplica</v>
      </c>
      <c r="L76" s="100"/>
      <c r="M76" s="124" t="str">
        <f t="shared" si="9"/>
        <v>No Aplica</v>
      </c>
      <c r="N76" s="127">
        <f t="shared" si="11"/>
        <v>0</v>
      </c>
      <c r="O76" s="119" t="str">
        <f t="shared" si="10"/>
        <v>No Aplica</v>
      </c>
      <c r="Z76" s="94"/>
      <c r="AA76" s="95"/>
      <c r="AB76" s="96"/>
      <c r="AC76" s="95"/>
      <c r="AD76" s="96"/>
      <c r="AE76" s="95"/>
      <c r="AF76" s="96"/>
      <c r="AG76" s="95"/>
      <c r="AH76" s="96"/>
      <c r="AI76" s="97"/>
    </row>
    <row r="77" spans="1:35" ht="16.149999999999999" customHeight="1">
      <c r="A77" s="98"/>
      <c r="B77" s="90"/>
      <c r="C77" s="90"/>
      <c r="D77" s="90"/>
      <c r="E77" s="90"/>
      <c r="F77" s="90"/>
      <c r="G77" s="101"/>
      <c r="H77" s="93"/>
      <c r="I77" s="116" t="str">
        <f t="shared" si="7"/>
        <v>No Aplica</v>
      </c>
      <c r="J77" s="93"/>
      <c r="K77" s="117" t="str">
        <f t="shared" si="8"/>
        <v>No Aplica</v>
      </c>
      <c r="L77" s="93"/>
      <c r="M77" s="117" t="str">
        <f t="shared" si="9"/>
        <v>No Aplica</v>
      </c>
      <c r="N77" s="118">
        <f t="shared" si="11"/>
        <v>0</v>
      </c>
      <c r="O77" s="119" t="str">
        <f t="shared" si="10"/>
        <v>No Aplica</v>
      </c>
      <c r="Z77" s="94"/>
      <c r="AA77" s="95"/>
      <c r="AB77" s="96"/>
      <c r="AC77" s="95"/>
      <c r="AD77" s="96"/>
      <c r="AE77" s="95"/>
      <c r="AF77" s="96"/>
      <c r="AG77" s="95"/>
      <c r="AH77" s="96"/>
      <c r="AI77" s="97"/>
    </row>
    <row r="78" spans="1:35" ht="16.149999999999999" customHeight="1">
      <c r="A78" s="98"/>
      <c r="B78" s="90"/>
      <c r="C78" s="90"/>
      <c r="D78" s="90"/>
      <c r="E78" s="90"/>
      <c r="F78" s="90"/>
      <c r="G78" s="101"/>
      <c r="H78" s="100"/>
      <c r="I78" s="123" t="str">
        <f t="shared" si="7"/>
        <v>No Aplica</v>
      </c>
      <c r="J78" s="100"/>
      <c r="K78" s="124" t="str">
        <f t="shared" si="8"/>
        <v>No Aplica</v>
      </c>
      <c r="L78" s="100"/>
      <c r="M78" s="124" t="str">
        <f t="shared" si="9"/>
        <v>No Aplica</v>
      </c>
      <c r="N78" s="118">
        <f t="shared" si="11"/>
        <v>0</v>
      </c>
      <c r="O78" s="119" t="str">
        <f t="shared" si="10"/>
        <v>No Aplica</v>
      </c>
      <c r="Z78" s="94"/>
      <c r="AA78" s="95"/>
      <c r="AB78" s="96"/>
      <c r="AC78" s="95"/>
      <c r="AD78" s="96"/>
      <c r="AE78" s="95"/>
      <c r="AF78" s="96"/>
      <c r="AG78" s="95"/>
      <c r="AH78" s="96"/>
      <c r="AI78" s="97"/>
    </row>
    <row r="79" spans="1:35" ht="16.149999999999999" customHeight="1">
      <c r="A79" s="98"/>
      <c r="B79" s="90"/>
      <c r="C79" s="90"/>
      <c r="D79" s="90"/>
      <c r="E79" s="90"/>
      <c r="F79" s="103"/>
      <c r="G79" s="103"/>
      <c r="H79" s="100"/>
      <c r="I79" s="123" t="str">
        <f t="shared" si="7"/>
        <v>No Aplica</v>
      </c>
      <c r="J79" s="100"/>
      <c r="K79" s="124" t="str">
        <f t="shared" si="8"/>
        <v>No Aplica</v>
      </c>
      <c r="L79" s="100"/>
      <c r="M79" s="124" t="str">
        <f t="shared" si="9"/>
        <v>No Aplica</v>
      </c>
      <c r="N79" s="127">
        <f t="shared" si="11"/>
        <v>0</v>
      </c>
      <c r="O79" s="119" t="str">
        <f t="shared" si="10"/>
        <v>No Aplica</v>
      </c>
      <c r="Z79" s="94"/>
      <c r="AA79" s="95"/>
      <c r="AB79" s="96"/>
      <c r="AC79" s="95"/>
      <c r="AD79" s="96"/>
      <c r="AE79" s="95"/>
      <c r="AF79" s="96"/>
      <c r="AG79" s="95"/>
      <c r="AH79" s="96"/>
      <c r="AI79" s="97"/>
    </row>
    <row r="80" spans="1:35" ht="16.149999999999999" customHeight="1">
      <c r="A80" s="98"/>
      <c r="B80" s="90"/>
      <c r="C80" s="90"/>
      <c r="D80" s="90"/>
      <c r="E80" s="90"/>
      <c r="F80" s="98"/>
      <c r="G80" s="103"/>
      <c r="H80" s="100"/>
      <c r="I80" s="123" t="str">
        <f t="shared" si="7"/>
        <v>No Aplica</v>
      </c>
      <c r="J80" s="100"/>
      <c r="K80" s="124" t="str">
        <f t="shared" si="8"/>
        <v>No Aplica</v>
      </c>
      <c r="L80" s="100"/>
      <c r="M80" s="124" t="str">
        <f t="shared" si="9"/>
        <v>No Aplica</v>
      </c>
      <c r="N80" s="127">
        <f t="shared" si="11"/>
        <v>0</v>
      </c>
      <c r="O80" s="119" t="str">
        <f t="shared" si="10"/>
        <v>No Aplica</v>
      </c>
      <c r="Z80" s="94"/>
      <c r="AA80" s="95"/>
      <c r="AB80" s="96"/>
      <c r="AC80" s="95"/>
      <c r="AD80" s="96"/>
      <c r="AE80" s="95"/>
      <c r="AF80" s="96"/>
      <c r="AG80" s="95"/>
      <c r="AH80" s="96"/>
      <c r="AI80" s="97"/>
    </row>
    <row r="81" spans="1:35" ht="16.149999999999999" customHeight="1">
      <c r="A81" s="98"/>
      <c r="B81" s="90"/>
      <c r="C81" s="90"/>
      <c r="D81" s="90"/>
      <c r="E81" s="90"/>
      <c r="F81" s="90"/>
      <c r="G81" s="99"/>
      <c r="H81" s="100"/>
      <c r="I81" s="123" t="str">
        <f t="shared" si="7"/>
        <v>No Aplica</v>
      </c>
      <c r="J81" s="100"/>
      <c r="K81" s="124" t="str">
        <f t="shared" si="8"/>
        <v>No Aplica</v>
      </c>
      <c r="L81" s="100"/>
      <c r="M81" s="124" t="str">
        <f t="shared" si="9"/>
        <v>No Aplica</v>
      </c>
      <c r="N81" s="127">
        <f t="shared" si="11"/>
        <v>0</v>
      </c>
      <c r="O81" s="119" t="str">
        <f t="shared" si="10"/>
        <v>No Aplica</v>
      </c>
      <c r="Z81" s="94"/>
      <c r="AA81" s="95"/>
      <c r="AB81" s="96"/>
      <c r="AC81" s="95"/>
      <c r="AD81" s="96"/>
      <c r="AE81" s="95"/>
      <c r="AF81" s="96"/>
      <c r="AG81" s="95"/>
      <c r="AH81" s="96"/>
      <c r="AI81" s="97"/>
    </row>
    <row r="82" spans="1:35" ht="16.149999999999999" customHeight="1">
      <c r="A82" s="98"/>
      <c r="B82" s="90"/>
      <c r="C82" s="90"/>
      <c r="D82" s="90"/>
      <c r="E82" s="90"/>
      <c r="F82" s="90"/>
      <c r="G82" s="99"/>
      <c r="H82" s="100"/>
      <c r="I82" s="123" t="str">
        <f t="shared" si="7"/>
        <v>No Aplica</v>
      </c>
      <c r="J82" s="100"/>
      <c r="K82" s="124" t="str">
        <f t="shared" si="8"/>
        <v>No Aplica</v>
      </c>
      <c r="L82" s="100"/>
      <c r="M82" s="124" t="str">
        <f t="shared" si="9"/>
        <v>No Aplica</v>
      </c>
      <c r="N82" s="127">
        <f t="shared" si="11"/>
        <v>0</v>
      </c>
      <c r="O82" s="119" t="str">
        <f t="shared" si="10"/>
        <v>No Aplica</v>
      </c>
      <c r="Z82" s="94"/>
      <c r="AA82" s="95"/>
      <c r="AB82" s="96"/>
      <c r="AC82" s="95"/>
      <c r="AD82" s="96"/>
      <c r="AE82" s="95"/>
      <c r="AF82" s="96"/>
      <c r="AG82" s="95"/>
      <c r="AH82" s="96"/>
      <c r="AI82" s="97"/>
    </row>
    <row r="83" spans="1:35" ht="16.149999999999999" customHeight="1">
      <c r="A83" s="98"/>
      <c r="B83" s="90"/>
      <c r="C83" s="90"/>
      <c r="D83" s="90"/>
      <c r="E83" s="90"/>
      <c r="F83" s="90"/>
      <c r="G83" s="99"/>
      <c r="H83" s="100"/>
      <c r="I83" s="123" t="str">
        <f t="shared" si="7"/>
        <v>No Aplica</v>
      </c>
      <c r="J83" s="100"/>
      <c r="K83" s="124" t="str">
        <f t="shared" si="8"/>
        <v>No Aplica</v>
      </c>
      <c r="L83" s="100"/>
      <c r="M83" s="124" t="str">
        <f t="shared" si="9"/>
        <v>No Aplica</v>
      </c>
      <c r="N83" s="127">
        <f t="shared" si="11"/>
        <v>0</v>
      </c>
      <c r="O83" s="119" t="str">
        <f t="shared" si="10"/>
        <v>No Aplica</v>
      </c>
      <c r="Z83" s="94"/>
      <c r="AA83" s="95"/>
      <c r="AB83" s="96"/>
      <c r="AC83" s="95"/>
      <c r="AD83" s="96"/>
      <c r="AE83" s="95"/>
      <c r="AF83" s="96"/>
      <c r="AG83" s="95"/>
      <c r="AH83" s="96"/>
      <c r="AI83" s="97"/>
    </row>
    <row r="84" spans="1:35" ht="16.149999999999999" customHeight="1">
      <c r="A84" s="98"/>
      <c r="B84" s="90"/>
      <c r="C84" s="90"/>
      <c r="D84" s="90"/>
      <c r="E84" s="90"/>
      <c r="F84" s="90"/>
      <c r="G84" s="99"/>
      <c r="H84" s="100"/>
      <c r="I84" s="123" t="str">
        <f t="shared" si="7"/>
        <v>No Aplica</v>
      </c>
      <c r="J84" s="100"/>
      <c r="K84" s="124" t="str">
        <f t="shared" si="8"/>
        <v>No Aplica</v>
      </c>
      <c r="L84" s="100"/>
      <c r="M84" s="124" t="str">
        <f t="shared" si="9"/>
        <v>No Aplica</v>
      </c>
      <c r="N84" s="127">
        <f t="shared" si="11"/>
        <v>0</v>
      </c>
      <c r="O84" s="119" t="str">
        <f t="shared" si="10"/>
        <v>No Aplica</v>
      </c>
      <c r="Z84" s="94"/>
      <c r="AA84" s="95"/>
      <c r="AB84" s="96"/>
      <c r="AC84" s="95"/>
      <c r="AD84" s="96"/>
      <c r="AE84" s="95"/>
      <c r="AF84" s="96"/>
      <c r="AG84" s="95"/>
      <c r="AH84" s="96"/>
      <c r="AI84" s="97"/>
    </row>
    <row r="85" spans="1:35" ht="16.149999999999999" customHeight="1">
      <c r="A85" s="102"/>
      <c r="B85" s="90"/>
      <c r="C85" s="90"/>
      <c r="D85" s="90"/>
      <c r="E85" s="90"/>
      <c r="F85" s="103"/>
      <c r="G85" s="103"/>
      <c r="H85" s="100"/>
      <c r="I85" s="123" t="str">
        <f t="shared" si="7"/>
        <v>No Aplica</v>
      </c>
      <c r="J85" s="100"/>
      <c r="K85" s="124" t="str">
        <f t="shared" si="8"/>
        <v>No Aplica</v>
      </c>
      <c r="L85" s="100"/>
      <c r="M85" s="124" t="str">
        <f t="shared" si="9"/>
        <v>No Aplica</v>
      </c>
      <c r="N85" s="127">
        <f t="shared" si="11"/>
        <v>0</v>
      </c>
      <c r="O85" s="119" t="str">
        <f t="shared" si="10"/>
        <v>No Aplica</v>
      </c>
      <c r="Z85" s="94"/>
      <c r="AA85" s="95"/>
      <c r="AB85" s="96"/>
      <c r="AC85" s="95"/>
      <c r="AD85" s="96"/>
      <c r="AE85" s="95"/>
      <c r="AF85" s="96"/>
      <c r="AG85" s="95"/>
      <c r="AH85" s="96"/>
      <c r="AI85" s="97"/>
    </row>
    <row r="86" spans="1:35" ht="16.149999999999999" customHeight="1">
      <c r="A86" s="102"/>
      <c r="B86" s="90"/>
      <c r="C86" s="90"/>
      <c r="D86" s="90"/>
      <c r="E86" s="90"/>
      <c r="F86" s="102"/>
      <c r="G86" s="103"/>
      <c r="H86" s="100"/>
      <c r="I86" s="123" t="str">
        <f t="shared" si="7"/>
        <v>No Aplica</v>
      </c>
      <c r="J86" s="100"/>
      <c r="K86" s="124" t="str">
        <f t="shared" si="8"/>
        <v>No Aplica</v>
      </c>
      <c r="L86" s="100"/>
      <c r="M86" s="124" t="str">
        <f t="shared" si="9"/>
        <v>No Aplica</v>
      </c>
      <c r="N86" s="127">
        <f t="shared" si="11"/>
        <v>0</v>
      </c>
      <c r="O86" s="119" t="str">
        <f t="shared" si="10"/>
        <v>No Aplica</v>
      </c>
      <c r="Z86" s="94"/>
      <c r="AA86" s="95"/>
      <c r="AB86" s="96"/>
      <c r="AC86" s="95"/>
      <c r="AD86" s="96"/>
      <c r="AE86" s="95"/>
      <c r="AF86" s="96"/>
      <c r="AG86" s="95"/>
      <c r="AH86" s="96"/>
      <c r="AI86" s="97"/>
    </row>
    <row r="87" spans="1:35" ht="16.149999999999999" customHeight="1">
      <c r="A87" s="98"/>
      <c r="B87" s="90"/>
      <c r="C87" s="90"/>
      <c r="D87" s="90"/>
      <c r="E87" s="90"/>
      <c r="F87" s="90"/>
      <c r="G87" s="101"/>
      <c r="H87" s="93"/>
      <c r="I87" s="116" t="str">
        <f t="shared" si="7"/>
        <v>No Aplica</v>
      </c>
      <c r="J87" s="93"/>
      <c r="K87" s="117" t="str">
        <f t="shared" si="8"/>
        <v>No Aplica</v>
      </c>
      <c r="L87" s="93"/>
      <c r="M87" s="117" t="str">
        <f t="shared" si="9"/>
        <v>No Aplica</v>
      </c>
      <c r="N87" s="118">
        <f t="shared" si="11"/>
        <v>0</v>
      </c>
      <c r="O87" s="119" t="str">
        <f t="shared" si="10"/>
        <v>No Aplica</v>
      </c>
      <c r="Z87" s="94"/>
      <c r="AA87" s="95"/>
      <c r="AB87" s="96"/>
      <c r="AC87" s="95"/>
      <c r="AD87" s="96"/>
      <c r="AE87" s="95"/>
      <c r="AF87" s="96"/>
      <c r="AG87" s="95"/>
      <c r="AH87" s="96"/>
      <c r="AI87" s="97"/>
    </row>
    <row r="88" spans="1:35" ht="16.149999999999999" customHeight="1">
      <c r="A88" s="98"/>
      <c r="B88" s="90"/>
      <c r="C88" s="90"/>
      <c r="D88" s="90"/>
      <c r="E88" s="90"/>
      <c r="F88" s="90"/>
      <c r="G88" s="99"/>
      <c r="H88" s="100"/>
      <c r="I88" s="123" t="str">
        <f t="shared" si="7"/>
        <v>No Aplica</v>
      </c>
      <c r="J88" s="100"/>
      <c r="K88" s="124" t="str">
        <f t="shared" si="8"/>
        <v>No Aplica</v>
      </c>
      <c r="L88" s="100"/>
      <c r="M88" s="124" t="str">
        <f t="shared" si="9"/>
        <v>No Aplica</v>
      </c>
      <c r="N88" s="118">
        <f t="shared" si="11"/>
        <v>0</v>
      </c>
      <c r="O88" s="119" t="str">
        <f t="shared" si="10"/>
        <v>No Aplica</v>
      </c>
      <c r="Z88" s="94"/>
      <c r="AA88" s="95"/>
      <c r="AB88" s="96"/>
      <c r="AC88" s="95"/>
      <c r="AD88" s="96"/>
      <c r="AE88" s="95"/>
      <c r="AF88" s="96"/>
      <c r="AG88" s="95"/>
      <c r="AH88" s="96"/>
      <c r="AI88" s="97"/>
    </row>
    <row r="89" spans="1:35" ht="16.149999999999999" customHeight="1">
      <c r="A89" s="102"/>
      <c r="B89" s="90"/>
      <c r="C89" s="90"/>
      <c r="D89" s="90"/>
      <c r="E89" s="90"/>
      <c r="F89" s="90"/>
      <c r="G89" s="99"/>
      <c r="H89" s="100"/>
      <c r="I89" s="123" t="str">
        <f t="shared" si="7"/>
        <v>No Aplica</v>
      </c>
      <c r="J89" s="100"/>
      <c r="K89" s="124" t="str">
        <f t="shared" si="8"/>
        <v>No Aplica</v>
      </c>
      <c r="L89" s="100"/>
      <c r="M89" s="124" t="str">
        <f t="shared" si="9"/>
        <v>No Aplica</v>
      </c>
      <c r="N89" s="127">
        <f t="shared" si="11"/>
        <v>0</v>
      </c>
      <c r="O89" s="119" t="str">
        <f t="shared" si="10"/>
        <v>No Aplica</v>
      </c>
      <c r="Z89" s="94"/>
      <c r="AA89" s="95"/>
      <c r="AB89" s="96"/>
      <c r="AC89" s="95"/>
      <c r="AD89" s="96"/>
      <c r="AE89" s="95"/>
      <c r="AF89" s="96"/>
      <c r="AG89" s="95"/>
      <c r="AH89" s="96"/>
      <c r="AI89" s="97"/>
    </row>
    <row r="90" spans="1:35" ht="16.149999999999999" customHeight="1">
      <c r="A90" s="102"/>
      <c r="B90" s="90"/>
      <c r="C90" s="90"/>
      <c r="D90" s="90"/>
      <c r="E90" s="90"/>
      <c r="F90" s="90"/>
      <c r="G90" s="99"/>
      <c r="H90" s="100"/>
      <c r="I90" s="123" t="str">
        <f t="shared" si="7"/>
        <v>No Aplica</v>
      </c>
      <c r="J90" s="100"/>
      <c r="K90" s="124" t="str">
        <f t="shared" si="8"/>
        <v>No Aplica</v>
      </c>
      <c r="L90" s="100"/>
      <c r="M90" s="124" t="str">
        <f t="shared" si="9"/>
        <v>No Aplica</v>
      </c>
      <c r="N90" s="127">
        <f t="shared" si="11"/>
        <v>0</v>
      </c>
      <c r="O90" s="119" t="str">
        <f t="shared" si="10"/>
        <v>No Aplica</v>
      </c>
      <c r="Z90" s="94"/>
      <c r="AA90" s="95"/>
      <c r="AB90" s="96"/>
      <c r="AC90" s="95"/>
      <c r="AD90" s="96"/>
      <c r="AE90" s="95"/>
      <c r="AF90" s="96"/>
      <c r="AG90" s="95"/>
      <c r="AH90" s="96"/>
      <c r="AI90" s="97"/>
    </row>
    <row r="91" spans="1:35" ht="16.149999999999999" customHeight="1">
      <c r="A91" s="102"/>
      <c r="B91" s="90"/>
      <c r="C91" s="90"/>
      <c r="D91" s="90"/>
      <c r="E91" s="90"/>
      <c r="F91" s="90"/>
      <c r="G91" s="99"/>
      <c r="H91" s="100"/>
      <c r="I91" s="123" t="str">
        <f t="shared" si="7"/>
        <v>No Aplica</v>
      </c>
      <c r="J91" s="100"/>
      <c r="K91" s="124" t="str">
        <f t="shared" si="8"/>
        <v>No Aplica</v>
      </c>
      <c r="L91" s="100"/>
      <c r="M91" s="124" t="str">
        <f t="shared" si="9"/>
        <v>No Aplica</v>
      </c>
      <c r="N91" s="127">
        <f t="shared" si="11"/>
        <v>0</v>
      </c>
      <c r="O91" s="119" t="str">
        <f t="shared" si="10"/>
        <v>No Aplica</v>
      </c>
      <c r="Z91" s="94"/>
      <c r="AA91" s="95"/>
      <c r="AB91" s="96"/>
      <c r="AC91" s="95"/>
      <c r="AD91" s="96"/>
      <c r="AE91" s="95"/>
      <c r="AF91" s="96"/>
      <c r="AG91" s="95"/>
      <c r="AH91" s="96"/>
      <c r="AI91" s="97"/>
    </row>
    <row r="92" spans="1:35" ht="16.149999999999999" customHeight="1">
      <c r="A92" s="102"/>
      <c r="B92" s="90"/>
      <c r="C92" s="90"/>
      <c r="D92" s="103"/>
      <c r="E92" s="103"/>
      <c r="F92" s="90"/>
      <c r="G92" s="99"/>
      <c r="H92" s="100"/>
      <c r="I92" s="123" t="str">
        <f t="shared" si="7"/>
        <v>No Aplica</v>
      </c>
      <c r="J92" s="100"/>
      <c r="K92" s="124" t="str">
        <f t="shared" si="8"/>
        <v>No Aplica</v>
      </c>
      <c r="L92" s="100"/>
      <c r="M92" s="124" t="str">
        <f t="shared" si="9"/>
        <v>No Aplica</v>
      </c>
      <c r="N92" s="127">
        <f t="shared" si="11"/>
        <v>0</v>
      </c>
      <c r="O92" s="119" t="str">
        <f t="shared" si="10"/>
        <v>No Aplica</v>
      </c>
      <c r="Z92" s="94"/>
      <c r="AA92" s="95"/>
      <c r="AB92" s="96"/>
      <c r="AC92" s="95"/>
      <c r="AD92" s="96"/>
      <c r="AE92" s="95"/>
      <c r="AF92" s="96"/>
      <c r="AG92" s="95"/>
      <c r="AH92" s="96"/>
      <c r="AI92" s="97"/>
    </row>
    <row r="93" spans="1:35" ht="16.149999999999999" customHeight="1">
      <c r="A93" s="102"/>
      <c r="B93" s="90"/>
      <c r="C93" s="90"/>
      <c r="D93" s="103"/>
      <c r="E93" s="103"/>
      <c r="F93" s="90"/>
      <c r="G93" s="101"/>
      <c r="H93" s="100"/>
      <c r="I93" s="123" t="str">
        <f t="shared" si="7"/>
        <v>No Aplica</v>
      </c>
      <c r="J93" s="100"/>
      <c r="K93" s="124" t="str">
        <f t="shared" si="8"/>
        <v>No Aplica</v>
      </c>
      <c r="L93" s="100"/>
      <c r="M93" s="124" t="str">
        <f t="shared" si="9"/>
        <v>No Aplica</v>
      </c>
      <c r="N93" s="127">
        <f t="shared" si="11"/>
        <v>0</v>
      </c>
      <c r="O93" s="119" t="str">
        <f t="shared" si="10"/>
        <v>No Aplica</v>
      </c>
      <c r="Z93" s="94" t="s">
        <v>64</v>
      </c>
      <c r="AA93" s="95"/>
      <c r="AB93" s="96"/>
      <c r="AC93" s="95"/>
      <c r="AD93" s="96"/>
      <c r="AE93" s="95"/>
      <c r="AF93" s="96"/>
      <c r="AG93" s="95"/>
      <c r="AH93" s="96"/>
      <c r="AI93" s="97"/>
    </row>
    <row r="94" spans="1:35" ht="16.149999999999999" customHeight="1">
      <c r="A94" s="102"/>
      <c r="B94" s="90"/>
      <c r="C94" s="90"/>
      <c r="D94" s="90"/>
      <c r="E94" s="90"/>
      <c r="F94" s="103"/>
      <c r="G94" s="99"/>
      <c r="H94" s="100"/>
      <c r="I94" s="123" t="str">
        <f t="shared" si="7"/>
        <v>No Aplica</v>
      </c>
      <c r="J94" s="100"/>
      <c r="K94" s="124" t="str">
        <f t="shared" si="8"/>
        <v>No Aplica</v>
      </c>
      <c r="L94" s="100"/>
      <c r="M94" s="124" t="str">
        <f t="shared" si="9"/>
        <v>No Aplica</v>
      </c>
      <c r="N94" s="127">
        <f t="shared" si="11"/>
        <v>0</v>
      </c>
      <c r="O94" s="119" t="str">
        <f t="shared" si="10"/>
        <v>No Aplica</v>
      </c>
      <c r="Z94" s="94"/>
      <c r="AA94" s="95"/>
      <c r="AB94" s="96"/>
      <c r="AC94" s="95"/>
      <c r="AD94" s="96"/>
      <c r="AE94" s="95"/>
      <c r="AF94" s="96"/>
      <c r="AG94" s="95"/>
      <c r="AH94" s="96"/>
      <c r="AI94" s="97"/>
    </row>
    <row r="95" spans="1:35" ht="16.149999999999999" customHeight="1">
      <c r="A95" s="102"/>
      <c r="B95" s="90"/>
      <c r="C95" s="90"/>
      <c r="D95" s="90"/>
      <c r="E95" s="90"/>
      <c r="F95" s="103"/>
      <c r="G95" s="99"/>
      <c r="H95" s="100"/>
      <c r="I95" s="123" t="str">
        <f t="shared" si="7"/>
        <v>No Aplica</v>
      </c>
      <c r="J95" s="100"/>
      <c r="K95" s="124" t="str">
        <f t="shared" si="8"/>
        <v>No Aplica</v>
      </c>
      <c r="L95" s="100"/>
      <c r="M95" s="124" t="str">
        <f t="shared" si="9"/>
        <v>No Aplica</v>
      </c>
      <c r="N95" s="127">
        <f t="shared" si="11"/>
        <v>0</v>
      </c>
      <c r="O95" s="119" t="str">
        <f t="shared" si="10"/>
        <v>No Aplica</v>
      </c>
      <c r="Z95" s="94"/>
      <c r="AA95" s="95"/>
      <c r="AB95" s="96"/>
      <c r="AC95" s="95"/>
      <c r="AD95" s="96"/>
      <c r="AE95" s="95"/>
      <c r="AF95" s="96"/>
      <c r="AG95" s="95"/>
      <c r="AH95" s="96"/>
      <c r="AI95" s="97"/>
    </row>
    <row r="96" spans="1:35" ht="16.149999999999999" customHeight="1">
      <c r="A96" s="102"/>
      <c r="B96" s="90"/>
      <c r="C96" s="90"/>
      <c r="D96" s="103"/>
      <c r="E96" s="103"/>
      <c r="F96" s="103"/>
      <c r="G96" s="99"/>
      <c r="H96" s="100"/>
      <c r="I96" s="123" t="str">
        <f t="shared" si="7"/>
        <v>No Aplica</v>
      </c>
      <c r="J96" s="100"/>
      <c r="K96" s="124" t="str">
        <f t="shared" si="8"/>
        <v>No Aplica</v>
      </c>
      <c r="L96" s="100"/>
      <c r="M96" s="124" t="str">
        <f t="shared" si="9"/>
        <v>No Aplica</v>
      </c>
      <c r="N96" s="127">
        <f t="shared" si="11"/>
        <v>0</v>
      </c>
      <c r="O96" s="119" t="str">
        <f t="shared" si="10"/>
        <v>No Aplica</v>
      </c>
      <c r="Z96" s="94"/>
      <c r="AA96" s="95"/>
      <c r="AB96" s="96"/>
      <c r="AC96" s="95"/>
      <c r="AD96" s="96"/>
      <c r="AE96" s="95"/>
      <c r="AF96" s="96"/>
      <c r="AG96" s="95"/>
      <c r="AH96" s="96"/>
      <c r="AI96" s="97"/>
    </row>
    <row r="97" spans="1:35" ht="16.149999999999999" customHeight="1">
      <c r="A97" s="102"/>
      <c r="B97" s="90"/>
      <c r="C97" s="90"/>
      <c r="D97" s="103"/>
      <c r="E97" s="103"/>
      <c r="F97" s="103"/>
      <c r="G97" s="103"/>
      <c r="H97" s="93"/>
      <c r="I97" s="116" t="str">
        <f t="shared" si="7"/>
        <v>No Aplica</v>
      </c>
      <c r="J97" s="93"/>
      <c r="K97" s="117" t="str">
        <f t="shared" si="8"/>
        <v>No Aplica</v>
      </c>
      <c r="L97" s="93"/>
      <c r="M97" s="117" t="str">
        <f t="shared" si="9"/>
        <v>No Aplica</v>
      </c>
      <c r="N97" s="118">
        <f t="shared" si="11"/>
        <v>0</v>
      </c>
      <c r="O97" s="119" t="str">
        <f t="shared" si="10"/>
        <v>No Aplica</v>
      </c>
      <c r="Z97" s="94"/>
      <c r="AA97" s="95"/>
      <c r="AB97" s="96"/>
      <c r="AC97" s="95"/>
      <c r="AD97" s="96"/>
      <c r="AE97" s="95"/>
      <c r="AF97" s="96"/>
      <c r="AG97" s="95"/>
      <c r="AH97" s="96"/>
      <c r="AI97" s="97"/>
    </row>
    <row r="98" spans="1:35" ht="16.149999999999999" customHeight="1">
      <c r="A98" s="102"/>
      <c r="B98" s="90"/>
      <c r="C98" s="90"/>
      <c r="D98" s="103"/>
      <c r="E98" s="103"/>
      <c r="F98" s="102"/>
      <c r="G98" s="103"/>
      <c r="H98" s="100"/>
      <c r="I98" s="123" t="str">
        <f t="shared" si="7"/>
        <v>No Aplica</v>
      </c>
      <c r="J98" s="100"/>
      <c r="K98" s="124" t="str">
        <f t="shared" si="8"/>
        <v>No Aplica</v>
      </c>
      <c r="L98" s="100"/>
      <c r="M98" s="124" t="str">
        <f t="shared" si="9"/>
        <v>No Aplica</v>
      </c>
      <c r="N98" s="118">
        <f t="shared" si="11"/>
        <v>0</v>
      </c>
      <c r="O98" s="119" t="str">
        <f t="shared" si="10"/>
        <v>No Aplica</v>
      </c>
      <c r="Z98" s="94"/>
      <c r="AA98" s="95"/>
      <c r="AB98" s="96"/>
      <c r="AC98" s="95"/>
      <c r="AD98" s="96"/>
      <c r="AE98" s="95"/>
      <c r="AF98" s="96"/>
      <c r="AG98" s="95"/>
      <c r="AH98" s="96"/>
      <c r="AI98" s="97"/>
    </row>
    <row r="99" spans="1:35" ht="16.149999999999999" customHeight="1">
      <c r="A99" s="102"/>
      <c r="B99" s="90"/>
      <c r="C99" s="90"/>
      <c r="D99" s="103"/>
      <c r="E99" s="103"/>
      <c r="F99" s="103"/>
      <c r="G99" s="99"/>
      <c r="H99" s="100"/>
      <c r="I99" s="123" t="str">
        <f t="shared" si="7"/>
        <v>No Aplica</v>
      </c>
      <c r="J99" s="100"/>
      <c r="K99" s="124" t="str">
        <f t="shared" si="8"/>
        <v>No Aplica</v>
      </c>
      <c r="L99" s="100"/>
      <c r="M99" s="124" t="str">
        <f t="shared" si="9"/>
        <v>No Aplica</v>
      </c>
      <c r="N99" s="127">
        <f t="shared" si="11"/>
        <v>0</v>
      </c>
      <c r="O99" s="119" t="str">
        <f t="shared" si="10"/>
        <v>No Aplica</v>
      </c>
      <c r="Z99" s="94"/>
      <c r="AA99" s="95"/>
      <c r="AB99" s="96"/>
      <c r="AC99" s="95"/>
      <c r="AD99" s="96"/>
      <c r="AE99" s="95"/>
      <c r="AF99" s="96"/>
      <c r="AG99" s="95"/>
      <c r="AH99" s="96"/>
      <c r="AI99" s="97"/>
    </row>
    <row r="100" spans="1:35" ht="16.149999999999999" customHeight="1">
      <c r="A100" s="102"/>
      <c r="B100" s="90"/>
      <c r="C100" s="90"/>
      <c r="D100" s="103"/>
      <c r="E100" s="103"/>
      <c r="F100" s="103"/>
      <c r="G100" s="99"/>
      <c r="H100" s="100"/>
      <c r="I100" s="123" t="str">
        <f t="shared" si="7"/>
        <v>No Aplica</v>
      </c>
      <c r="J100" s="100"/>
      <c r="K100" s="124" t="str">
        <f t="shared" si="8"/>
        <v>No Aplica</v>
      </c>
      <c r="L100" s="100"/>
      <c r="M100" s="124" t="str">
        <f t="shared" si="9"/>
        <v>No Aplica</v>
      </c>
      <c r="N100" s="127">
        <f t="shared" si="11"/>
        <v>0</v>
      </c>
      <c r="O100" s="119" t="str">
        <f t="shared" si="10"/>
        <v>No Aplica</v>
      </c>
      <c r="Z100" s="94"/>
      <c r="AA100" s="95"/>
      <c r="AB100" s="96"/>
      <c r="AC100" s="95"/>
      <c r="AD100" s="96"/>
      <c r="AE100" s="95"/>
      <c r="AF100" s="96"/>
      <c r="AG100" s="95"/>
      <c r="AH100" s="96"/>
      <c r="AI100" s="97"/>
    </row>
    <row r="101" spans="1:35" ht="16.149999999999999" customHeight="1">
      <c r="A101" s="102"/>
      <c r="B101" s="90"/>
      <c r="C101" s="90"/>
      <c r="D101" s="103"/>
      <c r="E101" s="103"/>
      <c r="F101" s="103"/>
      <c r="G101" s="99"/>
      <c r="H101" s="100"/>
      <c r="I101" s="123" t="str">
        <f t="shared" si="7"/>
        <v>No Aplica</v>
      </c>
      <c r="J101" s="100"/>
      <c r="K101" s="124" t="str">
        <f t="shared" si="8"/>
        <v>No Aplica</v>
      </c>
      <c r="L101" s="100"/>
      <c r="M101" s="124" t="str">
        <f t="shared" si="9"/>
        <v>No Aplica</v>
      </c>
      <c r="N101" s="127">
        <f t="shared" si="11"/>
        <v>0</v>
      </c>
      <c r="O101" s="119" t="str">
        <f t="shared" si="10"/>
        <v>No Aplica</v>
      </c>
      <c r="Z101" s="94"/>
      <c r="AA101" s="95"/>
      <c r="AB101" s="96"/>
      <c r="AC101" s="95"/>
      <c r="AD101" s="96"/>
      <c r="AE101" s="95"/>
      <c r="AF101" s="96"/>
      <c r="AG101" s="95"/>
      <c r="AH101" s="96"/>
      <c r="AI101" s="97"/>
    </row>
    <row r="102" spans="1:35" ht="16.149999999999999" customHeight="1">
      <c r="A102" s="102"/>
      <c r="B102" s="90"/>
      <c r="C102" s="90"/>
      <c r="D102" s="103"/>
      <c r="E102" s="103"/>
      <c r="F102" s="103"/>
      <c r="G102" s="99"/>
      <c r="H102" s="100"/>
      <c r="I102" s="123" t="str">
        <f t="shared" si="7"/>
        <v>No Aplica</v>
      </c>
      <c r="J102" s="100"/>
      <c r="K102" s="124" t="str">
        <f t="shared" si="8"/>
        <v>No Aplica</v>
      </c>
      <c r="L102" s="100"/>
      <c r="M102" s="124" t="str">
        <f t="shared" si="9"/>
        <v>No Aplica</v>
      </c>
      <c r="N102" s="127">
        <f t="shared" si="11"/>
        <v>0</v>
      </c>
      <c r="O102" s="119" t="str">
        <f t="shared" si="10"/>
        <v>No Aplica</v>
      </c>
      <c r="Z102" s="94"/>
      <c r="AA102" s="95"/>
      <c r="AB102" s="96"/>
      <c r="AC102" s="95"/>
      <c r="AD102" s="96"/>
      <c r="AE102" s="95"/>
      <c r="AF102" s="96"/>
      <c r="AG102" s="95"/>
      <c r="AH102" s="96"/>
      <c r="AI102" s="97"/>
    </row>
    <row r="103" spans="1:35" ht="16.149999999999999" customHeight="1">
      <c r="A103" s="102"/>
      <c r="B103" s="90"/>
      <c r="C103" s="90"/>
      <c r="D103" s="103"/>
      <c r="E103" s="103"/>
      <c r="F103" s="103"/>
      <c r="G103" s="99"/>
      <c r="H103" s="100"/>
      <c r="I103" s="123" t="str">
        <f t="shared" si="7"/>
        <v>No Aplica</v>
      </c>
      <c r="J103" s="100"/>
      <c r="K103" s="124" t="str">
        <f t="shared" si="8"/>
        <v>No Aplica</v>
      </c>
      <c r="L103" s="100"/>
      <c r="M103" s="124" t="str">
        <f t="shared" si="9"/>
        <v>No Aplica</v>
      </c>
      <c r="N103" s="127">
        <f t="shared" si="11"/>
        <v>0</v>
      </c>
      <c r="O103" s="119" t="str">
        <f t="shared" si="10"/>
        <v>No Aplica</v>
      </c>
      <c r="Z103" s="94"/>
      <c r="AA103" s="95"/>
      <c r="AB103" s="96"/>
      <c r="AC103" s="95"/>
      <c r="AD103" s="96"/>
      <c r="AE103" s="95"/>
      <c r="AF103" s="96"/>
      <c r="AG103" s="95"/>
      <c r="AH103" s="96"/>
      <c r="AI103" s="97"/>
    </row>
    <row r="104" spans="1:35" ht="16.149999999999999" customHeight="1">
      <c r="A104" s="102"/>
      <c r="B104" s="90"/>
      <c r="C104" s="90"/>
      <c r="D104" s="103"/>
      <c r="E104" s="103"/>
      <c r="F104" s="103"/>
      <c r="G104" s="99"/>
      <c r="H104" s="100"/>
      <c r="I104" s="123" t="str">
        <f t="shared" si="7"/>
        <v>No Aplica</v>
      </c>
      <c r="J104" s="100"/>
      <c r="K104" s="124" t="str">
        <f t="shared" si="8"/>
        <v>No Aplica</v>
      </c>
      <c r="L104" s="100"/>
      <c r="M104" s="124" t="str">
        <f t="shared" si="9"/>
        <v>No Aplica</v>
      </c>
      <c r="N104" s="127">
        <f t="shared" si="11"/>
        <v>0</v>
      </c>
      <c r="O104" s="119" t="str">
        <f t="shared" si="10"/>
        <v>No Aplica</v>
      </c>
      <c r="Z104" s="94"/>
      <c r="AA104" s="95"/>
      <c r="AB104" s="96"/>
      <c r="AC104" s="95"/>
      <c r="AD104" s="96"/>
      <c r="AE104" s="95"/>
      <c r="AF104" s="96"/>
      <c r="AG104" s="95"/>
      <c r="AH104" s="96"/>
      <c r="AI104" s="97"/>
    </row>
    <row r="105" spans="1:35" ht="16.149999999999999" customHeight="1">
      <c r="A105" s="102"/>
      <c r="B105" s="90"/>
      <c r="C105" s="90"/>
      <c r="D105" s="103"/>
      <c r="E105" s="103"/>
      <c r="F105" s="103"/>
      <c r="G105" s="99"/>
      <c r="H105" s="100"/>
      <c r="I105" s="123" t="str">
        <f t="shared" si="7"/>
        <v>No Aplica</v>
      </c>
      <c r="J105" s="100"/>
      <c r="K105" s="124" t="str">
        <f t="shared" si="8"/>
        <v>No Aplica</v>
      </c>
      <c r="L105" s="100"/>
      <c r="M105" s="124" t="str">
        <f t="shared" si="9"/>
        <v>No Aplica</v>
      </c>
      <c r="N105" s="127">
        <f t="shared" si="11"/>
        <v>0</v>
      </c>
      <c r="O105" s="119" t="str">
        <f t="shared" si="10"/>
        <v>No Aplica</v>
      </c>
      <c r="Z105" s="94"/>
      <c r="AA105" s="95"/>
      <c r="AB105" s="96"/>
      <c r="AC105" s="95"/>
      <c r="AD105" s="96"/>
      <c r="AE105" s="95"/>
      <c r="AF105" s="96"/>
      <c r="AG105" s="95"/>
      <c r="AH105" s="96"/>
      <c r="AI105" s="97"/>
    </row>
    <row r="106" spans="1:35" ht="16.149999999999999" customHeight="1" thickBot="1">
      <c r="A106" s="102"/>
      <c r="B106" s="90"/>
      <c r="C106" s="90"/>
      <c r="D106" s="103"/>
      <c r="E106" s="103"/>
      <c r="F106" s="103"/>
      <c r="G106" s="99"/>
      <c r="H106" s="100"/>
      <c r="I106" s="123" t="str">
        <f t="shared" si="7"/>
        <v>No Aplica</v>
      </c>
      <c r="J106" s="100"/>
      <c r="K106" s="124" t="str">
        <f t="shared" si="8"/>
        <v>No Aplica</v>
      </c>
      <c r="L106" s="100"/>
      <c r="M106" s="124" t="str">
        <f t="shared" si="9"/>
        <v>No Aplica</v>
      </c>
      <c r="N106" s="127">
        <f t="shared" si="11"/>
        <v>0</v>
      </c>
      <c r="O106" s="119" t="str">
        <f t="shared" si="10"/>
        <v>No Aplica</v>
      </c>
      <c r="Z106" s="105"/>
      <c r="AA106" s="106"/>
      <c r="AB106" s="107"/>
      <c r="AC106" s="106"/>
      <c r="AD106" s="107"/>
      <c r="AE106" s="106"/>
      <c r="AF106" s="107"/>
      <c r="AG106" s="106"/>
      <c r="AH106" s="107"/>
      <c r="AI106" s="108"/>
    </row>
    <row r="107" spans="1:35">
      <c r="H107" s="131"/>
      <c r="I107" s="131"/>
      <c r="J107" s="131"/>
      <c r="K107" s="131"/>
      <c r="L107" s="131"/>
      <c r="M107" s="131"/>
      <c r="N107" s="131"/>
      <c r="O107" s="131"/>
      <c r="P107" s="111"/>
    </row>
    <row r="108" spans="1:35">
      <c r="H108" s="131"/>
      <c r="I108" s="131"/>
      <c r="J108" s="131"/>
      <c r="K108" s="131"/>
      <c r="L108" s="131"/>
      <c r="M108" s="131"/>
      <c r="N108" s="131"/>
      <c r="O108" s="131"/>
      <c r="P108" s="111"/>
    </row>
  </sheetData>
  <customSheetViews>
    <customSheetView guid="{329F5593-0D6B-4C21-9FD0-52C333171BDF}" scale="70" showPageBreaks="1" showGridLines="0" printArea="1" hiddenColumns="1" state="hidden" view="pageBreakPreview">
      <pane xSplit="1" ySplit="6" topLeftCell="N7" activePane="bottomRight" state="frozen"/>
      <selection pane="bottomRight" activeCell="S19" sqref="S19"/>
      <pageMargins left="0.70866141732283472" right="0.70866141732283472" top="0.74803149606299213" bottom="0.74803149606299213" header="0.31496062992125984" footer="0.31496062992125984"/>
      <pageSetup scale="13" orientation="portrait" r:id="rId1"/>
      <headerFooter>
        <oddFooter>&amp;R&amp;"Arial Narrow,Normal"&amp;7Fecha de versión: 10 de octubre de 2017</oddFooter>
      </headerFooter>
    </customSheetView>
  </customSheetViews>
  <mergeCells count="22">
    <mergeCell ref="L5:M5"/>
    <mergeCell ref="A3:G4"/>
    <mergeCell ref="H3:M3"/>
    <mergeCell ref="N3:O5"/>
    <mergeCell ref="Z3:AI5"/>
    <mergeCell ref="H4:M4"/>
    <mergeCell ref="A5:A6"/>
    <mergeCell ref="B5:B6"/>
    <mergeCell ref="C5:C6"/>
    <mergeCell ref="D5:D6"/>
    <mergeCell ref="E5:E6"/>
    <mergeCell ref="F5:F6"/>
    <mergeCell ref="G5:G6"/>
    <mergeCell ref="H5:I5"/>
    <mergeCell ref="J5:K5"/>
    <mergeCell ref="A1:A2"/>
    <mergeCell ref="C1:J1"/>
    <mergeCell ref="K1:L1"/>
    <mergeCell ref="M1:O1"/>
    <mergeCell ref="C2:J2"/>
    <mergeCell ref="K2:L2"/>
    <mergeCell ref="M2:O2"/>
  </mergeCells>
  <conditionalFormatting sqref="H7:H106">
    <cfRule type="cellIs" dxfId="40" priority="31" operator="equal">
      <formula>3</formula>
    </cfRule>
    <cfRule type="cellIs" dxfId="39" priority="32" operator="equal">
      <formula>2</formula>
    </cfRule>
    <cfRule type="cellIs" dxfId="38" priority="33" operator="equal">
      <formula>1</formula>
    </cfRule>
  </conditionalFormatting>
  <conditionalFormatting sqref="I7:I106">
    <cfRule type="cellIs" dxfId="37" priority="28" operator="equal">
      <formula>"INFORMACION PUBLICA RESERVADA"</formula>
    </cfRule>
    <cfRule type="cellIs" dxfId="36" priority="29" operator="equal">
      <formula>"INFORMACION PUBLICA CLASIFICADA"</formula>
    </cfRule>
    <cfRule type="cellIs" dxfId="35" priority="30" operator="equal">
      <formula>"INFORMACION PUBLICA"</formula>
    </cfRule>
  </conditionalFormatting>
  <conditionalFormatting sqref="K7:K106">
    <cfRule type="cellIs" dxfId="34" priority="25" operator="equal">
      <formula>"ALTA"</formula>
    </cfRule>
    <cfRule type="cellIs" dxfId="33" priority="26" operator="equal">
      <formula>"MEDIA"</formula>
    </cfRule>
    <cfRule type="cellIs" dxfId="32" priority="27" operator="equal">
      <formula>"BAJA"</formula>
    </cfRule>
  </conditionalFormatting>
  <conditionalFormatting sqref="M7:M106">
    <cfRule type="cellIs" dxfId="31" priority="22" operator="equal">
      <formula>"ALTA"</formula>
    </cfRule>
    <cfRule type="cellIs" dxfId="30" priority="23" operator="equal">
      <formula>"MEDIA"</formula>
    </cfRule>
    <cfRule type="cellIs" dxfId="29" priority="24" operator="equal">
      <formula>"BAJA"</formula>
    </cfRule>
  </conditionalFormatting>
  <conditionalFormatting sqref="O7:O106">
    <cfRule type="cellIs" dxfId="28" priority="19" operator="equal">
      <formula>"BAJA"</formula>
    </cfRule>
    <cfRule type="cellIs" dxfId="27" priority="20" operator="equal">
      <formula>"MEDIA"</formula>
    </cfRule>
    <cfRule type="cellIs" dxfId="26" priority="21" operator="equal">
      <formula>"ALTA"</formula>
    </cfRule>
  </conditionalFormatting>
  <conditionalFormatting sqref="N7:N106">
    <cfRule type="cellIs" dxfId="25" priority="7" operator="between">
      <formula>4</formula>
      <formula>6</formula>
    </cfRule>
    <cfRule type="expression" dxfId="24" priority="8">
      <formula>AND(H7=2,J7=2,L7=2)</formula>
    </cfRule>
    <cfRule type="expression" dxfId="23" priority="9">
      <formula>IF(H7=2,J7=2)</formula>
    </cfRule>
    <cfRule type="expression" dxfId="22" priority="10">
      <formula>IF(H7=2,L7=2)</formula>
    </cfRule>
    <cfRule type="expression" dxfId="21" priority="11">
      <formula>IF(L7=2,J7=2)</formula>
    </cfRule>
    <cfRule type="expression" dxfId="20" priority="12">
      <formula>AND(H7=1,J7=1,L7=2)</formula>
    </cfRule>
    <cfRule type="expression" dxfId="19" priority="13">
      <formula>AND(H7=1,J7=2,L7=1)</formula>
    </cfRule>
    <cfRule type="expression" dxfId="18" priority="14">
      <formula>AND(H7=2,J7=1,L7=1)</formula>
    </cfRule>
    <cfRule type="expression" dxfId="17" priority="15">
      <formula>AND(H7=1,J7=1,L7=1)</formula>
    </cfRule>
    <cfRule type="expression" dxfId="16" priority="16">
      <formula>IF(L7=3,J7=3)</formula>
    </cfRule>
    <cfRule type="expression" dxfId="15" priority="17">
      <formula>IF(H7=3,L7=3)</formula>
    </cfRule>
    <cfRule type="expression" dxfId="14" priority="18">
      <formula>IF(H7=3,J7=3)</formula>
    </cfRule>
  </conditionalFormatting>
  <conditionalFormatting sqref="J7:J106">
    <cfRule type="cellIs" dxfId="13" priority="4" operator="equal">
      <formula>3</formula>
    </cfRule>
    <cfRule type="cellIs" dxfId="12" priority="5" operator="equal">
      <formula>2</formula>
    </cfRule>
    <cfRule type="cellIs" dxfId="11" priority="6" operator="equal">
      <formula>1</formula>
    </cfRule>
  </conditionalFormatting>
  <conditionalFormatting sqref="L7:L106">
    <cfRule type="cellIs" dxfId="10" priority="1" operator="equal">
      <formula>3</formula>
    </cfRule>
    <cfRule type="cellIs" dxfId="9" priority="2" operator="equal">
      <formula>2</formula>
    </cfRule>
    <cfRule type="cellIs" dxfId="8" priority="3" operator="equal">
      <formula>1</formula>
    </cfRule>
  </conditionalFormatting>
  <dataValidations count="4">
    <dataValidation type="list" allowBlank="1" showInputMessage="1" showErrorMessage="1" sqref="Z7:AI106">
      <formula1>$X$7</formula1>
    </dataValidation>
    <dataValidation type="list" allowBlank="1" showInputMessage="1" showErrorMessage="1" sqref="B7:B106">
      <formula1>$W$8:$W$34</formula1>
    </dataValidation>
    <dataValidation type="list" allowBlank="1" showInputMessage="1" showErrorMessage="1" sqref="C7:C106">
      <formula1>$U$8:$U$13</formula1>
    </dataValidation>
    <dataValidation type="list" allowBlank="1" showInputMessage="1" showErrorMessage="1" sqref="H7:H106 J7:J106 L7:L106">
      <formula1>Valor</formula1>
    </dataValidation>
  </dataValidations>
  <hyperlinks>
    <hyperlink ref="Z6" location="Riesgo1!E68" display="Riesgo1"/>
    <hyperlink ref="AA6" location="Riesgo2!E68" display="Riesgo2"/>
    <hyperlink ref="AB6" location="Riesgo3!E68" display="Riesgo3"/>
    <hyperlink ref="AC6" location="Riesgo4!E68" display="Riesgo4"/>
    <hyperlink ref="AD6" location="Riesgo5!E68" display="Riesgo5"/>
    <hyperlink ref="AE6" location="Riesgo6!E68" display="Riesgo6"/>
    <hyperlink ref="AF6" location="Riesgo7!E68" display="Riesgo7"/>
    <hyperlink ref="AG6" location="Riesgo8!E68" display="Riesgo8"/>
    <hyperlink ref="AH6" location="Riesgo9!E68" display="Riesgo9"/>
    <hyperlink ref="AI6" location="Riesgo10!E68" display="Riesgo10"/>
  </hyperlinks>
  <pageMargins left="0.70866141732283472" right="0.70866141732283472" top="0.74803149606299213" bottom="0.74803149606299213" header="0.31496062992125984" footer="0.31496062992125984"/>
  <pageSetup scale="13" orientation="portrait" r:id="rId2"/>
  <headerFooter>
    <oddFooter>&amp;R&amp;"Arial Narrow,Normal"&amp;7Fecha de versión: 10 de octubre de 2017</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8">
    <tabColor rgb="FF00B0F0"/>
  </sheetPr>
  <dimension ref="A1:X44"/>
  <sheetViews>
    <sheetView tabSelected="1" zoomScale="85" zoomScaleNormal="85" workbookViewId="0">
      <pane ySplit="4" topLeftCell="A5" activePane="bottomLeft" state="frozen"/>
      <selection activeCell="K10" sqref="K10:AJ10"/>
      <selection pane="bottomLeft" activeCell="Q23" sqref="Q23"/>
    </sheetView>
  </sheetViews>
  <sheetFormatPr baseColWidth="10" defaultRowHeight="12"/>
  <cols>
    <col min="1" max="1" width="3.28515625" style="155" bestFit="1" customWidth="1"/>
    <col min="2" max="2" width="29.7109375" style="160" customWidth="1"/>
    <col min="3" max="3" width="29.28515625" style="220" customWidth="1"/>
    <col min="4" max="4" width="22.28515625" style="161" customWidth="1"/>
    <col min="5" max="5" width="34.5703125" style="161" customWidth="1"/>
    <col min="6" max="6" width="61.7109375" style="205" customWidth="1"/>
    <col min="7" max="7" width="18.28515625" style="161" customWidth="1"/>
    <col min="8" max="8" width="12" style="162" customWidth="1"/>
    <col min="9" max="9" width="22.28515625" style="162" customWidth="1"/>
    <col min="10" max="10" width="13.42578125" style="161" customWidth="1"/>
    <col min="11" max="11" width="38.85546875" style="155" customWidth="1"/>
    <col min="12" max="12" width="12.7109375" style="162" customWidth="1"/>
    <col min="13" max="13" width="33.140625" style="160" customWidth="1"/>
    <col min="14" max="14" width="29.7109375" style="155" customWidth="1"/>
    <col min="15" max="15" width="18.28515625" style="162" customWidth="1"/>
    <col min="16" max="16" width="18" style="162" customWidth="1"/>
    <col min="17" max="17" width="22.5703125" style="161" customWidth="1"/>
    <col min="18" max="19" width="21.85546875" style="155" customWidth="1"/>
    <col min="20" max="20" width="20.42578125" style="159" customWidth="1"/>
    <col min="21" max="21" width="24" style="155" customWidth="1"/>
    <col min="22" max="22" width="19.85546875" style="155" customWidth="1"/>
    <col min="23" max="23" width="22" style="155" customWidth="1"/>
    <col min="24" max="24" width="2.28515625" style="155" hidden="1" customWidth="1"/>
    <col min="25" max="16384" width="11.42578125" style="156"/>
  </cols>
  <sheetData>
    <row r="1" spans="1:24" ht="28.5" customHeight="1">
      <c r="A1" s="442" t="s">
        <v>241</v>
      </c>
      <c r="B1" s="443"/>
      <c r="C1" s="443"/>
      <c r="D1" s="443"/>
      <c r="E1" s="443"/>
      <c r="F1" s="443"/>
      <c r="G1" s="443"/>
      <c r="H1" s="443"/>
      <c r="I1" s="443"/>
      <c r="J1" s="443"/>
      <c r="K1" s="443"/>
      <c r="L1" s="443"/>
      <c r="M1" s="443"/>
      <c r="N1" s="443"/>
      <c r="O1" s="443"/>
      <c r="P1" s="443"/>
      <c r="Q1" s="443"/>
      <c r="R1" s="443"/>
      <c r="S1" s="443"/>
      <c r="T1" s="443"/>
      <c r="U1" s="443"/>
      <c r="V1" s="443"/>
      <c r="W1" s="217" t="s">
        <v>533</v>
      </c>
    </row>
    <row r="2" spans="1:24" ht="32.25" customHeight="1">
      <c r="A2" s="444"/>
      <c r="B2" s="445"/>
      <c r="C2" s="445"/>
      <c r="D2" s="445"/>
      <c r="E2" s="445"/>
      <c r="F2" s="445"/>
      <c r="G2" s="445"/>
      <c r="H2" s="445"/>
      <c r="I2" s="445"/>
      <c r="J2" s="445"/>
      <c r="K2" s="445"/>
      <c r="L2" s="445"/>
      <c r="M2" s="445"/>
      <c r="N2" s="445"/>
      <c r="O2" s="445"/>
      <c r="P2" s="445"/>
      <c r="Q2" s="445"/>
      <c r="R2" s="445"/>
      <c r="S2" s="445"/>
      <c r="T2" s="445"/>
      <c r="U2" s="445"/>
      <c r="V2" s="445"/>
      <c r="W2" s="218" t="s">
        <v>534</v>
      </c>
    </row>
    <row r="3" spans="1:24" ht="24" customHeight="1">
      <c r="A3" s="446" t="s">
        <v>242</v>
      </c>
      <c r="B3" s="448" t="s">
        <v>243</v>
      </c>
      <c r="C3" s="448"/>
      <c r="D3" s="212" t="s">
        <v>244</v>
      </c>
      <c r="E3" s="212" t="s">
        <v>245</v>
      </c>
      <c r="F3" s="449" t="s">
        <v>246</v>
      </c>
      <c r="G3" s="450"/>
      <c r="H3" s="450"/>
      <c r="I3" s="450"/>
      <c r="J3" s="450"/>
      <c r="K3" s="450"/>
      <c r="L3" s="451"/>
      <c r="M3" s="452" t="s">
        <v>247</v>
      </c>
      <c r="N3" s="452"/>
      <c r="O3" s="453" t="s">
        <v>248</v>
      </c>
      <c r="P3" s="454"/>
      <c r="Q3" s="440" t="s">
        <v>249</v>
      </c>
      <c r="R3" s="441"/>
      <c r="S3" s="441"/>
      <c r="T3" s="441"/>
      <c r="U3" s="441"/>
      <c r="V3" s="441"/>
      <c r="W3" s="441"/>
    </row>
    <row r="4" spans="1:24" s="158" customFormat="1" ht="63.75" customHeight="1">
      <c r="A4" s="447"/>
      <c r="B4" s="187" t="s">
        <v>250</v>
      </c>
      <c r="C4" s="215" t="s">
        <v>2</v>
      </c>
      <c r="D4" s="212" t="s">
        <v>251</v>
      </c>
      <c r="E4" s="212" t="s">
        <v>252</v>
      </c>
      <c r="F4" s="188" t="s">
        <v>253</v>
      </c>
      <c r="G4" s="188" t="s">
        <v>254</v>
      </c>
      <c r="H4" s="188" t="s">
        <v>255</v>
      </c>
      <c r="I4" s="188" t="s">
        <v>256</v>
      </c>
      <c r="J4" s="188" t="s">
        <v>80</v>
      </c>
      <c r="K4" s="188" t="s">
        <v>257</v>
      </c>
      <c r="L4" s="188" t="s">
        <v>258</v>
      </c>
      <c r="M4" s="208" t="s">
        <v>259</v>
      </c>
      <c r="N4" s="186" t="s">
        <v>85</v>
      </c>
      <c r="O4" s="189" t="s">
        <v>260</v>
      </c>
      <c r="P4" s="189" t="s">
        <v>261</v>
      </c>
      <c r="Q4" s="190" t="s">
        <v>262</v>
      </c>
      <c r="R4" s="190" t="s">
        <v>263</v>
      </c>
      <c r="S4" s="190" t="s">
        <v>264</v>
      </c>
      <c r="T4" s="190" t="s">
        <v>265</v>
      </c>
      <c r="U4" s="190" t="s">
        <v>519</v>
      </c>
      <c r="V4" s="190" t="s">
        <v>266</v>
      </c>
      <c r="W4" s="191" t="s">
        <v>267</v>
      </c>
      <c r="X4" s="157"/>
    </row>
    <row r="5" spans="1:24" s="207" customFormat="1" ht="150.75" customHeight="1">
      <c r="A5" s="192">
        <v>1</v>
      </c>
      <c r="B5" s="200" t="s">
        <v>527</v>
      </c>
      <c r="C5" s="192" t="s">
        <v>273</v>
      </c>
      <c r="D5" s="192" t="s">
        <v>520</v>
      </c>
      <c r="E5" s="455" t="s">
        <v>528</v>
      </c>
      <c r="F5" s="202" t="s">
        <v>523</v>
      </c>
      <c r="G5" s="192" t="s">
        <v>312</v>
      </c>
      <c r="H5" s="192" t="s">
        <v>313</v>
      </c>
      <c r="I5" s="192" t="s">
        <v>330</v>
      </c>
      <c r="J5" s="192" t="s">
        <v>320</v>
      </c>
      <c r="K5" s="455" t="s">
        <v>524</v>
      </c>
      <c r="L5" s="192" t="s">
        <v>218</v>
      </c>
      <c r="M5" s="192" t="s">
        <v>529</v>
      </c>
      <c r="N5" s="192" t="s">
        <v>529</v>
      </c>
      <c r="O5" s="193" t="s">
        <v>31</v>
      </c>
      <c r="P5" s="193" t="s">
        <v>318</v>
      </c>
      <c r="Q5" s="192" t="s">
        <v>316</v>
      </c>
      <c r="R5" s="210" t="s">
        <v>525</v>
      </c>
      <c r="S5" s="216" t="s">
        <v>532</v>
      </c>
      <c r="T5" s="211" t="s">
        <v>336</v>
      </c>
      <c r="U5" s="214" t="s">
        <v>530</v>
      </c>
      <c r="V5" s="213" t="s">
        <v>218</v>
      </c>
      <c r="W5" s="213" t="s">
        <v>526</v>
      </c>
      <c r="X5" s="194"/>
    </row>
    <row r="6" spans="1:24" s="207" customFormat="1" ht="74.25" customHeight="1">
      <c r="A6" s="192">
        <v>2</v>
      </c>
      <c r="B6" s="200" t="s">
        <v>527</v>
      </c>
      <c r="C6" s="192" t="s">
        <v>273</v>
      </c>
      <c r="D6" s="192" t="s">
        <v>521</v>
      </c>
      <c r="E6" s="455" t="s">
        <v>522</v>
      </c>
      <c r="F6" s="202" t="s">
        <v>531</v>
      </c>
      <c r="G6" s="192" t="s">
        <v>312</v>
      </c>
      <c r="H6" s="192" t="s">
        <v>313</v>
      </c>
      <c r="I6" s="192" t="s">
        <v>330</v>
      </c>
      <c r="J6" s="192" t="s">
        <v>320</v>
      </c>
      <c r="K6" s="455" t="s">
        <v>524</v>
      </c>
      <c r="L6" s="192" t="s">
        <v>218</v>
      </c>
      <c r="M6" s="192" t="s">
        <v>529</v>
      </c>
      <c r="N6" s="192" t="s">
        <v>529</v>
      </c>
      <c r="O6" s="193" t="s">
        <v>31</v>
      </c>
      <c r="P6" s="193" t="s">
        <v>318</v>
      </c>
      <c r="Q6" s="192" t="s">
        <v>315</v>
      </c>
      <c r="R6" s="201"/>
      <c r="S6" s="201"/>
      <c r="T6" s="206"/>
      <c r="U6" s="209"/>
      <c r="V6" s="209"/>
      <c r="W6" s="201"/>
      <c r="X6" s="194"/>
    </row>
    <row r="7" spans="1:24" s="198" customFormat="1" ht="12.75" customHeight="1">
      <c r="A7" s="185"/>
      <c r="B7" s="195"/>
      <c r="C7" s="219"/>
      <c r="D7" s="196"/>
      <c r="E7" s="196"/>
      <c r="F7" s="203"/>
      <c r="G7" s="196"/>
      <c r="H7" s="197"/>
      <c r="I7" s="197"/>
      <c r="J7" s="196"/>
      <c r="K7" s="185"/>
      <c r="L7" s="197"/>
      <c r="M7" s="195"/>
      <c r="N7" s="185"/>
      <c r="O7" s="197"/>
      <c r="P7" s="197"/>
      <c r="Q7" s="196"/>
      <c r="R7" s="185"/>
      <c r="S7" s="185"/>
      <c r="T7" s="194"/>
      <c r="U7" s="185"/>
      <c r="V7" s="185"/>
      <c r="W7" s="185"/>
      <c r="X7" s="185"/>
    </row>
    <row r="8" spans="1:24" s="198" customFormat="1" ht="12" customHeight="1">
      <c r="A8" s="185"/>
      <c r="B8" s="195"/>
      <c r="C8" s="219"/>
      <c r="D8" s="196"/>
      <c r="E8" s="196"/>
      <c r="F8" s="204"/>
      <c r="G8" s="196"/>
      <c r="H8" s="197"/>
      <c r="I8" s="197"/>
      <c r="J8" s="196"/>
      <c r="K8" s="185"/>
      <c r="L8" s="197"/>
      <c r="M8" s="195"/>
      <c r="N8" s="185"/>
      <c r="O8" s="197"/>
      <c r="P8" s="197"/>
      <c r="Q8" s="196"/>
      <c r="R8" s="185"/>
      <c r="S8" s="185"/>
      <c r="T8" s="194"/>
      <c r="U8" s="185"/>
      <c r="V8" s="185"/>
      <c r="W8" s="185"/>
      <c r="X8" s="185"/>
    </row>
    <row r="9" spans="1:24" s="198" customFormat="1" ht="12" customHeight="1">
      <c r="A9" s="185"/>
      <c r="B9" s="195"/>
      <c r="C9" s="219"/>
      <c r="D9" s="196"/>
      <c r="E9" s="196"/>
      <c r="F9" s="203"/>
      <c r="G9" s="196"/>
      <c r="H9" s="197"/>
      <c r="I9" s="197"/>
      <c r="J9" s="196"/>
      <c r="K9" s="185"/>
      <c r="L9" s="197"/>
      <c r="M9" s="195"/>
      <c r="N9" s="185"/>
      <c r="O9" s="197"/>
      <c r="P9" s="197"/>
      <c r="Q9" s="196"/>
      <c r="R9" s="185"/>
      <c r="S9" s="185"/>
      <c r="T9" s="194"/>
      <c r="U9" s="185"/>
      <c r="V9" s="185"/>
      <c r="W9" s="185"/>
      <c r="X9" s="185"/>
    </row>
    <row r="10" spans="1:24" s="198" customFormat="1" ht="12" customHeight="1">
      <c r="A10" s="185"/>
      <c r="B10" s="195"/>
      <c r="C10" s="219"/>
      <c r="D10" s="196"/>
      <c r="E10" s="196"/>
      <c r="F10" s="203"/>
      <c r="G10" s="196"/>
      <c r="H10" s="197"/>
      <c r="I10" s="197"/>
      <c r="J10" s="196"/>
      <c r="K10" s="185"/>
      <c r="L10" s="197"/>
      <c r="M10" s="195"/>
      <c r="N10" s="185"/>
      <c r="O10" s="197"/>
      <c r="P10" s="197"/>
      <c r="Q10" s="196"/>
      <c r="R10" s="185"/>
      <c r="S10" s="185"/>
      <c r="T10" s="194"/>
      <c r="U10" s="185"/>
      <c r="V10" s="185"/>
      <c r="W10" s="185"/>
      <c r="X10" s="185"/>
    </row>
    <row r="11" spans="1:24" s="198" customFormat="1" ht="12.75" customHeight="1">
      <c r="A11" s="185"/>
      <c r="B11" s="195"/>
      <c r="C11" s="219"/>
      <c r="D11" s="196"/>
      <c r="E11" s="196"/>
      <c r="F11" s="203"/>
      <c r="G11" s="196"/>
      <c r="H11" s="197"/>
      <c r="I11" s="197"/>
      <c r="J11" s="196"/>
      <c r="K11" s="185"/>
      <c r="L11" s="197"/>
      <c r="M11" s="195"/>
      <c r="N11" s="185"/>
      <c r="O11" s="197"/>
      <c r="P11" s="197"/>
      <c r="Q11" s="196"/>
      <c r="R11" s="185"/>
      <c r="S11" s="185"/>
      <c r="T11" s="194"/>
      <c r="U11" s="185"/>
      <c r="V11" s="185"/>
      <c r="W11" s="185"/>
      <c r="X11" s="185"/>
    </row>
    <row r="12" spans="1:24" s="198" customFormat="1" ht="12" customHeight="1">
      <c r="A12" s="185"/>
      <c r="B12" s="195"/>
      <c r="C12" s="219"/>
      <c r="D12" s="196"/>
      <c r="E12" s="196"/>
      <c r="F12" s="204"/>
      <c r="G12" s="196"/>
      <c r="H12" s="197"/>
      <c r="I12" s="197"/>
      <c r="J12" s="196"/>
      <c r="K12" s="185"/>
      <c r="L12" s="197"/>
      <c r="M12" s="195"/>
      <c r="N12" s="185"/>
      <c r="O12" s="197"/>
      <c r="P12" s="197"/>
      <c r="Q12" s="196"/>
      <c r="R12" s="185"/>
      <c r="S12" s="185"/>
      <c r="T12" s="194"/>
      <c r="U12" s="185"/>
      <c r="V12" s="185"/>
      <c r="W12" s="185"/>
      <c r="X12" s="185"/>
    </row>
    <row r="13" spans="1:24" s="198" customFormat="1" ht="12" customHeight="1">
      <c r="A13" s="185"/>
      <c r="B13" s="195"/>
      <c r="C13" s="219"/>
      <c r="D13" s="196"/>
      <c r="E13" s="196"/>
      <c r="F13" s="204"/>
      <c r="G13" s="196"/>
      <c r="H13" s="197"/>
      <c r="I13" s="197"/>
      <c r="J13" s="196"/>
      <c r="K13" s="185"/>
      <c r="L13" s="197"/>
      <c r="M13" s="195"/>
      <c r="N13" s="185"/>
      <c r="O13" s="197"/>
      <c r="P13" s="197"/>
      <c r="Q13" s="196"/>
      <c r="R13" s="185"/>
      <c r="S13" s="185"/>
      <c r="T13" s="194"/>
      <c r="U13" s="185"/>
      <c r="V13" s="185"/>
      <c r="W13" s="185"/>
      <c r="X13" s="185"/>
    </row>
    <row r="14" spans="1:24" s="198" customFormat="1" ht="12" customHeight="1">
      <c r="A14" s="185"/>
      <c r="B14" s="195"/>
      <c r="C14" s="219"/>
      <c r="D14" s="196"/>
      <c r="E14" s="196"/>
      <c r="F14" s="204"/>
      <c r="G14" s="196"/>
      <c r="H14" s="197"/>
      <c r="I14" s="197"/>
      <c r="J14" s="196"/>
      <c r="K14" s="185"/>
      <c r="L14" s="197"/>
      <c r="M14" s="195"/>
      <c r="N14" s="185"/>
      <c r="O14" s="197"/>
      <c r="P14" s="197"/>
      <c r="Q14" s="196"/>
      <c r="R14" s="185"/>
      <c r="S14" s="185"/>
      <c r="T14" s="194"/>
      <c r="U14" s="185"/>
      <c r="V14" s="185"/>
      <c r="W14" s="185"/>
      <c r="X14" s="185"/>
    </row>
    <row r="15" spans="1:24" s="198" customFormat="1" ht="12" customHeight="1">
      <c r="A15" s="185"/>
      <c r="B15" s="195"/>
      <c r="C15" s="219"/>
      <c r="D15" s="196"/>
      <c r="E15" s="196"/>
      <c r="F15" s="204"/>
      <c r="G15" s="196"/>
      <c r="H15" s="197"/>
      <c r="I15" s="197"/>
      <c r="J15" s="196"/>
      <c r="K15" s="185"/>
      <c r="L15" s="197"/>
      <c r="M15" s="195"/>
      <c r="N15" s="185"/>
      <c r="O15" s="197"/>
      <c r="P15" s="197"/>
      <c r="Q15" s="196"/>
      <c r="R15" s="185"/>
      <c r="S15" s="185"/>
      <c r="T15" s="194"/>
      <c r="U15" s="185"/>
      <c r="V15" s="185"/>
      <c r="W15" s="185"/>
      <c r="X15" s="185"/>
    </row>
    <row r="16" spans="1:24" s="198" customFormat="1" ht="12.75" customHeight="1">
      <c r="A16" s="185"/>
      <c r="B16" s="195"/>
      <c r="C16" s="219"/>
      <c r="D16" s="196"/>
      <c r="E16" s="196"/>
      <c r="F16" s="204"/>
      <c r="G16" s="196"/>
      <c r="H16" s="197"/>
      <c r="I16" s="197"/>
      <c r="J16" s="196"/>
      <c r="K16" s="185"/>
      <c r="L16" s="197"/>
      <c r="M16" s="195"/>
      <c r="N16" s="185"/>
      <c r="O16" s="197"/>
      <c r="P16" s="197"/>
      <c r="Q16" s="196"/>
      <c r="R16" s="185"/>
      <c r="S16" s="185"/>
      <c r="T16" s="194"/>
      <c r="U16" s="185"/>
      <c r="V16" s="185"/>
      <c r="W16" s="185"/>
      <c r="X16" s="185"/>
    </row>
    <row r="17" spans="1:24" s="198" customFormat="1" ht="12" customHeight="1">
      <c r="A17" s="185"/>
      <c r="B17" s="195"/>
      <c r="C17" s="219"/>
      <c r="D17" s="196"/>
      <c r="E17" s="196"/>
      <c r="F17" s="204"/>
      <c r="G17" s="196"/>
      <c r="H17" s="197"/>
      <c r="I17" s="197"/>
      <c r="J17" s="196"/>
      <c r="K17" s="185"/>
      <c r="L17" s="197"/>
      <c r="M17" s="195"/>
      <c r="N17" s="185"/>
      <c r="O17" s="197"/>
      <c r="P17" s="197"/>
      <c r="Q17" s="196"/>
      <c r="R17" s="185"/>
      <c r="S17" s="185"/>
      <c r="T17" s="194"/>
      <c r="U17" s="185"/>
      <c r="V17" s="185"/>
      <c r="W17" s="185"/>
      <c r="X17" s="185"/>
    </row>
    <row r="18" spans="1:24" s="198" customFormat="1" ht="12" customHeight="1">
      <c r="A18" s="185"/>
      <c r="B18" s="195"/>
      <c r="C18" s="219"/>
      <c r="D18" s="196"/>
      <c r="E18" s="196"/>
      <c r="F18" s="204"/>
      <c r="G18" s="196"/>
      <c r="H18" s="197"/>
      <c r="I18" s="197"/>
      <c r="J18" s="196"/>
      <c r="K18" s="185"/>
      <c r="L18" s="197"/>
      <c r="M18" s="195"/>
      <c r="N18" s="185"/>
      <c r="O18" s="197"/>
      <c r="P18" s="197"/>
      <c r="Q18" s="196"/>
      <c r="R18" s="185"/>
      <c r="S18" s="185"/>
      <c r="T18" s="194"/>
      <c r="U18" s="185"/>
      <c r="V18" s="185"/>
      <c r="W18" s="185"/>
      <c r="X18" s="185"/>
    </row>
    <row r="19" spans="1:24" s="198" customFormat="1" ht="12" customHeight="1">
      <c r="A19" s="185"/>
      <c r="B19" s="195"/>
      <c r="C19" s="219"/>
      <c r="D19" s="196"/>
      <c r="E19" s="196"/>
      <c r="F19" s="203"/>
      <c r="G19" s="196"/>
      <c r="H19" s="197"/>
      <c r="I19" s="197"/>
      <c r="J19" s="196"/>
      <c r="K19" s="185"/>
      <c r="L19" s="197"/>
      <c r="M19" s="195"/>
      <c r="N19" s="185"/>
      <c r="O19" s="197"/>
      <c r="P19" s="197"/>
      <c r="Q19" s="196"/>
      <c r="R19" s="185"/>
      <c r="S19" s="185"/>
      <c r="T19" s="194"/>
      <c r="U19" s="185"/>
      <c r="V19" s="185"/>
      <c r="W19" s="185"/>
      <c r="X19" s="185"/>
    </row>
    <row r="20" spans="1:24" s="198" customFormat="1" ht="12" customHeight="1">
      <c r="A20" s="185"/>
      <c r="B20" s="195"/>
      <c r="C20" s="219"/>
      <c r="D20" s="196"/>
      <c r="E20" s="196"/>
      <c r="F20" s="203"/>
      <c r="G20" s="196"/>
      <c r="H20" s="197"/>
      <c r="I20" s="197"/>
      <c r="J20" s="196"/>
      <c r="K20" s="185"/>
      <c r="L20" s="197"/>
      <c r="M20" s="195"/>
      <c r="N20" s="185"/>
      <c r="O20" s="197"/>
      <c r="P20" s="197"/>
      <c r="Q20" s="196"/>
      <c r="R20" s="185"/>
      <c r="S20" s="185"/>
      <c r="T20" s="194"/>
      <c r="U20" s="185"/>
      <c r="V20" s="185"/>
      <c r="W20" s="185"/>
      <c r="X20" s="185"/>
    </row>
    <row r="21" spans="1:24" s="198" customFormat="1" ht="12" customHeight="1">
      <c r="A21" s="185"/>
      <c r="B21" s="195"/>
      <c r="C21" s="219"/>
      <c r="D21" s="196"/>
      <c r="E21" s="196"/>
      <c r="F21" s="203"/>
      <c r="G21" s="196"/>
      <c r="H21" s="197"/>
      <c r="I21" s="197"/>
      <c r="J21" s="196"/>
      <c r="K21" s="185"/>
      <c r="L21" s="197"/>
      <c r="M21" s="195"/>
      <c r="N21" s="185"/>
      <c r="O21" s="197"/>
      <c r="P21" s="197"/>
      <c r="Q21" s="196"/>
      <c r="R21" s="185"/>
      <c r="S21" s="185"/>
      <c r="T21" s="194"/>
      <c r="U21" s="185"/>
      <c r="V21" s="185"/>
      <c r="W21" s="185"/>
      <c r="X21" s="185"/>
    </row>
    <row r="22" spans="1:24" s="198" customFormat="1" ht="12" customHeight="1">
      <c r="A22" s="185"/>
      <c r="B22" s="195"/>
      <c r="C22" s="219"/>
      <c r="D22" s="196"/>
      <c r="E22" s="196"/>
      <c r="F22" s="203"/>
      <c r="G22" s="196"/>
      <c r="H22" s="197"/>
      <c r="I22" s="197"/>
      <c r="J22" s="196"/>
      <c r="K22" s="185"/>
      <c r="L22" s="197"/>
      <c r="M22" s="195"/>
      <c r="N22" s="185"/>
      <c r="O22" s="197"/>
      <c r="P22" s="197"/>
      <c r="Q22" s="196"/>
      <c r="R22" s="185"/>
      <c r="S22" s="185"/>
      <c r="T22" s="194"/>
      <c r="U22" s="185"/>
      <c r="V22" s="185"/>
      <c r="W22" s="185"/>
      <c r="X22" s="185"/>
    </row>
    <row r="23" spans="1:24" s="198" customFormat="1" ht="12" customHeight="1">
      <c r="A23" s="185"/>
      <c r="B23" s="195"/>
      <c r="C23" s="219"/>
      <c r="D23" s="196"/>
      <c r="E23" s="196"/>
      <c r="F23" s="203"/>
      <c r="G23" s="196"/>
      <c r="H23" s="197"/>
      <c r="I23" s="197"/>
      <c r="J23" s="196"/>
      <c r="K23" s="185"/>
      <c r="L23" s="197"/>
      <c r="M23" s="195"/>
      <c r="N23" s="185"/>
      <c r="O23" s="197"/>
      <c r="P23" s="197"/>
      <c r="Q23" s="196"/>
      <c r="R23" s="185"/>
      <c r="S23" s="185"/>
      <c r="T23" s="194"/>
      <c r="U23" s="185"/>
      <c r="V23" s="185"/>
      <c r="W23" s="185"/>
      <c r="X23" s="185"/>
    </row>
    <row r="24" spans="1:24" s="198" customFormat="1" ht="12" customHeight="1">
      <c r="A24" s="185"/>
      <c r="B24" s="195"/>
      <c r="C24" s="219"/>
      <c r="D24" s="196"/>
      <c r="E24" s="196"/>
      <c r="F24" s="203"/>
      <c r="G24" s="196"/>
      <c r="H24" s="197"/>
      <c r="I24" s="197"/>
      <c r="J24" s="196"/>
      <c r="K24" s="185"/>
      <c r="L24" s="197"/>
      <c r="M24" s="195"/>
      <c r="N24" s="185"/>
      <c r="O24" s="197"/>
      <c r="P24" s="197"/>
      <c r="Q24" s="196"/>
      <c r="R24" s="185"/>
      <c r="S24" s="185"/>
      <c r="T24" s="194"/>
      <c r="U24" s="185"/>
      <c r="V24" s="185"/>
      <c r="W24" s="185"/>
      <c r="X24" s="185"/>
    </row>
    <row r="25" spans="1:24" s="198" customFormat="1" ht="12" customHeight="1">
      <c r="A25" s="185"/>
      <c r="B25" s="195"/>
      <c r="C25" s="219"/>
      <c r="D25" s="196"/>
      <c r="E25" s="196"/>
      <c r="F25" s="203"/>
      <c r="G25" s="196"/>
      <c r="H25" s="197"/>
      <c r="I25" s="197"/>
      <c r="J25" s="196"/>
      <c r="K25" s="185"/>
      <c r="L25" s="197"/>
      <c r="M25" s="195"/>
      <c r="N25" s="185"/>
      <c r="O25" s="197"/>
      <c r="P25" s="197"/>
      <c r="Q25" s="196"/>
      <c r="R25" s="185"/>
      <c r="S25" s="185"/>
      <c r="T25" s="194"/>
      <c r="U25" s="185"/>
      <c r="V25" s="185"/>
      <c r="W25" s="185"/>
      <c r="X25" s="185"/>
    </row>
    <row r="26" spans="1:24" s="198" customFormat="1" ht="12" customHeight="1">
      <c r="A26" s="185"/>
      <c r="B26" s="195"/>
      <c r="C26" s="219"/>
      <c r="D26" s="196"/>
      <c r="E26" s="196"/>
      <c r="F26" s="203"/>
      <c r="G26" s="196"/>
      <c r="H26" s="197"/>
      <c r="I26" s="197"/>
      <c r="J26" s="196"/>
      <c r="K26" s="185"/>
      <c r="L26" s="197"/>
      <c r="M26" s="195"/>
      <c r="N26" s="185"/>
      <c r="O26" s="197"/>
      <c r="P26" s="197"/>
      <c r="Q26" s="196"/>
      <c r="R26" s="185"/>
      <c r="S26" s="185"/>
      <c r="T26" s="194"/>
      <c r="U26" s="185"/>
      <c r="V26" s="185"/>
      <c r="W26" s="185"/>
      <c r="X26" s="185"/>
    </row>
    <row r="27" spans="1:24" s="198" customFormat="1" ht="12" customHeight="1">
      <c r="A27" s="185"/>
      <c r="B27" s="195"/>
      <c r="C27" s="219"/>
      <c r="D27" s="196"/>
      <c r="E27" s="196"/>
      <c r="F27" s="203"/>
      <c r="G27" s="196"/>
      <c r="H27" s="197"/>
      <c r="I27" s="197"/>
      <c r="J27" s="196"/>
      <c r="K27" s="185"/>
      <c r="L27" s="197"/>
      <c r="M27" s="195"/>
      <c r="N27" s="185"/>
      <c r="O27" s="197"/>
      <c r="P27" s="197"/>
      <c r="Q27" s="196"/>
      <c r="R27" s="185"/>
      <c r="S27" s="185"/>
      <c r="T27" s="194"/>
      <c r="U27" s="185"/>
      <c r="V27" s="185"/>
      <c r="W27" s="185"/>
      <c r="X27" s="185"/>
    </row>
    <row r="28" spans="1:24" s="198" customFormat="1" ht="12" customHeight="1">
      <c r="A28" s="185"/>
      <c r="B28" s="195"/>
      <c r="C28" s="219"/>
      <c r="D28" s="196"/>
      <c r="E28" s="196"/>
      <c r="F28" s="203"/>
      <c r="G28" s="196"/>
      <c r="H28" s="197"/>
      <c r="I28" s="197"/>
      <c r="J28" s="196"/>
      <c r="K28" s="185"/>
      <c r="L28" s="197"/>
      <c r="M28" s="195"/>
      <c r="N28" s="185"/>
      <c r="O28" s="197"/>
      <c r="P28" s="197"/>
      <c r="Q28" s="196"/>
      <c r="R28" s="185"/>
      <c r="S28" s="185"/>
      <c r="T28" s="194"/>
      <c r="U28" s="185"/>
      <c r="V28" s="185"/>
      <c r="W28" s="185"/>
      <c r="X28" s="185"/>
    </row>
    <row r="29" spans="1:24" s="198" customFormat="1" ht="12" customHeight="1">
      <c r="A29" s="185"/>
      <c r="B29" s="195"/>
      <c r="C29" s="219"/>
      <c r="D29" s="196"/>
      <c r="E29" s="196"/>
      <c r="F29" s="203"/>
      <c r="G29" s="196"/>
      <c r="H29" s="197"/>
      <c r="I29" s="197"/>
      <c r="J29" s="196"/>
      <c r="K29" s="185"/>
      <c r="L29" s="197"/>
      <c r="M29" s="195"/>
      <c r="N29" s="185"/>
      <c r="O29" s="197"/>
      <c r="P29" s="197"/>
      <c r="Q29" s="196"/>
      <c r="R29" s="185"/>
      <c r="S29" s="185"/>
      <c r="T29" s="194"/>
      <c r="U29" s="185"/>
      <c r="V29" s="185"/>
      <c r="W29" s="185"/>
      <c r="X29" s="185"/>
    </row>
    <row r="30" spans="1:24" s="198" customFormat="1" ht="12" customHeight="1">
      <c r="A30" s="185"/>
      <c r="B30" s="195"/>
      <c r="C30" s="219"/>
      <c r="D30" s="196"/>
      <c r="E30" s="196"/>
      <c r="F30" s="203"/>
      <c r="G30" s="196"/>
      <c r="H30" s="197"/>
      <c r="I30" s="197"/>
      <c r="J30" s="196"/>
      <c r="K30" s="185"/>
      <c r="L30" s="197"/>
      <c r="M30" s="195"/>
      <c r="N30" s="185"/>
      <c r="O30" s="197"/>
      <c r="P30" s="197"/>
      <c r="Q30" s="196"/>
      <c r="R30" s="185"/>
      <c r="S30" s="185"/>
      <c r="T30" s="194"/>
      <c r="U30" s="185"/>
      <c r="V30" s="185"/>
      <c r="W30" s="185"/>
      <c r="X30" s="185"/>
    </row>
    <row r="31" spans="1:24" s="198" customFormat="1" ht="12" customHeight="1">
      <c r="A31" s="185"/>
      <c r="B31" s="195"/>
      <c r="C31" s="219"/>
      <c r="D31" s="196"/>
      <c r="E31" s="196"/>
      <c r="F31" s="203"/>
      <c r="G31" s="196"/>
      <c r="H31" s="197"/>
      <c r="I31" s="197"/>
      <c r="J31" s="196"/>
      <c r="K31" s="185"/>
      <c r="L31" s="197"/>
      <c r="M31" s="195"/>
      <c r="N31" s="185"/>
      <c r="O31" s="197"/>
      <c r="P31" s="197"/>
      <c r="Q31" s="196"/>
      <c r="R31" s="185"/>
      <c r="S31" s="185"/>
      <c r="T31" s="194"/>
      <c r="U31" s="185"/>
      <c r="V31" s="185"/>
      <c r="W31" s="185"/>
      <c r="X31" s="185"/>
    </row>
    <row r="32" spans="1:24" s="198" customFormat="1" ht="12" customHeight="1">
      <c r="A32" s="185"/>
      <c r="B32" s="195"/>
      <c r="C32" s="219"/>
      <c r="D32" s="196"/>
      <c r="E32" s="196"/>
      <c r="F32" s="203"/>
      <c r="G32" s="196"/>
      <c r="H32" s="197"/>
      <c r="I32" s="197"/>
      <c r="J32" s="196"/>
      <c r="K32" s="185"/>
      <c r="L32" s="197"/>
      <c r="M32" s="195"/>
      <c r="N32" s="185"/>
      <c r="O32" s="197"/>
      <c r="P32" s="197"/>
      <c r="Q32" s="196"/>
      <c r="R32" s="185"/>
      <c r="S32" s="185"/>
      <c r="T32" s="194"/>
      <c r="U32" s="185"/>
      <c r="V32" s="185"/>
      <c r="W32" s="185"/>
      <c r="X32" s="185"/>
    </row>
    <row r="33" spans="1:24" s="198" customFormat="1" ht="12" customHeight="1">
      <c r="A33" s="185"/>
      <c r="B33" s="195"/>
      <c r="C33" s="219"/>
      <c r="D33" s="196"/>
      <c r="E33" s="196"/>
      <c r="F33" s="203"/>
      <c r="G33" s="196"/>
      <c r="H33" s="197"/>
      <c r="I33" s="197"/>
      <c r="J33" s="196"/>
      <c r="K33" s="185"/>
      <c r="L33" s="197"/>
      <c r="M33" s="195"/>
      <c r="N33" s="185"/>
      <c r="O33" s="197"/>
      <c r="P33" s="197"/>
      <c r="Q33" s="196"/>
      <c r="R33" s="185"/>
      <c r="S33" s="185"/>
      <c r="T33" s="194"/>
      <c r="U33" s="185"/>
      <c r="V33" s="185"/>
      <c r="W33" s="185"/>
      <c r="X33" s="185"/>
    </row>
    <row r="34" spans="1:24" s="198" customFormat="1" ht="12" customHeight="1">
      <c r="A34" s="185"/>
      <c r="B34" s="195"/>
      <c r="C34" s="219"/>
      <c r="D34" s="196"/>
      <c r="E34" s="196"/>
      <c r="F34" s="203"/>
      <c r="G34" s="196"/>
      <c r="H34" s="197"/>
      <c r="I34" s="197"/>
      <c r="J34" s="196"/>
      <c r="K34" s="185"/>
      <c r="L34" s="197"/>
      <c r="M34" s="195"/>
      <c r="N34" s="185"/>
      <c r="O34" s="197"/>
      <c r="P34" s="197"/>
      <c r="Q34" s="196"/>
      <c r="R34" s="185"/>
      <c r="S34" s="185"/>
      <c r="T34" s="194"/>
      <c r="U34" s="185"/>
      <c r="V34" s="185"/>
      <c r="W34" s="185"/>
      <c r="X34" s="185"/>
    </row>
    <row r="35" spans="1:24" s="198" customFormat="1" ht="12" customHeight="1">
      <c r="A35" s="185"/>
      <c r="B35" s="195"/>
      <c r="C35" s="219"/>
      <c r="D35" s="196"/>
      <c r="E35" s="196"/>
      <c r="F35" s="203"/>
      <c r="G35" s="196"/>
      <c r="H35" s="197"/>
      <c r="I35" s="197"/>
      <c r="J35" s="196"/>
      <c r="K35" s="185"/>
      <c r="L35" s="197"/>
      <c r="M35" s="195"/>
      <c r="N35" s="185"/>
      <c r="O35" s="197"/>
      <c r="P35" s="197"/>
      <c r="Q35" s="196"/>
      <c r="R35" s="185"/>
      <c r="S35" s="185"/>
      <c r="T35" s="194"/>
      <c r="U35" s="185"/>
      <c r="V35" s="185"/>
      <c r="W35" s="185"/>
      <c r="X35" s="185"/>
    </row>
    <row r="36" spans="1:24" s="198" customFormat="1" ht="12" customHeight="1">
      <c r="A36" s="185"/>
      <c r="B36" s="195"/>
      <c r="C36" s="219"/>
      <c r="D36" s="196"/>
      <c r="E36" s="196"/>
      <c r="F36" s="203"/>
      <c r="G36" s="196"/>
      <c r="H36" s="197"/>
      <c r="I36" s="197"/>
      <c r="J36" s="196"/>
      <c r="K36" s="185"/>
      <c r="L36" s="197"/>
      <c r="M36" s="195"/>
      <c r="N36" s="185"/>
      <c r="O36" s="197"/>
      <c r="P36" s="197"/>
      <c r="Q36" s="196"/>
      <c r="R36" s="185"/>
      <c r="S36" s="185"/>
      <c r="T36" s="194"/>
      <c r="U36" s="185"/>
      <c r="V36" s="185"/>
      <c r="W36" s="185"/>
      <c r="X36" s="185"/>
    </row>
    <row r="37" spans="1:24" s="198" customFormat="1" ht="12" customHeight="1">
      <c r="A37" s="185"/>
      <c r="B37" s="195"/>
      <c r="C37" s="219"/>
      <c r="D37" s="196"/>
      <c r="E37" s="196"/>
      <c r="F37" s="203"/>
      <c r="G37" s="196"/>
      <c r="H37" s="197"/>
      <c r="I37" s="197"/>
      <c r="J37" s="196"/>
      <c r="K37" s="185"/>
      <c r="L37" s="197"/>
      <c r="M37" s="195"/>
      <c r="N37" s="185"/>
      <c r="O37" s="197"/>
      <c r="P37" s="197"/>
      <c r="Q37" s="196"/>
      <c r="R37" s="185"/>
      <c r="S37" s="185"/>
      <c r="T37" s="194"/>
      <c r="U37" s="185"/>
      <c r="V37" s="185"/>
      <c r="W37" s="185"/>
      <c r="X37" s="185"/>
    </row>
    <row r="38" spans="1:24" s="198" customFormat="1" ht="12" customHeight="1">
      <c r="A38" s="185"/>
      <c r="B38" s="195"/>
      <c r="C38" s="219"/>
      <c r="D38" s="196"/>
      <c r="E38" s="196"/>
      <c r="F38" s="203"/>
      <c r="G38" s="196"/>
      <c r="H38" s="197"/>
      <c r="I38" s="197"/>
      <c r="J38" s="196"/>
      <c r="K38" s="185"/>
      <c r="L38" s="197"/>
      <c r="M38" s="195"/>
      <c r="N38" s="185"/>
      <c r="O38" s="197"/>
      <c r="P38" s="197"/>
      <c r="Q38" s="196"/>
      <c r="R38" s="185"/>
      <c r="S38" s="185"/>
      <c r="T38" s="194"/>
      <c r="U38" s="185"/>
      <c r="V38" s="185"/>
      <c r="W38" s="185"/>
      <c r="X38" s="185"/>
    </row>
    <row r="39" spans="1:24" s="198" customFormat="1" ht="12" customHeight="1">
      <c r="A39" s="185"/>
      <c r="B39" s="195"/>
      <c r="C39" s="219"/>
      <c r="D39" s="196"/>
      <c r="E39" s="196"/>
      <c r="F39" s="203"/>
      <c r="G39" s="196"/>
      <c r="H39" s="197"/>
      <c r="I39" s="197"/>
      <c r="J39" s="196"/>
      <c r="K39" s="185"/>
      <c r="L39" s="197"/>
      <c r="M39" s="195"/>
      <c r="N39" s="185"/>
      <c r="O39" s="197"/>
      <c r="P39" s="197"/>
      <c r="Q39" s="196"/>
      <c r="R39" s="185"/>
      <c r="S39" s="185"/>
      <c r="T39" s="194"/>
      <c r="U39" s="185"/>
      <c r="V39" s="185"/>
      <c r="W39" s="185"/>
      <c r="X39" s="185"/>
    </row>
    <row r="40" spans="1:24" s="198" customFormat="1" ht="12" customHeight="1">
      <c r="A40" s="185"/>
      <c r="B40" s="195"/>
      <c r="C40" s="219"/>
      <c r="D40" s="196"/>
      <c r="E40" s="196"/>
      <c r="F40" s="203"/>
      <c r="G40" s="196"/>
      <c r="H40" s="197"/>
      <c r="I40" s="197"/>
      <c r="J40" s="196"/>
      <c r="K40" s="185"/>
      <c r="L40" s="197"/>
      <c r="M40" s="195"/>
      <c r="N40" s="185"/>
      <c r="O40" s="197"/>
      <c r="P40" s="197"/>
      <c r="Q40" s="196"/>
      <c r="R40" s="185"/>
      <c r="S40" s="185"/>
      <c r="T40" s="194"/>
      <c r="U40" s="185"/>
      <c r="V40" s="185"/>
      <c r="W40" s="185"/>
      <c r="X40" s="185"/>
    </row>
    <row r="41" spans="1:24" s="198" customFormat="1" ht="12" customHeight="1">
      <c r="A41" s="185"/>
      <c r="B41" s="195"/>
      <c r="C41" s="219"/>
      <c r="D41" s="196"/>
      <c r="E41" s="196"/>
      <c r="F41" s="203"/>
      <c r="G41" s="196"/>
      <c r="H41" s="197"/>
      <c r="I41" s="197"/>
      <c r="J41" s="196"/>
      <c r="K41" s="185"/>
      <c r="L41" s="197"/>
      <c r="M41" s="195"/>
      <c r="N41" s="185"/>
      <c r="O41" s="197"/>
      <c r="P41" s="197"/>
      <c r="Q41" s="196"/>
      <c r="R41" s="185"/>
      <c r="S41" s="185"/>
      <c r="T41" s="194"/>
      <c r="U41" s="185"/>
      <c r="V41" s="185"/>
      <c r="W41" s="185"/>
      <c r="X41" s="185"/>
    </row>
    <row r="42" spans="1:24" s="198" customFormat="1" ht="12" customHeight="1">
      <c r="A42" s="185"/>
      <c r="B42" s="195"/>
      <c r="C42" s="219"/>
      <c r="D42" s="196"/>
      <c r="E42" s="196"/>
      <c r="F42" s="203"/>
      <c r="G42" s="196"/>
      <c r="H42" s="197"/>
      <c r="I42" s="197"/>
      <c r="J42" s="196"/>
      <c r="K42" s="185"/>
      <c r="L42" s="197"/>
      <c r="M42" s="195"/>
      <c r="N42" s="185"/>
      <c r="O42" s="197"/>
      <c r="P42" s="197"/>
      <c r="Q42" s="196"/>
      <c r="R42" s="185"/>
      <c r="S42" s="185"/>
      <c r="T42" s="194"/>
      <c r="U42" s="185"/>
      <c r="V42" s="185"/>
      <c r="W42" s="185"/>
      <c r="X42" s="185"/>
    </row>
    <row r="43" spans="1:24" s="198" customFormat="1" ht="12" customHeight="1">
      <c r="A43" s="185"/>
      <c r="B43" s="195"/>
      <c r="C43" s="219"/>
      <c r="D43" s="196"/>
      <c r="E43" s="196"/>
      <c r="F43" s="203"/>
      <c r="G43" s="196"/>
      <c r="H43" s="197"/>
      <c r="I43" s="197"/>
      <c r="J43" s="196"/>
      <c r="K43" s="185"/>
      <c r="L43" s="197"/>
      <c r="M43" s="195"/>
      <c r="N43" s="185"/>
      <c r="O43" s="197"/>
      <c r="P43" s="197"/>
      <c r="Q43" s="196"/>
      <c r="R43" s="185"/>
      <c r="S43" s="185"/>
      <c r="T43" s="194"/>
      <c r="U43" s="185"/>
      <c r="V43" s="185"/>
      <c r="W43" s="185"/>
      <c r="X43" s="185"/>
    </row>
    <row r="44" spans="1:24" s="198" customFormat="1" ht="12" customHeight="1">
      <c r="A44" s="185"/>
      <c r="B44" s="195"/>
      <c r="C44" s="219"/>
      <c r="D44" s="196"/>
      <c r="E44" s="196"/>
      <c r="F44" s="203"/>
      <c r="G44" s="196"/>
      <c r="H44" s="197"/>
      <c r="I44" s="197"/>
      <c r="J44" s="196"/>
      <c r="K44" s="185"/>
      <c r="L44" s="197"/>
      <c r="M44" s="195"/>
      <c r="N44" s="185"/>
      <c r="O44" s="197"/>
      <c r="P44" s="197"/>
      <c r="Q44" s="196"/>
      <c r="R44" s="185"/>
      <c r="S44" s="185"/>
      <c r="T44" s="194"/>
      <c r="U44" s="185"/>
      <c r="V44" s="185"/>
      <c r="W44" s="185"/>
      <c r="X44" s="185"/>
    </row>
  </sheetData>
  <autoFilter ref="B4:W6"/>
  <customSheetViews>
    <customSheetView guid="{329F5593-0D6B-4C21-9FD0-52C333171BDF}" scale="87" showAutoFilter="1" hiddenColumns="1" topLeftCell="S1">
      <pane ySplit="4" topLeftCell="A5" activePane="bottomLeft" state="frozen"/>
      <selection pane="bottomLeft" activeCell="AE4" sqref="AE4"/>
      <pageMargins left="0.70866141732283472" right="0.70866141732283472" top="0.74803149606299213" bottom="0.74803149606299213" header="0.31496062992125984" footer="0.31496062992125984"/>
      <pageSetup orientation="portrait" r:id="rId1"/>
      <headerFooter>
        <oddFooter>&amp;RSC05-F03 Vr1 (2018-10-11)</oddFooter>
      </headerFooter>
      <autoFilter ref="B4:W4"/>
    </customSheetView>
  </customSheetViews>
  <mergeCells count="7">
    <mergeCell ref="Q3:W3"/>
    <mergeCell ref="A1:V2"/>
    <mergeCell ref="A3:A4"/>
    <mergeCell ref="B3:C3"/>
    <mergeCell ref="F3:L3"/>
    <mergeCell ref="M3:N3"/>
    <mergeCell ref="O3:P3"/>
  </mergeCells>
  <conditionalFormatting sqref="O5:Q10089">
    <cfRule type="cellIs" dxfId="7" priority="45" operator="equal">
      <formula>"BAJA"</formula>
    </cfRule>
    <cfRule type="cellIs" dxfId="6" priority="46" operator="equal">
      <formula>"MEDIA"</formula>
    </cfRule>
    <cfRule type="cellIs" dxfId="5" priority="47" operator="equal">
      <formula>"ALTA"</formula>
    </cfRule>
  </conditionalFormatting>
  <conditionalFormatting sqref="O5:Q10089">
    <cfRule type="cellIs" dxfId="4" priority="40" operator="equal">
      <formula>"MUY BAJA"</formula>
    </cfRule>
    <cfRule type="cellIs" dxfId="3" priority="41" operator="equal">
      <formula>"BAJA"</formula>
    </cfRule>
    <cfRule type="cellIs" dxfId="2" priority="42" operator="equal">
      <formula>"MEDIA"</formula>
    </cfRule>
    <cfRule type="cellIs" dxfId="1" priority="43" operator="equal">
      <formula>"ALTA"</formula>
    </cfRule>
    <cfRule type="cellIs" dxfId="0" priority="44" operator="equal">
      <formula>"MUY ALTA"</formula>
    </cfRule>
  </conditionalFormatting>
  <dataValidations xWindow="474" yWindow="541" count="10">
    <dataValidation type="custom" showInputMessage="1" showErrorMessage="1" error="Este campo sólo se hablita si la información es clasificada o reservada" promptTitle="CLASIFICACIÓN" prompt="Este campo sólo se hablita si la información es clasificada o reservada" sqref="S6">
      <formula1>AND($Q5&lt;&gt;"publica",$Q5&lt;&gt;"")</formula1>
    </dataValidation>
    <dataValidation type="list" allowBlank="1" showInputMessage="1" showErrorMessage="1" sqref="I7:I7913">
      <formula1>medio</formula1>
    </dataValidation>
    <dataValidation type="custom" showInputMessage="1" showErrorMessage="1" error="Este campo sólo se hablita si la información es clasificada o reservada" promptTitle="CLASIFICACIÓN" prompt="Este campo sólo se hablita si la información es clasificada o reservada" sqref="U5:W6 R5:R6">
      <formula1>AND($Q5&lt;&gt;"publica",$Q5&lt;&gt;"")</formula1>
    </dataValidation>
    <dataValidation allowBlank="1" showInputMessage="1" showErrorMessage="1" prompt="Aplica sólo para documentos que estén en las Tablas  de Retención Documental.  De lo contrario, indique no aplica." sqref="D5:D116"/>
    <dataValidation type="list" allowBlank="1" showInputMessage="1" showErrorMessage="1" sqref="Q5:Q103">
      <formula1>clasificación</formula1>
    </dataValidation>
    <dataValidation type="list" allowBlank="1" showInputMessage="1" showErrorMessage="1" sqref="G5:G7349">
      <formula1>TIPO</formula1>
    </dataValidation>
    <dataValidation type="list" allowBlank="1" showInputMessage="1" showErrorMessage="1" sqref="J5:J7349">
      <formula1>formato</formula1>
    </dataValidation>
    <dataValidation type="list" allowBlank="1" showInputMessage="1" showErrorMessage="1" sqref="H5:H7354">
      <formula1>idioma</formula1>
    </dataValidation>
    <dataValidation type="list" allowBlank="1" showInputMessage="1" showErrorMessage="1" sqref="C5:C7355">
      <formula1>procesos</formula1>
    </dataValidation>
    <dataValidation type="list" allowBlank="1" showInputMessage="1" showErrorMessage="1" sqref="P5:P8447 O5:O10089">
      <formula1>justificación</formula1>
    </dataValidation>
  </dataValidations>
  <pageMargins left="0.70866141732283472" right="0.70866141732283472" top="0.74803149606299213" bottom="0.74803149606299213" header="0.31496062992125984" footer="0.31496062992125984"/>
  <pageSetup orientation="portrait" r:id="rId2"/>
  <headerFooter>
    <oddFooter>&amp;RSC05-F03 Vr1 (2018-10-11)</oddFooter>
  </headerFooter>
  <drawing r:id="rId3"/>
  <legacyDrawing r:id="rId4"/>
  <extLst>
    <ext xmlns:x14="http://schemas.microsoft.com/office/spreadsheetml/2009/9/main" uri="{CCE6A557-97BC-4b89-ADB6-D9C93CAAB3DF}">
      <x14:dataValidations xmlns:xm="http://schemas.microsoft.com/office/excel/2006/main" xWindow="474" yWindow="541" count="3">
        <x14:dataValidation type="list" allowBlank="1" showInputMessage="1" showErrorMessage="1">
          <x14:formula1>
            <xm:f>'listas d'!$G$3:$G$7</xm:f>
          </x14:formula1>
          <xm:sqref>I5:I6</xm:sqref>
        </x14:dataValidation>
        <x14:dataValidation type="list" showInputMessage="1" showErrorMessage="1" error="Este campo sólo se hablita si la información es clasificada o reservada" promptTitle="CLASIFICACIÓN" prompt="Este campo sólo se hablita si la información es clasificada o reservada">
          <x14:formula1>
            <xm:f>'listas d'!$I$3:$I$4</xm:f>
          </x14:formula1>
          <xm:sqref>T5:T6</xm:sqref>
        </x14:dataValidation>
        <x14:dataValidation type="list" allowBlank="1" showInputMessage="1" showErrorMessage="1" error="Este campo sólo se hablita si la información es clasificada o reservada" promptTitle="CLASIFICACIÓN" prompt="Este campo sólo se hablita si la información es clasificada o reservada">
          <x14:formula1>
            <xm:f>'listas d'!#REF!</xm:f>
          </x14:formula1>
          <xm:sqref>T7:T523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257"/>
  <sheetViews>
    <sheetView workbookViewId="0">
      <selection activeCell="A18" sqref="A18"/>
    </sheetView>
  </sheetViews>
  <sheetFormatPr baseColWidth="10" defaultRowHeight="15"/>
  <cols>
    <col min="1" max="1" width="51.28515625" customWidth="1"/>
    <col min="2" max="2" width="68.140625" customWidth="1"/>
    <col min="3" max="3" width="50.42578125" customWidth="1"/>
    <col min="4" max="4" width="89.7109375" bestFit="1" customWidth="1"/>
  </cols>
  <sheetData>
    <row r="1" spans="1:4">
      <c r="A1" t="s">
        <v>514</v>
      </c>
      <c r="B1" t="s">
        <v>513</v>
      </c>
      <c r="C1" t="s">
        <v>515</v>
      </c>
      <c r="D1" t="s">
        <v>512</v>
      </c>
    </row>
    <row r="2" spans="1:4" ht="25.5">
      <c r="A2" s="179" t="s">
        <v>397</v>
      </c>
      <c r="B2" s="180" t="s">
        <v>362</v>
      </c>
      <c r="C2" s="179" t="s">
        <v>397</v>
      </c>
      <c r="D2" s="179" t="s">
        <v>397</v>
      </c>
    </row>
    <row r="3" spans="1:4" ht="25.5">
      <c r="A3" s="182" t="s">
        <v>351</v>
      </c>
      <c r="B3" s="180" t="s">
        <v>363</v>
      </c>
      <c r="C3" s="180" t="s">
        <v>362</v>
      </c>
      <c r="D3" s="180" t="s">
        <v>362</v>
      </c>
    </row>
    <row r="4" spans="1:4" ht="25.5">
      <c r="A4" s="179" t="s">
        <v>352</v>
      </c>
      <c r="B4" s="180" t="s">
        <v>364</v>
      </c>
      <c r="C4" s="182" t="s">
        <v>351</v>
      </c>
      <c r="D4" s="181" t="s">
        <v>398</v>
      </c>
    </row>
    <row r="5" spans="1:4">
      <c r="A5" s="179" t="s">
        <v>353</v>
      </c>
      <c r="B5" s="180" t="s">
        <v>365</v>
      </c>
      <c r="C5" s="180" t="s">
        <v>363</v>
      </c>
      <c r="D5" s="181" t="s">
        <v>399</v>
      </c>
    </row>
    <row r="6" spans="1:4">
      <c r="A6" s="179" t="s">
        <v>354</v>
      </c>
      <c r="B6" s="183" t="s">
        <v>366</v>
      </c>
      <c r="C6" s="180" t="s">
        <v>364</v>
      </c>
      <c r="D6" s="182" t="s">
        <v>351</v>
      </c>
    </row>
    <row r="7" spans="1:4">
      <c r="A7" s="179" t="s">
        <v>355</v>
      </c>
      <c r="B7" s="180" t="s">
        <v>367</v>
      </c>
      <c r="C7" s="179" t="s">
        <v>352</v>
      </c>
      <c r="D7" s="180" t="s">
        <v>363</v>
      </c>
    </row>
    <row r="8" spans="1:4">
      <c r="A8" s="179" t="s">
        <v>356</v>
      </c>
      <c r="B8" s="180" t="s">
        <v>368</v>
      </c>
      <c r="C8" s="180" t="s">
        <v>365</v>
      </c>
      <c r="D8" s="181" t="s">
        <v>400</v>
      </c>
    </row>
    <row r="9" spans="1:4">
      <c r="A9" s="179" t="s">
        <v>357</v>
      </c>
      <c r="B9" s="180" t="s">
        <v>369</v>
      </c>
      <c r="C9" s="183" t="s">
        <v>366</v>
      </c>
      <c r="D9" s="181" t="s">
        <v>401</v>
      </c>
    </row>
    <row r="10" spans="1:4">
      <c r="A10" s="179" t="s">
        <v>358</v>
      </c>
      <c r="B10" s="180" t="s">
        <v>370</v>
      </c>
      <c r="C10" s="180" t="s">
        <v>367</v>
      </c>
      <c r="D10" s="181" t="s">
        <v>402</v>
      </c>
    </row>
    <row r="11" spans="1:4" ht="25.5">
      <c r="A11" s="179" t="s">
        <v>518</v>
      </c>
      <c r="B11" s="180" t="s">
        <v>371</v>
      </c>
      <c r="C11" s="179" t="s">
        <v>353</v>
      </c>
      <c r="D11" s="181" t="s">
        <v>403</v>
      </c>
    </row>
    <row r="12" spans="1:4">
      <c r="A12" s="179" t="s">
        <v>360</v>
      </c>
      <c r="B12" s="180" t="s">
        <v>372</v>
      </c>
      <c r="C12" s="180" t="s">
        <v>368</v>
      </c>
      <c r="D12" s="181" t="s">
        <v>404</v>
      </c>
    </row>
    <row r="13" spans="1:4">
      <c r="A13" s="179" t="s">
        <v>492</v>
      </c>
      <c r="B13" s="180" t="s">
        <v>373</v>
      </c>
      <c r="C13" s="180" t="s">
        <v>369</v>
      </c>
      <c r="D13" s="180" t="s">
        <v>364</v>
      </c>
    </row>
    <row r="14" spans="1:4">
      <c r="A14" s="179" t="s">
        <v>500</v>
      </c>
      <c r="B14" s="180" t="s">
        <v>374</v>
      </c>
      <c r="C14" s="180" t="s">
        <v>370</v>
      </c>
      <c r="D14" s="181" t="s">
        <v>405</v>
      </c>
    </row>
    <row r="15" spans="1:4">
      <c r="A15" s="179" t="s">
        <v>361</v>
      </c>
      <c r="B15" s="180" t="s">
        <v>375</v>
      </c>
      <c r="C15" s="179" t="s">
        <v>354</v>
      </c>
      <c r="D15" s="181" t="s">
        <v>406</v>
      </c>
    </row>
    <row r="16" spans="1:4" ht="25.5">
      <c r="B16" s="180" t="s">
        <v>376</v>
      </c>
      <c r="C16" s="180" t="s">
        <v>371</v>
      </c>
      <c r="D16" s="179" t="s">
        <v>352</v>
      </c>
    </row>
    <row r="17" spans="2:4">
      <c r="B17" s="180" t="s">
        <v>377</v>
      </c>
      <c r="C17" s="180" t="s">
        <v>372</v>
      </c>
      <c r="D17" s="180" t="s">
        <v>365</v>
      </c>
    </row>
    <row r="18" spans="2:4">
      <c r="B18" s="180" t="s">
        <v>378</v>
      </c>
      <c r="C18" s="180" t="s">
        <v>373</v>
      </c>
      <c r="D18" s="181" t="s">
        <v>407</v>
      </c>
    </row>
    <row r="19" spans="2:4">
      <c r="B19" s="180" t="s">
        <v>379</v>
      </c>
      <c r="C19" s="180" t="s">
        <v>374</v>
      </c>
      <c r="D19" s="181" t="s">
        <v>408</v>
      </c>
    </row>
    <row r="20" spans="2:4">
      <c r="B20" s="180" t="s">
        <v>380</v>
      </c>
      <c r="C20" s="179" t="s">
        <v>355</v>
      </c>
      <c r="D20" s="183" t="s">
        <v>366</v>
      </c>
    </row>
    <row r="21" spans="2:4">
      <c r="B21" s="180" t="s">
        <v>381</v>
      </c>
      <c r="C21" s="180" t="s">
        <v>375</v>
      </c>
      <c r="D21" s="181" t="s">
        <v>409</v>
      </c>
    </row>
    <row r="22" spans="2:4">
      <c r="B22" s="180" t="s">
        <v>382</v>
      </c>
      <c r="C22" s="179" t="s">
        <v>356</v>
      </c>
      <c r="D22" s="199" t="s">
        <v>516</v>
      </c>
    </row>
    <row r="23" spans="2:4">
      <c r="B23" s="180" t="s">
        <v>383</v>
      </c>
      <c r="C23" s="180" t="s">
        <v>376</v>
      </c>
      <c r="D23" s="181" t="s">
        <v>410</v>
      </c>
    </row>
    <row r="24" spans="2:4">
      <c r="B24" s="180" t="s">
        <v>384</v>
      </c>
      <c r="C24" s="180" t="s">
        <v>377</v>
      </c>
      <c r="D24" s="180" t="s">
        <v>367</v>
      </c>
    </row>
    <row r="25" spans="2:4">
      <c r="B25" s="183" t="s">
        <v>385</v>
      </c>
      <c r="C25" s="179" t="s">
        <v>357</v>
      </c>
      <c r="D25" s="181" t="s">
        <v>411</v>
      </c>
    </row>
    <row r="26" spans="2:4" ht="25.5">
      <c r="B26" s="180" t="s">
        <v>386</v>
      </c>
      <c r="C26" s="180" t="s">
        <v>378</v>
      </c>
      <c r="D26" s="179" t="s">
        <v>353</v>
      </c>
    </row>
    <row r="27" spans="2:4">
      <c r="B27" s="180" t="s">
        <v>387</v>
      </c>
      <c r="C27" s="180" t="s">
        <v>379</v>
      </c>
      <c r="D27" s="180" t="s">
        <v>368</v>
      </c>
    </row>
    <row r="28" spans="2:4">
      <c r="B28" s="183" t="s">
        <v>388</v>
      </c>
      <c r="C28" s="180" t="s">
        <v>380</v>
      </c>
      <c r="D28" s="181" t="s">
        <v>412</v>
      </c>
    </row>
    <row r="29" spans="2:4">
      <c r="B29" s="180" t="s">
        <v>389</v>
      </c>
      <c r="C29" s="180" t="s">
        <v>381</v>
      </c>
      <c r="D29" s="181" t="s">
        <v>413</v>
      </c>
    </row>
    <row r="30" spans="2:4" ht="25.5">
      <c r="B30" s="180" t="s">
        <v>390</v>
      </c>
      <c r="C30" s="180" t="s">
        <v>382</v>
      </c>
      <c r="D30" s="181" t="s">
        <v>414</v>
      </c>
    </row>
    <row r="31" spans="2:4">
      <c r="B31" s="180" t="s">
        <v>391</v>
      </c>
      <c r="C31" s="180" t="s">
        <v>383</v>
      </c>
      <c r="D31" s="181" t="s">
        <v>415</v>
      </c>
    </row>
    <row r="32" spans="2:4" ht="25.5">
      <c r="B32" s="180" t="s">
        <v>392</v>
      </c>
      <c r="C32" s="180" t="s">
        <v>384</v>
      </c>
      <c r="D32" s="180" t="s">
        <v>369</v>
      </c>
    </row>
    <row r="33" spans="2:4">
      <c r="B33" s="180" t="s">
        <v>393</v>
      </c>
      <c r="C33" s="179" t="s">
        <v>358</v>
      </c>
      <c r="D33" s="181" t="s">
        <v>416</v>
      </c>
    </row>
    <row r="34" spans="2:4">
      <c r="B34" s="180" t="s">
        <v>394</v>
      </c>
      <c r="C34" s="183" t="s">
        <v>385</v>
      </c>
      <c r="D34" s="181" t="s">
        <v>417</v>
      </c>
    </row>
    <row r="35" spans="2:4">
      <c r="B35" s="180" t="s">
        <v>395</v>
      </c>
      <c r="C35" s="180" t="s">
        <v>386</v>
      </c>
      <c r="D35" s="181" t="s">
        <v>418</v>
      </c>
    </row>
    <row r="36" spans="2:4" ht="25.5">
      <c r="B36" s="184" t="s">
        <v>396</v>
      </c>
      <c r="C36" s="179" t="s">
        <v>518</v>
      </c>
      <c r="D36" s="180" t="s">
        <v>370</v>
      </c>
    </row>
    <row r="37" spans="2:4" ht="25.5">
      <c r="C37" s="180" t="s">
        <v>387</v>
      </c>
      <c r="D37" s="181" t="s">
        <v>419</v>
      </c>
    </row>
    <row r="38" spans="2:4" ht="25.5">
      <c r="C38" s="183" t="s">
        <v>388</v>
      </c>
      <c r="D38" s="181" t="s">
        <v>420</v>
      </c>
    </row>
    <row r="39" spans="2:4">
      <c r="C39" s="180" t="s">
        <v>389</v>
      </c>
      <c r="D39" s="181" t="s">
        <v>421</v>
      </c>
    </row>
    <row r="40" spans="2:4">
      <c r="C40" s="179" t="s">
        <v>360</v>
      </c>
      <c r="D40" s="179" t="s">
        <v>354</v>
      </c>
    </row>
    <row r="41" spans="2:4" ht="25.5">
      <c r="C41" s="180" t="s">
        <v>390</v>
      </c>
      <c r="D41" s="180" t="s">
        <v>371</v>
      </c>
    </row>
    <row r="42" spans="2:4" ht="25.5">
      <c r="C42" s="180" t="s">
        <v>391</v>
      </c>
      <c r="D42" s="181" t="s">
        <v>422</v>
      </c>
    </row>
    <row r="43" spans="2:4">
      <c r="C43" s="179" t="s">
        <v>492</v>
      </c>
      <c r="D43" s="181" t="s">
        <v>423</v>
      </c>
    </row>
    <row r="44" spans="2:4" ht="25.5">
      <c r="C44" s="180" t="s">
        <v>392</v>
      </c>
      <c r="D44" s="180" t="s">
        <v>372</v>
      </c>
    </row>
    <row r="45" spans="2:4">
      <c r="C45" s="179" t="s">
        <v>500</v>
      </c>
      <c r="D45" s="181" t="s">
        <v>424</v>
      </c>
    </row>
    <row r="46" spans="2:4" ht="25.5">
      <c r="C46" s="180" t="s">
        <v>393</v>
      </c>
      <c r="D46" s="181" t="s">
        <v>425</v>
      </c>
    </row>
    <row r="47" spans="2:4">
      <c r="C47" s="180" t="s">
        <v>394</v>
      </c>
      <c r="D47" s="181" t="s">
        <v>426</v>
      </c>
    </row>
    <row r="48" spans="2:4">
      <c r="C48" s="179" t="s">
        <v>361</v>
      </c>
      <c r="D48" s="181" t="s">
        <v>427</v>
      </c>
    </row>
    <row r="49" spans="3:4" ht="25.5">
      <c r="C49" s="180" t="s">
        <v>395</v>
      </c>
      <c r="D49" s="181" t="s">
        <v>428</v>
      </c>
    </row>
    <row r="50" spans="3:4">
      <c r="C50" s="184" t="s">
        <v>396</v>
      </c>
      <c r="D50" s="181" t="s">
        <v>429</v>
      </c>
    </row>
    <row r="51" spans="3:4">
      <c r="D51" s="180" t="s">
        <v>373</v>
      </c>
    </row>
    <row r="52" spans="3:4">
      <c r="D52" s="181" t="s">
        <v>430</v>
      </c>
    </row>
    <row r="53" spans="3:4">
      <c r="D53" s="180" t="s">
        <v>374</v>
      </c>
    </row>
    <row r="54" spans="3:4">
      <c r="D54" s="181" t="s">
        <v>431</v>
      </c>
    </row>
    <row r="55" spans="3:4">
      <c r="D55" s="181" t="s">
        <v>432</v>
      </c>
    </row>
    <row r="56" spans="3:4">
      <c r="D56" s="181" t="s">
        <v>433</v>
      </c>
    </row>
    <row r="57" spans="3:4">
      <c r="D57" s="181" t="s">
        <v>434</v>
      </c>
    </row>
    <row r="58" spans="3:4">
      <c r="D58" s="181" t="s">
        <v>435</v>
      </c>
    </row>
    <row r="59" spans="3:4">
      <c r="D59" s="179" t="s">
        <v>355</v>
      </c>
    </row>
    <row r="60" spans="3:4">
      <c r="D60" s="180" t="s">
        <v>375</v>
      </c>
    </row>
    <row r="61" spans="3:4">
      <c r="D61" s="181" t="s">
        <v>436</v>
      </c>
    </row>
    <row r="62" spans="3:4">
      <c r="D62" s="181" t="s">
        <v>437</v>
      </c>
    </row>
    <row r="63" spans="3:4">
      <c r="D63" s="179" t="s">
        <v>356</v>
      </c>
    </row>
    <row r="64" spans="3:4">
      <c r="D64" s="180" t="s">
        <v>376</v>
      </c>
    </row>
    <row r="65" spans="4:4">
      <c r="D65" s="181" t="s">
        <v>438</v>
      </c>
    </row>
    <row r="66" spans="4:4">
      <c r="D66" s="181" t="s">
        <v>439</v>
      </c>
    </row>
    <row r="67" spans="4:4">
      <c r="D67" s="181" t="s">
        <v>440</v>
      </c>
    </row>
    <row r="68" spans="4:4">
      <c r="D68" s="181" t="s">
        <v>441</v>
      </c>
    </row>
    <row r="69" spans="4:4">
      <c r="D69" s="181" t="s">
        <v>442</v>
      </c>
    </row>
    <row r="70" spans="4:4">
      <c r="D70" s="181" t="s">
        <v>443</v>
      </c>
    </row>
    <row r="71" spans="4:4">
      <c r="D71" s="180" t="s">
        <v>377</v>
      </c>
    </row>
    <row r="72" spans="4:4">
      <c r="D72" s="181" t="s">
        <v>444</v>
      </c>
    </row>
    <row r="73" spans="4:4">
      <c r="D73" s="181" t="s">
        <v>445</v>
      </c>
    </row>
    <row r="74" spans="4:4">
      <c r="D74" s="181" t="s">
        <v>446</v>
      </c>
    </row>
    <row r="75" spans="4:4">
      <c r="D75" s="181" t="s">
        <v>447</v>
      </c>
    </row>
    <row r="76" spans="4:4">
      <c r="D76" s="181" t="s">
        <v>448</v>
      </c>
    </row>
    <row r="77" spans="4:4">
      <c r="D77" s="181" t="s">
        <v>449</v>
      </c>
    </row>
    <row r="78" spans="4:4">
      <c r="D78" s="181" t="s">
        <v>450</v>
      </c>
    </row>
    <row r="79" spans="4:4">
      <c r="D79" s="181" t="s">
        <v>451</v>
      </c>
    </row>
    <row r="80" spans="4:4">
      <c r="D80" s="181" t="s">
        <v>452</v>
      </c>
    </row>
    <row r="81" spans="4:4">
      <c r="D81" s="179" t="s">
        <v>357</v>
      </c>
    </row>
    <row r="82" spans="4:4">
      <c r="D82" s="180" t="s">
        <v>378</v>
      </c>
    </row>
    <row r="83" spans="4:4">
      <c r="D83" s="181" t="s">
        <v>453</v>
      </c>
    </row>
    <row r="84" spans="4:4">
      <c r="D84" s="181" t="s">
        <v>454</v>
      </c>
    </row>
    <row r="85" spans="4:4">
      <c r="D85" s="181" t="s">
        <v>455</v>
      </c>
    </row>
    <row r="86" spans="4:4">
      <c r="D86" s="181" t="s">
        <v>456</v>
      </c>
    </row>
    <row r="87" spans="4:4">
      <c r="D87" s="180" t="s">
        <v>379</v>
      </c>
    </row>
    <row r="88" spans="4:4">
      <c r="D88" s="181" t="s">
        <v>457</v>
      </c>
    </row>
    <row r="89" spans="4:4">
      <c r="D89" s="180" t="s">
        <v>380</v>
      </c>
    </row>
    <row r="90" spans="4:4">
      <c r="D90" s="181" t="s">
        <v>458</v>
      </c>
    </row>
    <row r="91" spans="4:4">
      <c r="D91" s="180" t="s">
        <v>381</v>
      </c>
    </row>
    <row r="92" spans="4:4">
      <c r="D92" s="181" t="s">
        <v>459</v>
      </c>
    </row>
    <row r="93" spans="4:4">
      <c r="D93" s="181" t="s">
        <v>460</v>
      </c>
    </row>
    <row r="94" spans="4:4">
      <c r="D94" s="181" t="s">
        <v>461</v>
      </c>
    </row>
    <row r="95" spans="4:4">
      <c r="D95" s="181" t="s">
        <v>462</v>
      </c>
    </row>
    <row r="96" spans="4:4">
      <c r="D96" s="180" t="s">
        <v>382</v>
      </c>
    </row>
    <row r="97" spans="4:4">
      <c r="D97" s="181" t="s">
        <v>463</v>
      </c>
    </row>
    <row r="98" spans="4:4">
      <c r="D98" s="180" t="s">
        <v>383</v>
      </c>
    </row>
    <row r="99" spans="4:4">
      <c r="D99" s="181" t="s">
        <v>464</v>
      </c>
    </row>
    <row r="100" spans="4:4">
      <c r="D100" s="181" t="s">
        <v>465</v>
      </c>
    </row>
    <row r="101" spans="4:4">
      <c r="D101" s="180" t="s">
        <v>384</v>
      </c>
    </row>
    <row r="102" spans="4:4">
      <c r="D102" s="181" t="s">
        <v>466</v>
      </c>
    </row>
    <row r="103" spans="4:4">
      <c r="D103" s="179" t="s">
        <v>358</v>
      </c>
    </row>
    <row r="104" spans="4:4">
      <c r="D104" s="183" t="s">
        <v>385</v>
      </c>
    </row>
    <row r="105" spans="4:4">
      <c r="D105" s="181" t="s">
        <v>467</v>
      </c>
    </row>
    <row r="106" spans="4:4">
      <c r="D106" s="181" t="s">
        <v>468</v>
      </c>
    </row>
    <row r="107" spans="4:4">
      <c r="D107" s="181" t="s">
        <v>469</v>
      </c>
    </row>
    <row r="108" spans="4:4">
      <c r="D108" s="180" t="s">
        <v>386</v>
      </c>
    </row>
    <row r="109" spans="4:4">
      <c r="D109" s="181" t="s">
        <v>470</v>
      </c>
    </row>
    <row r="110" spans="4:4">
      <c r="D110" s="181" t="s">
        <v>471</v>
      </c>
    </row>
    <row r="111" spans="4:4">
      <c r="D111" s="181" t="s">
        <v>472</v>
      </c>
    </row>
    <row r="112" spans="4:4">
      <c r="D112" s="181" t="s">
        <v>473</v>
      </c>
    </row>
    <row r="113" spans="4:4">
      <c r="D113" s="179" t="s">
        <v>359</v>
      </c>
    </row>
    <row r="114" spans="4:4">
      <c r="D114" s="180" t="s">
        <v>387</v>
      </c>
    </row>
    <row r="115" spans="4:4">
      <c r="D115" s="181" t="s">
        <v>474</v>
      </c>
    </row>
    <row r="116" spans="4:4">
      <c r="D116" s="181" t="s">
        <v>475</v>
      </c>
    </row>
    <row r="117" spans="4:4">
      <c r="D117" s="181" t="s">
        <v>476</v>
      </c>
    </row>
    <row r="118" spans="4:4">
      <c r="D118" s="183" t="s">
        <v>388</v>
      </c>
    </row>
    <row r="119" spans="4:4">
      <c r="D119" s="181" t="s">
        <v>477</v>
      </c>
    </row>
    <row r="120" spans="4:4">
      <c r="D120" s="181" t="s">
        <v>478</v>
      </c>
    </row>
    <row r="121" spans="4:4" ht="30">
      <c r="D121" s="181" t="s">
        <v>479</v>
      </c>
    </row>
    <row r="122" spans="4:4">
      <c r="D122" s="181" t="s">
        <v>480</v>
      </c>
    </row>
    <row r="123" spans="4:4">
      <c r="D123" s="181" t="s">
        <v>481</v>
      </c>
    </row>
    <row r="124" spans="4:4">
      <c r="D124" s="181" t="s">
        <v>482</v>
      </c>
    </row>
    <row r="125" spans="4:4">
      <c r="D125" s="181" t="s">
        <v>483</v>
      </c>
    </row>
    <row r="126" spans="4:4">
      <c r="D126" s="181" t="s">
        <v>484</v>
      </c>
    </row>
    <row r="127" spans="4:4">
      <c r="D127" s="181" t="s">
        <v>485</v>
      </c>
    </row>
    <row r="128" spans="4:4">
      <c r="D128" s="180" t="s">
        <v>389</v>
      </c>
    </row>
    <row r="129" spans="4:4">
      <c r="D129" s="181" t="s">
        <v>486</v>
      </c>
    </row>
    <row r="130" spans="4:4">
      <c r="D130" s="179" t="s">
        <v>360</v>
      </c>
    </row>
    <row r="131" spans="4:4">
      <c r="D131" s="180" t="s">
        <v>390</v>
      </c>
    </row>
    <row r="132" spans="4:4">
      <c r="D132" s="181" t="s">
        <v>487</v>
      </c>
    </row>
    <row r="133" spans="4:4">
      <c r="D133" s="181" t="s">
        <v>488</v>
      </c>
    </row>
    <row r="134" spans="4:4">
      <c r="D134" s="181" t="s">
        <v>489</v>
      </c>
    </row>
    <row r="135" spans="4:4">
      <c r="D135" s="180" t="s">
        <v>391</v>
      </c>
    </row>
    <row r="136" spans="4:4">
      <c r="D136" s="181" t="s">
        <v>490</v>
      </c>
    </row>
    <row r="137" spans="4:4">
      <c r="D137" s="181" t="s">
        <v>491</v>
      </c>
    </row>
    <row r="138" spans="4:4">
      <c r="D138" s="179" t="s">
        <v>492</v>
      </c>
    </row>
    <row r="139" spans="4:4">
      <c r="D139" s="180" t="s">
        <v>392</v>
      </c>
    </row>
    <row r="140" spans="4:4">
      <c r="D140" s="181" t="s">
        <v>493</v>
      </c>
    </row>
    <row r="141" spans="4:4">
      <c r="D141" s="181" t="s">
        <v>494</v>
      </c>
    </row>
    <row r="142" spans="4:4">
      <c r="D142" s="181" t="s">
        <v>495</v>
      </c>
    </row>
    <row r="143" spans="4:4">
      <c r="D143" s="181" t="s">
        <v>496</v>
      </c>
    </row>
    <row r="144" spans="4:4">
      <c r="D144" s="181" t="s">
        <v>497</v>
      </c>
    </row>
    <row r="145" spans="4:4">
      <c r="D145" s="181" t="s">
        <v>498</v>
      </c>
    </row>
    <row r="146" spans="4:4">
      <c r="D146" s="181" t="s">
        <v>499</v>
      </c>
    </row>
    <row r="147" spans="4:4">
      <c r="D147" s="179" t="s">
        <v>500</v>
      </c>
    </row>
    <row r="148" spans="4:4">
      <c r="D148" s="180" t="s">
        <v>393</v>
      </c>
    </row>
    <row r="149" spans="4:4">
      <c r="D149" s="199" t="s">
        <v>517</v>
      </c>
    </row>
    <row r="150" spans="4:4">
      <c r="D150" s="181" t="s">
        <v>501</v>
      </c>
    </row>
    <row r="151" spans="4:4" ht="30">
      <c r="D151" s="181" t="s">
        <v>502</v>
      </c>
    </row>
    <row r="152" spans="4:4">
      <c r="D152" s="180" t="s">
        <v>394</v>
      </c>
    </row>
    <row r="153" spans="4:4">
      <c r="D153" s="181" t="s">
        <v>503</v>
      </c>
    </row>
    <row r="154" spans="4:4">
      <c r="D154" s="179" t="s">
        <v>361</v>
      </c>
    </row>
    <row r="155" spans="4:4">
      <c r="D155" s="180" t="s">
        <v>395</v>
      </c>
    </row>
    <row r="156" spans="4:4">
      <c r="D156" s="181" t="s">
        <v>504</v>
      </c>
    </row>
    <row r="157" spans="4:4">
      <c r="D157" s="181" t="s">
        <v>505</v>
      </c>
    </row>
    <row r="158" spans="4:4">
      <c r="D158" s="181" t="s">
        <v>506</v>
      </c>
    </row>
    <row r="159" spans="4:4">
      <c r="D159" s="181" t="s">
        <v>507</v>
      </c>
    </row>
    <row r="160" spans="4:4">
      <c r="D160" s="181" t="s">
        <v>508</v>
      </c>
    </row>
    <row r="161" spans="4:4">
      <c r="D161" s="184" t="s">
        <v>396</v>
      </c>
    </row>
    <row r="162" spans="4:4">
      <c r="D162" s="181" t="s">
        <v>509</v>
      </c>
    </row>
    <row r="163" spans="4:4">
      <c r="D163" s="181" t="s">
        <v>510</v>
      </c>
    </row>
    <row r="164" spans="4:4">
      <c r="D164" s="181" t="s">
        <v>511</v>
      </c>
    </row>
    <row r="165" spans="4:4">
      <c r="D165" t="s">
        <v>319</v>
      </c>
    </row>
    <row r="166" spans="4:4">
      <c r="D166" t="s">
        <v>319</v>
      </c>
    </row>
    <row r="167" spans="4:4">
      <c r="D167" t="s">
        <v>319</v>
      </c>
    </row>
    <row r="168" spans="4:4">
      <c r="D168" t="s">
        <v>319</v>
      </c>
    </row>
    <row r="169" spans="4:4">
      <c r="D169" t="s">
        <v>319</v>
      </c>
    </row>
    <row r="170" spans="4:4">
      <c r="D170" t="s">
        <v>319</v>
      </c>
    </row>
    <row r="171" spans="4:4">
      <c r="D171" t="s">
        <v>319</v>
      </c>
    </row>
    <row r="172" spans="4:4">
      <c r="D172" t="s">
        <v>319</v>
      </c>
    </row>
    <row r="173" spans="4:4">
      <c r="D173" t="s">
        <v>319</v>
      </c>
    </row>
    <row r="174" spans="4:4">
      <c r="D174" t="s">
        <v>319</v>
      </c>
    </row>
    <row r="175" spans="4:4">
      <c r="D175" t="s">
        <v>319</v>
      </c>
    </row>
    <row r="176" spans="4:4">
      <c r="D176" t="s">
        <v>319</v>
      </c>
    </row>
    <row r="177" spans="4:4">
      <c r="D177" t="s">
        <v>319</v>
      </c>
    </row>
    <row r="178" spans="4:4">
      <c r="D178" t="s">
        <v>319</v>
      </c>
    </row>
    <row r="179" spans="4:4">
      <c r="D179" t="s">
        <v>319</v>
      </c>
    </row>
    <row r="180" spans="4:4">
      <c r="D180" t="s">
        <v>319</v>
      </c>
    </row>
    <row r="181" spans="4:4">
      <c r="D181" t="s">
        <v>319</v>
      </c>
    </row>
    <row r="182" spans="4:4">
      <c r="D182" t="s">
        <v>319</v>
      </c>
    </row>
    <row r="183" spans="4:4">
      <c r="D183" t="s">
        <v>319</v>
      </c>
    </row>
    <row r="184" spans="4:4">
      <c r="D184" t="s">
        <v>319</v>
      </c>
    </row>
    <row r="185" spans="4:4">
      <c r="D185" t="s">
        <v>319</v>
      </c>
    </row>
    <row r="186" spans="4:4">
      <c r="D186" t="s">
        <v>319</v>
      </c>
    </row>
    <row r="187" spans="4:4">
      <c r="D187" t="s">
        <v>319</v>
      </c>
    </row>
    <row r="188" spans="4:4">
      <c r="D188" t="s">
        <v>319</v>
      </c>
    </row>
    <row r="189" spans="4:4">
      <c r="D189" t="s">
        <v>319</v>
      </c>
    </row>
    <row r="190" spans="4:4">
      <c r="D190" t="s">
        <v>319</v>
      </c>
    </row>
    <row r="191" spans="4:4">
      <c r="D191" t="s">
        <v>319</v>
      </c>
    </row>
    <row r="192" spans="4:4">
      <c r="D192" t="s">
        <v>319</v>
      </c>
    </row>
    <row r="193" spans="4:4">
      <c r="D193" t="s">
        <v>319</v>
      </c>
    </row>
    <row r="194" spans="4:4">
      <c r="D194" t="s">
        <v>319</v>
      </c>
    </row>
    <row r="195" spans="4:4">
      <c r="D195" t="s">
        <v>319</v>
      </c>
    </row>
    <row r="196" spans="4:4">
      <c r="D196" t="s">
        <v>319</v>
      </c>
    </row>
    <row r="197" spans="4:4">
      <c r="D197" t="s">
        <v>319</v>
      </c>
    </row>
    <row r="198" spans="4:4">
      <c r="D198" t="s">
        <v>319</v>
      </c>
    </row>
    <row r="199" spans="4:4">
      <c r="D199" t="s">
        <v>319</v>
      </c>
    </row>
    <row r="200" spans="4:4">
      <c r="D200" t="s">
        <v>319</v>
      </c>
    </row>
    <row r="201" spans="4:4">
      <c r="D201" t="s">
        <v>319</v>
      </c>
    </row>
    <row r="202" spans="4:4">
      <c r="D202" t="s">
        <v>319</v>
      </c>
    </row>
    <row r="203" spans="4:4">
      <c r="D203" t="s">
        <v>319</v>
      </c>
    </row>
    <row r="204" spans="4:4">
      <c r="D204" t="s">
        <v>319</v>
      </c>
    </row>
    <row r="205" spans="4:4">
      <c r="D205" t="s">
        <v>319</v>
      </c>
    </row>
    <row r="206" spans="4:4">
      <c r="D206" t="s">
        <v>319</v>
      </c>
    </row>
    <row r="207" spans="4:4">
      <c r="D207" t="s">
        <v>319</v>
      </c>
    </row>
    <row r="208" spans="4:4">
      <c r="D208" t="s">
        <v>319</v>
      </c>
    </row>
    <row r="209" spans="4:4">
      <c r="D209" t="s">
        <v>319</v>
      </c>
    </row>
    <row r="210" spans="4:4">
      <c r="D210" t="s">
        <v>319</v>
      </c>
    </row>
    <row r="211" spans="4:4">
      <c r="D211" t="s">
        <v>319</v>
      </c>
    </row>
    <row r="212" spans="4:4">
      <c r="D212" t="s">
        <v>319</v>
      </c>
    </row>
    <row r="213" spans="4:4">
      <c r="D213" t="s">
        <v>319</v>
      </c>
    </row>
    <row r="214" spans="4:4">
      <c r="D214" t="s">
        <v>319</v>
      </c>
    </row>
    <row r="215" spans="4:4">
      <c r="D215" t="s">
        <v>319</v>
      </c>
    </row>
    <row r="216" spans="4:4">
      <c r="D216" t="s">
        <v>319</v>
      </c>
    </row>
    <row r="217" spans="4:4">
      <c r="D217" t="s">
        <v>319</v>
      </c>
    </row>
    <row r="218" spans="4:4">
      <c r="D218" t="s">
        <v>319</v>
      </c>
    </row>
    <row r="219" spans="4:4">
      <c r="D219" t="s">
        <v>319</v>
      </c>
    </row>
    <row r="220" spans="4:4">
      <c r="D220" t="s">
        <v>319</v>
      </c>
    </row>
    <row r="221" spans="4:4">
      <c r="D221" t="s">
        <v>319</v>
      </c>
    </row>
    <row r="222" spans="4:4">
      <c r="D222" t="s">
        <v>319</v>
      </c>
    </row>
    <row r="223" spans="4:4">
      <c r="D223" t="s">
        <v>319</v>
      </c>
    </row>
    <row r="224" spans="4:4">
      <c r="D224" t="s">
        <v>319</v>
      </c>
    </row>
    <row r="225" spans="4:4">
      <c r="D225" t="s">
        <v>319</v>
      </c>
    </row>
    <row r="226" spans="4:4">
      <c r="D226" t="s">
        <v>319</v>
      </c>
    </row>
    <row r="227" spans="4:4">
      <c r="D227" t="s">
        <v>319</v>
      </c>
    </row>
    <row r="228" spans="4:4">
      <c r="D228" t="s">
        <v>319</v>
      </c>
    </row>
    <row r="229" spans="4:4">
      <c r="D229" t="s">
        <v>319</v>
      </c>
    </row>
    <row r="230" spans="4:4">
      <c r="D230" t="s">
        <v>319</v>
      </c>
    </row>
    <row r="231" spans="4:4">
      <c r="D231" t="s">
        <v>319</v>
      </c>
    </row>
    <row r="232" spans="4:4">
      <c r="D232" t="s">
        <v>319</v>
      </c>
    </row>
    <row r="233" spans="4:4">
      <c r="D233" t="s">
        <v>319</v>
      </c>
    </row>
    <row r="234" spans="4:4">
      <c r="D234" t="s">
        <v>319</v>
      </c>
    </row>
    <row r="235" spans="4:4">
      <c r="D235" t="s">
        <v>319</v>
      </c>
    </row>
    <row r="236" spans="4:4">
      <c r="D236" t="s">
        <v>319</v>
      </c>
    </row>
    <row r="237" spans="4:4">
      <c r="D237" t="s">
        <v>319</v>
      </c>
    </row>
    <row r="238" spans="4:4">
      <c r="D238" t="s">
        <v>319</v>
      </c>
    </row>
    <row r="239" spans="4:4">
      <c r="D239" t="s">
        <v>319</v>
      </c>
    </row>
    <row r="240" spans="4:4">
      <c r="D240" t="s">
        <v>319</v>
      </c>
    </row>
    <row r="241" spans="4:4">
      <c r="D241" t="s">
        <v>319</v>
      </c>
    </row>
    <row r="242" spans="4:4">
      <c r="D242" t="s">
        <v>319</v>
      </c>
    </row>
    <row r="243" spans="4:4">
      <c r="D243" t="s">
        <v>319</v>
      </c>
    </row>
    <row r="244" spans="4:4">
      <c r="D244" t="s">
        <v>319</v>
      </c>
    </row>
    <row r="245" spans="4:4">
      <c r="D245" t="s">
        <v>319</v>
      </c>
    </row>
    <row r="246" spans="4:4">
      <c r="D246" t="s">
        <v>319</v>
      </c>
    </row>
    <row r="247" spans="4:4">
      <c r="D247" t="s">
        <v>319</v>
      </c>
    </row>
    <row r="248" spans="4:4">
      <c r="D248" t="s">
        <v>319</v>
      </c>
    </row>
    <row r="249" spans="4:4">
      <c r="D249" t="s">
        <v>319</v>
      </c>
    </row>
    <row r="250" spans="4:4">
      <c r="D250" t="s">
        <v>319</v>
      </c>
    </row>
    <row r="251" spans="4:4">
      <c r="D251" t="s">
        <v>319</v>
      </c>
    </row>
    <row r="252" spans="4:4">
      <c r="D252" t="s">
        <v>319</v>
      </c>
    </row>
    <row r="253" spans="4:4">
      <c r="D253" t="s">
        <v>319</v>
      </c>
    </row>
    <row r="254" spans="4:4">
      <c r="D254" t="s">
        <v>319</v>
      </c>
    </row>
    <row r="255" spans="4:4">
      <c r="D255" t="s">
        <v>319</v>
      </c>
    </row>
    <row r="256" spans="4:4">
      <c r="D256" t="s">
        <v>319</v>
      </c>
    </row>
    <row r="257" spans="4:4">
      <c r="D257" t="s">
        <v>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70C0"/>
  </sheetPr>
  <dimension ref="A1:BV166"/>
  <sheetViews>
    <sheetView showGridLines="0" view="pageBreakPreview" topLeftCell="A88" zoomScale="80" zoomScaleNormal="90" zoomScaleSheetLayoutView="80" workbookViewId="0">
      <selection activeCell="AQ107" sqref="AQ107:BB108"/>
    </sheetView>
  </sheetViews>
  <sheetFormatPr baseColWidth="10" defaultColWidth="11.5703125" defaultRowHeight="15"/>
  <cols>
    <col min="1" max="3" width="2.7109375" style="6" customWidth="1"/>
    <col min="4" max="4" width="4" style="6" customWidth="1"/>
    <col min="5" max="5" width="5.7109375" style="6" customWidth="1"/>
    <col min="6" max="6" width="4.7109375" style="6" customWidth="1"/>
    <col min="7" max="8" width="7.7109375" style="6" customWidth="1"/>
    <col min="9" max="9" width="7" style="6" customWidth="1"/>
    <col min="10" max="11" width="2.7109375" style="6" customWidth="1"/>
    <col min="12" max="12" width="4.28515625" style="6" customWidth="1"/>
    <col min="13" max="16" width="2.7109375" style="6" customWidth="1"/>
    <col min="17" max="17" width="3.7109375" style="6" customWidth="1"/>
    <col min="18" max="20" width="2.7109375" style="6" customWidth="1"/>
    <col min="21" max="21" width="4.28515625" style="6" customWidth="1"/>
    <col min="22" max="23" width="2.7109375" style="6" customWidth="1"/>
    <col min="24" max="24" width="4.5703125" style="6" customWidth="1"/>
    <col min="25" max="25" width="9.28515625" style="6" customWidth="1"/>
    <col min="26" max="26" width="3.85546875" style="6" customWidth="1"/>
    <col min="27" max="28" width="2.7109375" style="6" customWidth="1"/>
    <col min="29" max="29" width="6.42578125" style="6" customWidth="1"/>
    <col min="30" max="30" width="2.7109375" style="6" customWidth="1"/>
    <col min="31" max="31" width="5.85546875" style="6" customWidth="1"/>
    <col min="32" max="32" width="2.7109375" style="6" customWidth="1"/>
    <col min="33" max="33" width="8.42578125" style="6" customWidth="1"/>
    <col min="34" max="34" width="5.7109375" style="6" customWidth="1"/>
    <col min="35" max="35" width="7.140625" style="6" customWidth="1"/>
    <col min="36" max="36" width="8.28515625" style="6" customWidth="1"/>
    <col min="37" max="37" width="3.42578125" style="6" customWidth="1"/>
    <col min="38" max="50" width="2.7109375" style="6" customWidth="1"/>
    <col min="51" max="51" width="4.28515625" style="6" customWidth="1"/>
    <col min="52" max="54" width="2.7109375" style="6" customWidth="1"/>
    <col min="55" max="55" width="4.7109375" style="6" customWidth="1"/>
    <col min="56" max="57" width="2.7109375" style="6" customWidth="1"/>
    <col min="58" max="58" width="6.5703125" style="6" customWidth="1"/>
    <col min="59" max="59" width="3" style="6" customWidth="1"/>
    <col min="60" max="60" width="4.85546875" style="6" customWidth="1"/>
    <col min="61" max="61" width="4.42578125" style="6" customWidth="1"/>
    <col min="62" max="62" width="7.5703125" style="6" customWidth="1"/>
    <col min="63" max="63" width="16.42578125" style="6" customWidth="1"/>
    <col min="64" max="64" width="15.28515625" style="6" customWidth="1"/>
    <col min="65" max="65" width="19.85546875" style="6" customWidth="1"/>
    <col min="66" max="66" width="11.5703125" style="6" customWidth="1"/>
    <col min="67" max="67" width="14.85546875" style="6" customWidth="1"/>
    <col min="68" max="68" width="21.7109375" style="6" customWidth="1"/>
    <col min="69" max="69" width="20.7109375" style="6" customWidth="1"/>
    <col min="70" max="70" width="11.5703125" style="6" customWidth="1"/>
    <col min="71" max="71" width="11.85546875" style="6" customWidth="1"/>
    <col min="72" max="78" width="11.5703125" style="6" customWidth="1"/>
    <col min="79" max="16384" width="11.5703125" style="6"/>
  </cols>
  <sheetData>
    <row r="1" spans="1:57" ht="15.6" customHeight="1">
      <c r="A1" s="221"/>
      <c r="B1" s="222"/>
      <c r="C1" s="222"/>
      <c r="D1" s="222"/>
      <c r="E1" s="222"/>
      <c r="F1" s="222"/>
      <c r="G1" s="222"/>
      <c r="H1" s="222"/>
      <c r="I1" s="222"/>
      <c r="J1" s="222"/>
      <c r="K1" s="4"/>
      <c r="L1" s="4"/>
      <c r="M1" s="4"/>
      <c r="N1" s="4"/>
      <c r="O1" s="5"/>
      <c r="P1" s="245" t="s">
        <v>207</v>
      </c>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7"/>
      <c r="AT1" s="227" t="s">
        <v>79</v>
      </c>
      <c r="AU1" s="228"/>
      <c r="AV1" s="228"/>
      <c r="AW1" s="228"/>
      <c r="AX1" s="228"/>
      <c r="AY1" s="229"/>
      <c r="AZ1" s="233"/>
      <c r="BA1" s="234"/>
      <c r="BB1" s="234"/>
      <c r="BC1" s="234"/>
      <c r="BD1" s="234"/>
      <c r="BE1" s="235"/>
    </row>
    <row r="2" spans="1:57" ht="15.6" customHeight="1">
      <c r="A2" s="223"/>
      <c r="B2" s="224"/>
      <c r="C2" s="224"/>
      <c r="D2" s="224"/>
      <c r="E2" s="224"/>
      <c r="F2" s="224"/>
      <c r="G2" s="224"/>
      <c r="H2" s="224"/>
      <c r="I2" s="224"/>
      <c r="J2" s="224"/>
      <c r="K2" s="7"/>
      <c r="L2" s="7"/>
      <c r="M2" s="7"/>
      <c r="N2" s="7"/>
      <c r="O2" s="8"/>
      <c r="P2" s="248"/>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50"/>
      <c r="AT2" s="230"/>
      <c r="AU2" s="231"/>
      <c r="AV2" s="231"/>
      <c r="AW2" s="231"/>
      <c r="AX2" s="231"/>
      <c r="AY2" s="232"/>
      <c r="AZ2" s="236"/>
      <c r="BA2" s="237"/>
      <c r="BB2" s="237"/>
      <c r="BC2" s="237"/>
      <c r="BD2" s="237"/>
      <c r="BE2" s="238"/>
    </row>
    <row r="3" spans="1:57" ht="15.6" customHeight="1">
      <c r="A3" s="223"/>
      <c r="B3" s="224"/>
      <c r="C3" s="224"/>
      <c r="D3" s="224"/>
      <c r="E3" s="224"/>
      <c r="F3" s="224"/>
      <c r="G3" s="224"/>
      <c r="H3" s="224"/>
      <c r="I3" s="224"/>
      <c r="J3" s="224"/>
      <c r="K3" s="7"/>
      <c r="L3" s="7"/>
      <c r="M3" s="7"/>
      <c r="N3" s="7"/>
      <c r="O3" s="8"/>
      <c r="P3" s="248"/>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50"/>
      <c r="AT3" s="230" t="s">
        <v>81</v>
      </c>
      <c r="AU3" s="231"/>
      <c r="AV3" s="231"/>
      <c r="AW3" s="231"/>
      <c r="AX3" s="231"/>
      <c r="AY3" s="232"/>
      <c r="AZ3" s="236"/>
      <c r="BA3" s="237"/>
      <c r="BB3" s="237"/>
      <c r="BC3" s="237"/>
      <c r="BD3" s="237"/>
      <c r="BE3" s="238"/>
    </row>
    <row r="4" spans="1:57" ht="15.6" customHeight="1" thickBot="1">
      <c r="A4" s="225"/>
      <c r="B4" s="226"/>
      <c r="C4" s="226"/>
      <c r="D4" s="226"/>
      <c r="E4" s="226"/>
      <c r="F4" s="226"/>
      <c r="G4" s="226"/>
      <c r="H4" s="226"/>
      <c r="I4" s="226"/>
      <c r="J4" s="226"/>
      <c r="K4" s="9"/>
      <c r="L4" s="9"/>
      <c r="M4" s="9"/>
      <c r="N4" s="9"/>
      <c r="O4" s="10"/>
      <c r="P4" s="251"/>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3"/>
      <c r="AT4" s="239"/>
      <c r="AU4" s="240"/>
      <c r="AV4" s="240"/>
      <c r="AW4" s="240"/>
      <c r="AX4" s="240"/>
      <c r="AY4" s="241"/>
      <c r="AZ4" s="242"/>
      <c r="BA4" s="243"/>
      <c r="BB4" s="243"/>
      <c r="BC4" s="243"/>
      <c r="BD4" s="243"/>
      <c r="BE4" s="244"/>
    </row>
    <row r="5" spans="1:57" ht="15.6"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3"/>
    </row>
    <row r="6" spans="1:57" ht="31.15" customHeight="1">
      <c r="A6" s="14"/>
      <c r="B6" s="15"/>
      <c r="C6" s="16"/>
      <c r="D6" s="256" t="s">
        <v>2</v>
      </c>
      <c r="E6" s="256"/>
      <c r="F6" s="256"/>
      <c r="G6" s="256"/>
      <c r="H6" s="15"/>
      <c r="I6" s="15"/>
      <c r="J6" s="16"/>
      <c r="K6" s="257" t="s">
        <v>204</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9"/>
      <c r="BC6" s="15"/>
      <c r="BD6" s="15"/>
      <c r="BE6" s="17"/>
    </row>
    <row r="7" spans="1:57" ht="11.45" customHeight="1">
      <c r="A7" s="14"/>
      <c r="B7" s="15"/>
      <c r="C7" s="16"/>
      <c r="D7" s="16"/>
      <c r="E7" s="16"/>
      <c r="F7" s="16"/>
      <c r="G7" s="15"/>
      <c r="H7" s="16"/>
      <c r="I7" s="16"/>
      <c r="J7" s="16"/>
      <c r="K7" s="15"/>
      <c r="L7" s="15"/>
      <c r="M7" s="15"/>
      <c r="N7" s="15"/>
      <c r="O7" s="16"/>
      <c r="P7" s="144"/>
      <c r="Q7" s="144"/>
      <c r="R7" s="144"/>
      <c r="S7" s="144"/>
      <c r="T7" s="16"/>
      <c r="U7" s="16"/>
      <c r="V7" s="18"/>
      <c r="W7" s="18"/>
      <c r="X7" s="18"/>
      <c r="Y7" s="18"/>
      <c r="Z7" s="18"/>
      <c r="AA7" s="18"/>
      <c r="AB7" s="18"/>
      <c r="AC7" s="18"/>
      <c r="AD7" s="18"/>
      <c r="AE7" s="18"/>
      <c r="AF7" s="18"/>
      <c r="AG7" s="18"/>
      <c r="AH7" s="18"/>
      <c r="AI7" s="18"/>
      <c r="AJ7" s="18"/>
      <c r="AK7" s="18"/>
      <c r="AL7" s="18"/>
      <c r="AM7" s="18"/>
      <c r="AN7" s="18"/>
      <c r="AO7" s="18"/>
      <c r="AP7" s="18"/>
      <c r="AQ7" s="15"/>
      <c r="AR7" s="15"/>
      <c r="AS7" s="15"/>
      <c r="AT7" s="15"/>
      <c r="AU7" s="15"/>
      <c r="AV7" s="15"/>
      <c r="AW7" s="15"/>
      <c r="AX7" s="15"/>
      <c r="AY7" s="15"/>
      <c r="AZ7" s="15"/>
      <c r="BA7" s="15"/>
      <c r="BB7" s="15"/>
      <c r="BC7" s="15"/>
      <c r="BD7" s="15"/>
      <c r="BE7" s="17"/>
    </row>
    <row r="8" spans="1:57" ht="31.15" customHeight="1">
      <c r="A8" s="14"/>
      <c r="B8" s="15"/>
      <c r="C8" s="16"/>
      <c r="D8" s="256" t="s">
        <v>6</v>
      </c>
      <c r="E8" s="256"/>
      <c r="F8" s="256"/>
      <c r="G8" s="256"/>
      <c r="H8" s="15"/>
      <c r="I8" s="15"/>
      <c r="J8" s="19"/>
      <c r="K8" s="257"/>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9"/>
      <c r="BC8" s="15"/>
      <c r="BD8" s="15"/>
      <c r="BE8" s="17"/>
    </row>
    <row r="9" spans="1:57" ht="11.45" customHeight="1">
      <c r="A9" s="14"/>
      <c r="B9" s="15"/>
      <c r="C9" s="16"/>
      <c r="D9" s="144"/>
      <c r="E9" s="144"/>
      <c r="F9" s="144"/>
      <c r="G9" s="144"/>
      <c r="H9" s="15"/>
      <c r="I9" s="15"/>
      <c r="J9" s="19"/>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5"/>
      <c r="BD9" s="15"/>
      <c r="BE9" s="17"/>
    </row>
    <row r="10" spans="1:57" ht="33.75" customHeight="1">
      <c r="A10" s="14"/>
      <c r="B10" s="15"/>
      <c r="C10" s="16"/>
      <c r="D10" s="256" t="s">
        <v>208</v>
      </c>
      <c r="E10" s="256"/>
      <c r="F10" s="256"/>
      <c r="G10" s="256"/>
      <c r="H10" s="256"/>
      <c r="I10" s="256"/>
      <c r="J10" s="19"/>
      <c r="K10" s="257" t="s">
        <v>228</v>
      </c>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K10" s="260" t="s">
        <v>217</v>
      </c>
      <c r="AL10" s="261"/>
      <c r="AM10" s="261"/>
      <c r="AN10" s="261"/>
      <c r="AO10" s="261"/>
      <c r="AP10" s="261"/>
      <c r="AQ10" s="261"/>
      <c r="AR10" s="261"/>
      <c r="AS10" s="262"/>
      <c r="AT10" s="263"/>
      <c r="AU10" s="263"/>
      <c r="AV10" s="263"/>
      <c r="AW10" s="263"/>
      <c r="AX10" s="263"/>
      <c r="AY10" s="263"/>
      <c r="AZ10" s="263"/>
      <c r="BA10" s="263"/>
      <c r="BB10" s="263"/>
      <c r="BC10" s="15"/>
      <c r="BD10" s="15"/>
      <c r="BE10" s="17"/>
    </row>
    <row r="11" spans="1:57" ht="15.75">
      <c r="A11" s="14"/>
      <c r="B11" s="15"/>
      <c r="C11" s="16"/>
      <c r="D11" s="16"/>
      <c r="E11" s="16"/>
      <c r="F11" s="144"/>
      <c r="G11" s="144"/>
      <c r="H11" s="144"/>
      <c r="I11" s="144"/>
      <c r="J11" s="19"/>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264" t="s">
        <v>1</v>
      </c>
      <c r="AU11" s="264"/>
      <c r="AV11" s="264"/>
      <c r="AW11" s="264"/>
      <c r="AX11" s="264"/>
      <c r="AY11" s="264"/>
      <c r="AZ11" s="264"/>
      <c r="BA11" s="264"/>
      <c r="BB11" s="264"/>
      <c r="BC11" s="264"/>
      <c r="BD11" s="15"/>
      <c r="BE11" s="17"/>
    </row>
    <row r="12" spans="1:57" ht="23.45" customHeight="1">
      <c r="A12" s="14"/>
      <c r="B12" s="15"/>
      <c r="C12" s="16"/>
      <c r="D12" s="16"/>
      <c r="E12" s="16"/>
      <c r="F12" s="144"/>
      <c r="G12" s="144"/>
      <c r="H12" s="144"/>
      <c r="I12" s="144"/>
      <c r="J12" s="19"/>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20"/>
      <c r="AU12" s="20"/>
      <c r="AV12" s="20"/>
      <c r="AW12" s="20"/>
      <c r="AX12" s="20"/>
      <c r="AY12" s="20"/>
      <c r="AZ12" s="20"/>
      <c r="BA12" s="20"/>
      <c r="BB12" s="20"/>
      <c r="BC12" s="20"/>
      <c r="BD12" s="15"/>
      <c r="BE12" s="17"/>
    </row>
    <row r="13" spans="1:57" ht="31.15" customHeight="1">
      <c r="A13" s="14"/>
      <c r="B13" s="15"/>
      <c r="C13" s="16"/>
      <c r="D13" s="15"/>
      <c r="E13" s="21"/>
      <c r="F13" s="21"/>
      <c r="G13" s="21"/>
      <c r="H13" s="21"/>
      <c r="I13" s="21"/>
      <c r="J13" s="21"/>
      <c r="K13" s="15"/>
      <c r="L13" s="21"/>
      <c r="M13" s="265" t="s">
        <v>9</v>
      </c>
      <c r="N13" s="265"/>
      <c r="O13" s="265"/>
      <c r="P13" s="265"/>
      <c r="Q13" s="265"/>
      <c r="R13" s="265"/>
      <c r="S13" s="265"/>
      <c r="T13" s="265"/>
      <c r="U13" s="21"/>
      <c r="V13" s="257" t="s">
        <v>209</v>
      </c>
      <c r="W13" s="258"/>
      <c r="X13" s="258"/>
      <c r="Y13" s="258"/>
      <c r="Z13" s="258"/>
      <c r="AA13" s="258"/>
      <c r="AB13" s="258"/>
      <c r="AC13" s="258"/>
      <c r="AD13" s="258"/>
      <c r="AE13" s="258"/>
      <c r="AF13" s="258"/>
      <c r="AG13" s="258"/>
      <c r="AH13" s="258"/>
      <c r="AI13" s="258"/>
      <c r="AJ13" s="259"/>
      <c r="AK13" s="135" t="e">
        <f>IF(V13=#REF!,1,IF(V13=#REF!,2,IF(V13=#REF!,3,IF(V13=#REF!,4,IF(V13=#REF!,5,"")))))</f>
        <v>#REF!</v>
      </c>
      <c r="AL13" s="15"/>
      <c r="AM13" s="15"/>
      <c r="AN13" s="15"/>
      <c r="AO13" s="15"/>
      <c r="AP13" s="15"/>
      <c r="AQ13" s="15"/>
      <c r="AR13" s="15"/>
      <c r="AS13" s="15"/>
      <c r="AT13" s="15"/>
      <c r="AU13" s="145"/>
      <c r="AV13" s="145"/>
      <c r="AW13" s="145"/>
      <c r="AX13" s="145"/>
      <c r="AY13" s="145"/>
      <c r="AZ13" s="145"/>
      <c r="BA13" s="145"/>
      <c r="BB13" s="145"/>
      <c r="BC13" s="15"/>
      <c r="BD13" s="15"/>
      <c r="BE13" s="17"/>
    </row>
    <row r="14" spans="1:57" ht="15.6" customHeight="1" thickBo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6"/>
    </row>
    <row r="15" spans="1:57" ht="32.450000000000003" customHeight="1" thickBot="1">
      <c r="A15" s="266" t="s">
        <v>3</v>
      </c>
      <c r="B15" s="267"/>
      <c r="C15" s="267"/>
      <c r="D15" s="267"/>
      <c r="E15" s="267"/>
      <c r="F15" s="267"/>
      <c r="G15" s="267"/>
      <c r="H15" s="267"/>
      <c r="I15" s="267"/>
      <c r="J15" s="268"/>
      <c r="K15" s="27"/>
      <c r="L15" s="27"/>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7"/>
    </row>
    <row r="16" spans="1:57" ht="24.75" customHeight="1">
      <c r="A16" s="50"/>
      <c r="B16" s="51"/>
      <c r="C16" s="51"/>
      <c r="D16" s="269" t="s">
        <v>210</v>
      </c>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15"/>
      <c r="BE16" s="17"/>
    </row>
    <row r="17" spans="1:58" ht="27" customHeight="1">
      <c r="A17" s="50"/>
      <c r="B17" s="51"/>
      <c r="C17" s="51"/>
      <c r="D17" s="270" t="s">
        <v>240</v>
      </c>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15"/>
      <c r="BD17" s="15"/>
      <c r="BE17" s="17"/>
    </row>
    <row r="18" spans="1:58" ht="29.25" customHeight="1">
      <c r="A18" s="14"/>
      <c r="B18" s="28"/>
      <c r="C18" s="28"/>
      <c r="D18" s="271" t="s">
        <v>206</v>
      </c>
      <c r="E18" s="271"/>
      <c r="F18" s="271"/>
      <c r="G18" s="271"/>
      <c r="H18" s="271"/>
      <c r="I18" s="272" t="s">
        <v>216</v>
      </c>
      <c r="J18" s="272"/>
      <c r="K18" s="272"/>
      <c r="L18" s="272"/>
      <c r="M18" s="272"/>
      <c r="N18" s="272"/>
      <c r="O18" s="273" t="s">
        <v>5</v>
      </c>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140"/>
      <c r="AM18" s="140"/>
      <c r="AN18" s="140"/>
      <c r="AO18" s="140"/>
      <c r="AP18" s="140"/>
      <c r="AQ18" s="273" t="e">
        <f>IF(AK13=4,"Activos de información afectados","")</f>
        <v>#REF!</v>
      </c>
      <c r="AR18" s="273"/>
      <c r="AS18" s="273"/>
      <c r="AT18" s="273"/>
      <c r="AU18" s="273"/>
      <c r="AV18" s="273"/>
      <c r="AW18" s="273"/>
      <c r="AX18" s="273"/>
      <c r="AY18" s="273"/>
      <c r="AZ18" s="273"/>
      <c r="BA18" s="273"/>
      <c r="BB18" s="273"/>
      <c r="BC18" s="137"/>
      <c r="BD18" s="15"/>
      <c r="BE18" s="17"/>
    </row>
    <row r="19" spans="1:58" s="29" customFormat="1" ht="31.15" customHeight="1">
      <c r="D19" s="254" t="s">
        <v>211</v>
      </c>
      <c r="E19" s="254"/>
      <c r="F19" s="254"/>
      <c r="G19" s="254"/>
      <c r="H19" s="254"/>
      <c r="I19" s="136"/>
      <c r="J19" s="254" t="s">
        <v>4</v>
      </c>
      <c r="K19" s="254"/>
      <c r="L19" s="254"/>
      <c r="M19" s="136"/>
      <c r="N19" s="136"/>
      <c r="O19" s="254" t="s">
        <v>220</v>
      </c>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138"/>
      <c r="AQ19" s="255" t="e">
        <f>IF($AK$13=4,"Seleccione los activos de información afectados","")</f>
        <v>#REF!</v>
      </c>
      <c r="AR19" s="255"/>
      <c r="AS19" s="255"/>
      <c r="AT19" s="255"/>
      <c r="AU19" s="255"/>
      <c r="AV19" s="255"/>
      <c r="AW19" s="255"/>
      <c r="AX19" s="255"/>
      <c r="AY19" s="255"/>
      <c r="AZ19" s="255"/>
      <c r="BA19" s="255"/>
      <c r="BB19" s="255"/>
      <c r="BC19" s="141"/>
      <c r="BD19" s="141"/>
      <c r="BE19" s="142"/>
      <c r="BF19" s="6"/>
    </row>
    <row r="20" spans="1:58" ht="15.6" customHeight="1">
      <c r="A20" s="14"/>
      <c r="B20" s="146"/>
      <c r="C20" s="146"/>
      <c r="D20" s="139"/>
      <c r="E20" s="139"/>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5"/>
      <c r="BD20" s="15"/>
      <c r="BE20" s="17"/>
    </row>
    <row r="21" spans="1:58" ht="15.6" customHeight="1">
      <c r="A21" s="14"/>
      <c r="B21" s="146"/>
      <c r="C21" s="146"/>
      <c r="D21" s="293" t="s">
        <v>7</v>
      </c>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15"/>
      <c r="BE21" s="17"/>
    </row>
    <row r="22" spans="1:58" ht="31.9" customHeight="1">
      <c r="A22" s="14"/>
      <c r="B22" s="146"/>
      <c r="C22" s="146"/>
      <c r="D22" s="294" t="str">
        <f>CONCATENATE(D19," ",J19," ",O19)</f>
        <v>Pérdida de la disponibilidad durante escaneos de vulnerabilidades</v>
      </c>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6"/>
      <c r="BC22" s="15"/>
      <c r="BD22" s="15"/>
      <c r="BE22" s="17"/>
    </row>
    <row r="23" spans="1:58" ht="15" customHeight="1">
      <c r="A23" s="14"/>
      <c r="B23" s="15"/>
      <c r="C23" s="15"/>
      <c r="D23" s="15"/>
      <c r="E23" s="146"/>
      <c r="F23" s="15"/>
      <c r="G23" s="15"/>
      <c r="H23" s="15"/>
      <c r="I23" s="15"/>
      <c r="J23" s="15"/>
      <c r="K23" s="15"/>
      <c r="L23" s="15"/>
      <c r="M23" s="15"/>
      <c r="N23" s="15"/>
      <c r="O23" s="15"/>
      <c r="P23" s="15"/>
      <c r="Q23" s="15"/>
      <c r="R23" s="29"/>
      <c r="S23" s="29"/>
      <c r="T23" s="29"/>
      <c r="U23" s="29"/>
      <c r="V23" s="29"/>
      <c r="W23" s="29"/>
      <c r="X23" s="29"/>
      <c r="Y23" s="29"/>
      <c r="Z23" s="29"/>
      <c r="AA23" s="29"/>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15"/>
      <c r="BA23" s="15"/>
      <c r="BB23" s="15"/>
      <c r="BC23" s="15"/>
      <c r="BD23" s="15"/>
      <c r="BE23" s="17"/>
    </row>
    <row r="24" spans="1:58" ht="15" customHeight="1">
      <c r="A24" s="14"/>
      <c r="B24" s="15"/>
      <c r="C24" s="15"/>
      <c r="D24" s="281" t="s">
        <v>205</v>
      </c>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31"/>
      <c r="AT24" s="282" t="s">
        <v>8</v>
      </c>
      <c r="AU24" s="282"/>
      <c r="AV24" s="282"/>
      <c r="AW24" s="282"/>
      <c r="AX24" s="282"/>
      <c r="AY24" s="282"/>
      <c r="AZ24" s="282"/>
      <c r="BA24" s="282"/>
      <c r="BB24" s="282"/>
      <c r="BC24" s="15"/>
      <c r="BD24" s="15"/>
      <c r="BE24" s="17"/>
    </row>
    <row r="25" spans="1:58" ht="31.15" customHeight="1">
      <c r="A25" s="14"/>
      <c r="B25" s="15"/>
      <c r="C25" s="15"/>
      <c r="D25" s="257" t="s">
        <v>227</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9"/>
      <c r="AS25" s="30"/>
      <c r="AT25" s="297" t="s">
        <v>0</v>
      </c>
      <c r="AU25" s="298"/>
      <c r="AV25" s="298"/>
      <c r="AW25" s="298"/>
      <c r="AX25" s="298"/>
      <c r="AY25" s="298"/>
      <c r="AZ25" s="298"/>
      <c r="BA25" s="298"/>
      <c r="BB25" s="299"/>
      <c r="BC25" s="15"/>
      <c r="BD25" s="15"/>
      <c r="BE25" s="17"/>
    </row>
    <row r="26" spans="1:58" ht="15.6" customHeight="1">
      <c r="A26" s="14"/>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7"/>
    </row>
    <row r="27" spans="1:58" ht="31.15" customHeight="1">
      <c r="A27" s="14"/>
      <c r="B27" s="15"/>
      <c r="C27" s="15"/>
      <c r="D27" s="283" t="s">
        <v>212</v>
      </c>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5"/>
      <c r="AC27" s="32"/>
      <c r="AD27" s="286" t="s">
        <v>215</v>
      </c>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8"/>
      <c r="BC27" s="15"/>
      <c r="BD27" s="15"/>
      <c r="BE27" s="17"/>
    </row>
    <row r="28" spans="1:58" ht="15.6" customHeight="1">
      <c r="A28" s="14"/>
      <c r="B28" s="15"/>
      <c r="C28" s="15"/>
      <c r="D28" s="283" t="s">
        <v>10</v>
      </c>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5"/>
      <c r="AC28" s="15"/>
      <c r="AD28" s="289"/>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1"/>
      <c r="BC28" s="15"/>
      <c r="BD28" s="15"/>
      <c r="BE28" s="17"/>
    </row>
    <row r="29" spans="1:58" ht="15.6" customHeight="1">
      <c r="A29" s="14"/>
      <c r="B29" s="15"/>
      <c r="C29" s="15"/>
      <c r="D29" s="292" t="e">
        <f>IF($AK$13=1,"Agente generador",IF($AK$13=3,"Agente generador","Amenaza"))</f>
        <v>#REF!</v>
      </c>
      <c r="E29" s="292"/>
      <c r="F29" s="292"/>
      <c r="G29" s="292"/>
      <c r="H29" s="292"/>
      <c r="I29" s="292"/>
      <c r="J29" s="283" t="e">
        <f>IF($AK$13=1,"Causas",IF($AK$13=3,"Causa","Vulnerabilidad / Causa"))</f>
        <v>#REF!</v>
      </c>
      <c r="K29" s="284"/>
      <c r="L29" s="284"/>
      <c r="M29" s="284"/>
      <c r="N29" s="284"/>
      <c r="O29" s="284"/>
      <c r="P29" s="284"/>
      <c r="Q29" s="284"/>
      <c r="R29" s="284"/>
      <c r="S29" s="284"/>
      <c r="T29" s="284"/>
      <c r="U29" s="284"/>
      <c r="V29" s="284"/>
      <c r="W29" s="284"/>
      <c r="X29" s="284"/>
      <c r="Y29" s="284"/>
      <c r="Z29" s="284"/>
      <c r="AA29" s="284"/>
      <c r="AB29" s="285"/>
      <c r="AC29" s="15"/>
      <c r="AD29" s="283" t="s">
        <v>202</v>
      </c>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5"/>
      <c r="BC29" s="15"/>
      <c r="BD29" s="15"/>
      <c r="BE29" s="17"/>
    </row>
    <row r="30" spans="1:58" ht="28.5" customHeight="1">
      <c r="A30" s="14"/>
      <c r="B30" s="15"/>
      <c r="C30" s="15"/>
      <c r="D30" s="274" t="s">
        <v>214</v>
      </c>
      <c r="E30" s="274"/>
      <c r="F30" s="274"/>
      <c r="G30" s="274"/>
      <c r="H30" s="274"/>
      <c r="I30" s="274"/>
      <c r="J30" s="275" t="s">
        <v>229</v>
      </c>
      <c r="K30" s="276"/>
      <c r="L30" s="276"/>
      <c r="M30" s="276"/>
      <c r="N30" s="276"/>
      <c r="O30" s="276"/>
      <c r="P30" s="276"/>
      <c r="Q30" s="276"/>
      <c r="R30" s="276"/>
      <c r="S30" s="276"/>
      <c r="T30" s="276"/>
      <c r="U30" s="276"/>
      <c r="V30" s="276"/>
      <c r="W30" s="276"/>
      <c r="X30" s="276"/>
      <c r="Y30" s="276"/>
      <c r="Z30" s="276"/>
      <c r="AA30" s="276"/>
      <c r="AB30" s="277"/>
      <c r="AC30" s="15"/>
      <c r="AD30" s="278" t="s">
        <v>231</v>
      </c>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80"/>
      <c r="BC30" s="15"/>
      <c r="BD30" s="15"/>
      <c r="BE30" s="17"/>
    </row>
    <row r="31" spans="1:58" ht="24" customHeight="1">
      <c r="A31" s="14"/>
      <c r="B31" s="15"/>
      <c r="C31" s="15"/>
      <c r="D31" s="274" t="s">
        <v>213</v>
      </c>
      <c r="E31" s="274"/>
      <c r="F31" s="274"/>
      <c r="G31" s="274"/>
      <c r="H31" s="274"/>
      <c r="I31" s="274"/>
      <c r="J31" s="278" t="s">
        <v>230</v>
      </c>
      <c r="K31" s="279"/>
      <c r="L31" s="279"/>
      <c r="M31" s="279"/>
      <c r="N31" s="279"/>
      <c r="O31" s="279"/>
      <c r="P31" s="279"/>
      <c r="Q31" s="279"/>
      <c r="R31" s="279"/>
      <c r="S31" s="279"/>
      <c r="T31" s="279"/>
      <c r="U31" s="279"/>
      <c r="V31" s="279"/>
      <c r="W31" s="279"/>
      <c r="X31" s="279"/>
      <c r="Y31" s="279"/>
      <c r="Z31" s="279"/>
      <c r="AA31" s="279"/>
      <c r="AB31" s="280"/>
      <c r="AC31" s="15"/>
      <c r="AD31" s="278"/>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80"/>
      <c r="BC31" s="15"/>
      <c r="BD31" s="15"/>
      <c r="BE31" s="17"/>
    </row>
    <row r="32" spans="1:58" ht="12" customHeight="1">
      <c r="A32" s="14"/>
      <c r="B32" s="15"/>
      <c r="C32" s="15"/>
      <c r="D32" s="274"/>
      <c r="E32" s="274"/>
      <c r="F32" s="274"/>
      <c r="G32" s="274"/>
      <c r="H32" s="274"/>
      <c r="I32" s="274"/>
      <c r="J32" s="278"/>
      <c r="K32" s="279"/>
      <c r="L32" s="279"/>
      <c r="M32" s="279"/>
      <c r="N32" s="279"/>
      <c r="O32" s="279"/>
      <c r="P32" s="279"/>
      <c r="Q32" s="279"/>
      <c r="R32" s="279"/>
      <c r="S32" s="279"/>
      <c r="T32" s="279"/>
      <c r="U32" s="279"/>
      <c r="V32" s="279"/>
      <c r="W32" s="279"/>
      <c r="X32" s="279"/>
      <c r="Y32" s="279"/>
      <c r="Z32" s="279"/>
      <c r="AA32" s="279"/>
      <c r="AB32" s="280"/>
      <c r="AC32" s="15"/>
      <c r="AD32" s="278"/>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80"/>
      <c r="BC32" s="15"/>
      <c r="BD32" s="15"/>
      <c r="BE32" s="17"/>
    </row>
    <row r="33" spans="1:57" ht="18" customHeight="1">
      <c r="A33" s="14"/>
      <c r="B33" s="15"/>
      <c r="C33" s="15"/>
      <c r="D33" s="274"/>
      <c r="E33" s="274"/>
      <c r="F33" s="274"/>
      <c r="G33" s="274"/>
      <c r="H33" s="274"/>
      <c r="I33" s="274"/>
      <c r="J33" s="278"/>
      <c r="K33" s="279"/>
      <c r="L33" s="279"/>
      <c r="M33" s="279"/>
      <c r="N33" s="279"/>
      <c r="O33" s="279"/>
      <c r="P33" s="279"/>
      <c r="Q33" s="279"/>
      <c r="R33" s="279"/>
      <c r="S33" s="279"/>
      <c r="T33" s="279"/>
      <c r="U33" s="279"/>
      <c r="V33" s="279"/>
      <c r="W33" s="279"/>
      <c r="X33" s="279"/>
      <c r="Y33" s="279"/>
      <c r="Z33" s="279"/>
      <c r="AA33" s="279"/>
      <c r="AB33" s="280"/>
      <c r="AC33" s="15"/>
      <c r="AD33" s="278"/>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80"/>
      <c r="BC33" s="15"/>
      <c r="BD33" s="15"/>
      <c r="BE33" s="17"/>
    </row>
    <row r="34" spans="1:57" ht="15" customHeight="1">
      <c r="A34" s="14"/>
      <c r="B34" s="15"/>
      <c r="C34" s="15"/>
      <c r="D34" s="274"/>
      <c r="E34" s="274"/>
      <c r="F34" s="274"/>
      <c r="G34" s="274"/>
      <c r="H34" s="274"/>
      <c r="I34" s="274"/>
      <c r="J34" s="278"/>
      <c r="K34" s="279"/>
      <c r="L34" s="279"/>
      <c r="M34" s="279"/>
      <c r="N34" s="279"/>
      <c r="O34" s="279"/>
      <c r="P34" s="279"/>
      <c r="Q34" s="279"/>
      <c r="R34" s="279"/>
      <c r="S34" s="279"/>
      <c r="T34" s="279"/>
      <c r="U34" s="279"/>
      <c r="V34" s="279"/>
      <c r="W34" s="279"/>
      <c r="X34" s="279"/>
      <c r="Y34" s="279"/>
      <c r="Z34" s="279"/>
      <c r="AA34" s="279"/>
      <c r="AB34" s="280"/>
      <c r="AC34" s="15"/>
      <c r="AD34" s="278"/>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80"/>
      <c r="BC34" s="15"/>
      <c r="BD34" s="15"/>
      <c r="BE34" s="17"/>
    </row>
    <row r="35" spans="1:57" ht="16.5" customHeight="1">
      <c r="A35" s="14"/>
      <c r="B35" s="15"/>
      <c r="C35" s="15"/>
      <c r="D35" s="274"/>
      <c r="E35" s="274"/>
      <c r="F35" s="274"/>
      <c r="G35" s="274"/>
      <c r="H35" s="274"/>
      <c r="I35" s="274"/>
      <c r="J35" s="278"/>
      <c r="K35" s="279"/>
      <c r="L35" s="279"/>
      <c r="M35" s="279"/>
      <c r="N35" s="279"/>
      <c r="O35" s="279"/>
      <c r="P35" s="279"/>
      <c r="Q35" s="279"/>
      <c r="R35" s="279"/>
      <c r="S35" s="279"/>
      <c r="T35" s="279"/>
      <c r="U35" s="279"/>
      <c r="V35" s="279"/>
      <c r="W35" s="279"/>
      <c r="X35" s="279"/>
      <c r="Y35" s="279"/>
      <c r="Z35" s="279"/>
      <c r="AA35" s="279"/>
      <c r="AB35" s="280"/>
      <c r="AC35" s="15"/>
      <c r="AD35" s="278"/>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80"/>
      <c r="BC35" s="15"/>
      <c r="BD35" s="15"/>
      <c r="BE35" s="17"/>
    </row>
    <row r="36" spans="1:57" ht="15.6" customHeight="1">
      <c r="A36" s="14"/>
      <c r="B36" s="15"/>
      <c r="C36" s="15"/>
      <c r="D36" s="274"/>
      <c r="E36" s="274"/>
      <c r="F36" s="274"/>
      <c r="G36" s="274"/>
      <c r="H36" s="274"/>
      <c r="I36" s="274"/>
      <c r="J36" s="278"/>
      <c r="K36" s="279"/>
      <c r="L36" s="279"/>
      <c r="M36" s="279"/>
      <c r="N36" s="279"/>
      <c r="O36" s="279"/>
      <c r="P36" s="279"/>
      <c r="Q36" s="279"/>
      <c r="R36" s="279"/>
      <c r="S36" s="279"/>
      <c r="T36" s="279"/>
      <c r="U36" s="279"/>
      <c r="V36" s="279"/>
      <c r="W36" s="279"/>
      <c r="X36" s="279"/>
      <c r="Y36" s="279"/>
      <c r="Z36" s="279"/>
      <c r="AA36" s="279"/>
      <c r="AB36" s="280"/>
      <c r="AC36" s="15"/>
      <c r="AD36" s="278"/>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80"/>
      <c r="BC36" s="15"/>
      <c r="BD36" s="15"/>
      <c r="BE36" s="17"/>
    </row>
    <row r="37" spans="1:57" ht="19.5" customHeight="1">
      <c r="A37" s="14"/>
      <c r="B37" s="15"/>
      <c r="C37" s="15"/>
      <c r="D37" s="274"/>
      <c r="E37" s="274"/>
      <c r="F37" s="274"/>
      <c r="G37" s="274"/>
      <c r="H37" s="274"/>
      <c r="I37" s="274"/>
      <c r="J37" s="278"/>
      <c r="K37" s="279"/>
      <c r="L37" s="279"/>
      <c r="M37" s="279"/>
      <c r="N37" s="279"/>
      <c r="O37" s="279"/>
      <c r="P37" s="279"/>
      <c r="Q37" s="279"/>
      <c r="R37" s="279"/>
      <c r="S37" s="279"/>
      <c r="T37" s="279"/>
      <c r="U37" s="279"/>
      <c r="V37" s="279"/>
      <c r="W37" s="279"/>
      <c r="X37" s="279"/>
      <c r="Y37" s="279"/>
      <c r="Z37" s="279"/>
      <c r="AA37" s="279"/>
      <c r="AB37" s="280"/>
      <c r="AC37" s="15"/>
      <c r="AD37" s="278"/>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80"/>
      <c r="BC37" s="15"/>
      <c r="BD37" s="15"/>
      <c r="BE37" s="17"/>
    </row>
    <row r="38" spans="1:57" ht="15.6" customHeight="1">
      <c r="A38" s="14"/>
      <c r="B38" s="15"/>
      <c r="C38" s="15"/>
      <c r="D38" s="274"/>
      <c r="E38" s="274"/>
      <c r="F38" s="274"/>
      <c r="G38" s="274"/>
      <c r="H38" s="274"/>
      <c r="I38" s="274"/>
      <c r="J38" s="278"/>
      <c r="K38" s="279"/>
      <c r="L38" s="279"/>
      <c r="M38" s="279"/>
      <c r="N38" s="279"/>
      <c r="O38" s="279"/>
      <c r="P38" s="279"/>
      <c r="Q38" s="279"/>
      <c r="R38" s="279"/>
      <c r="S38" s="279"/>
      <c r="T38" s="279"/>
      <c r="U38" s="279"/>
      <c r="V38" s="279"/>
      <c r="W38" s="279"/>
      <c r="X38" s="279"/>
      <c r="Y38" s="279"/>
      <c r="Z38" s="279"/>
      <c r="AA38" s="279"/>
      <c r="AB38" s="280"/>
      <c r="AC38" s="15"/>
      <c r="AD38" s="278"/>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80"/>
      <c r="BC38" s="15"/>
      <c r="BD38" s="15"/>
      <c r="BE38" s="17"/>
    </row>
    <row r="39" spans="1:57" ht="15.6" customHeight="1">
      <c r="A39" s="14"/>
      <c r="B39" s="15"/>
      <c r="C39" s="15"/>
      <c r="D39" s="274"/>
      <c r="E39" s="274"/>
      <c r="F39" s="274"/>
      <c r="G39" s="274"/>
      <c r="H39" s="274"/>
      <c r="I39" s="274"/>
      <c r="J39" s="278"/>
      <c r="K39" s="279"/>
      <c r="L39" s="279"/>
      <c r="M39" s="279"/>
      <c r="N39" s="279"/>
      <c r="O39" s="279"/>
      <c r="P39" s="279"/>
      <c r="Q39" s="279"/>
      <c r="R39" s="279"/>
      <c r="S39" s="279"/>
      <c r="T39" s="279"/>
      <c r="U39" s="279"/>
      <c r="V39" s="279"/>
      <c r="W39" s="279"/>
      <c r="X39" s="279"/>
      <c r="Y39" s="279"/>
      <c r="Z39" s="279"/>
      <c r="AA39" s="279"/>
      <c r="AB39" s="280"/>
      <c r="AC39" s="15"/>
      <c r="AD39" s="278"/>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80"/>
      <c r="BC39" s="15"/>
      <c r="BD39" s="15"/>
      <c r="BE39" s="17"/>
    </row>
    <row r="40" spans="1:57" ht="15.6" customHeight="1">
      <c r="A40" s="14"/>
      <c r="B40" s="15"/>
      <c r="C40" s="15"/>
      <c r="D40" s="300" t="s">
        <v>12</v>
      </c>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2"/>
      <c r="AC40" s="15"/>
      <c r="AD40" s="33"/>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34"/>
      <c r="BC40" s="15"/>
      <c r="BD40" s="15"/>
      <c r="BE40" s="17"/>
    </row>
    <row r="41" spans="1:57" ht="15.6" customHeight="1">
      <c r="A41" s="14"/>
      <c r="B41" s="15"/>
      <c r="C41" s="15"/>
      <c r="D41" s="292" t="e">
        <f>IF($AK$13=1,"Agente generador",IF($AK$13=3,"Agente generador","Amenaza"))</f>
        <v>#REF!</v>
      </c>
      <c r="E41" s="292"/>
      <c r="F41" s="292"/>
      <c r="G41" s="292"/>
      <c r="H41" s="292"/>
      <c r="I41" s="292"/>
      <c r="J41" s="283" t="e">
        <f>IF($AK$13=1,"Causas",IF($AK$13=3,"Causa","Vulnerabilidad"))</f>
        <v>#REF!</v>
      </c>
      <c r="K41" s="284"/>
      <c r="L41" s="284"/>
      <c r="M41" s="284"/>
      <c r="N41" s="284"/>
      <c r="O41" s="284"/>
      <c r="P41" s="284"/>
      <c r="Q41" s="284"/>
      <c r="R41" s="284"/>
      <c r="S41" s="284"/>
      <c r="T41" s="284"/>
      <c r="U41" s="284"/>
      <c r="V41" s="284"/>
      <c r="W41" s="284"/>
      <c r="X41" s="284"/>
      <c r="Y41" s="284"/>
      <c r="Z41" s="284"/>
      <c r="AA41" s="284"/>
      <c r="AB41" s="285"/>
      <c r="AC41" s="15"/>
      <c r="AD41" s="283" t="s">
        <v>202</v>
      </c>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5"/>
      <c r="BC41" s="15"/>
      <c r="BD41" s="15"/>
      <c r="BE41" s="17"/>
    </row>
    <row r="42" spans="1:57" ht="15.6" customHeight="1">
      <c r="A42" s="14"/>
      <c r="B42" s="15"/>
      <c r="C42" s="15"/>
      <c r="D42" s="274"/>
      <c r="E42" s="274"/>
      <c r="F42" s="274"/>
      <c r="G42" s="274"/>
      <c r="H42" s="274"/>
      <c r="I42" s="274"/>
      <c r="J42" s="278"/>
      <c r="K42" s="279"/>
      <c r="L42" s="279"/>
      <c r="M42" s="279"/>
      <c r="N42" s="279"/>
      <c r="O42" s="279"/>
      <c r="P42" s="279"/>
      <c r="Q42" s="279"/>
      <c r="R42" s="279"/>
      <c r="S42" s="279"/>
      <c r="T42" s="279"/>
      <c r="U42" s="279"/>
      <c r="V42" s="279"/>
      <c r="W42" s="279"/>
      <c r="X42" s="279"/>
      <c r="Y42" s="279"/>
      <c r="Z42" s="279"/>
      <c r="AA42" s="279"/>
      <c r="AB42" s="280"/>
      <c r="AC42" s="15"/>
      <c r="AD42" s="278"/>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80"/>
      <c r="BC42" s="15"/>
      <c r="BD42" s="15"/>
      <c r="BE42" s="17"/>
    </row>
    <row r="43" spans="1:57" ht="15.6" customHeight="1">
      <c r="A43" s="14"/>
      <c r="B43" s="15"/>
      <c r="C43" s="15"/>
      <c r="D43" s="274"/>
      <c r="E43" s="274"/>
      <c r="F43" s="274"/>
      <c r="G43" s="274"/>
      <c r="H43" s="274"/>
      <c r="I43" s="274"/>
      <c r="J43" s="278"/>
      <c r="K43" s="279"/>
      <c r="L43" s="279"/>
      <c r="M43" s="279"/>
      <c r="N43" s="279"/>
      <c r="O43" s="279"/>
      <c r="P43" s="279"/>
      <c r="Q43" s="279"/>
      <c r="R43" s="279"/>
      <c r="S43" s="279"/>
      <c r="T43" s="279"/>
      <c r="U43" s="279"/>
      <c r="V43" s="279"/>
      <c r="W43" s="279"/>
      <c r="X43" s="279"/>
      <c r="Y43" s="279"/>
      <c r="Z43" s="279"/>
      <c r="AA43" s="279"/>
      <c r="AB43" s="280"/>
      <c r="AC43" s="15"/>
      <c r="AD43" s="278"/>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80"/>
      <c r="BC43" s="15"/>
      <c r="BD43" s="15"/>
      <c r="BE43" s="17"/>
    </row>
    <row r="44" spans="1:57" ht="15.6" customHeight="1">
      <c r="A44" s="14"/>
      <c r="B44" s="15"/>
      <c r="C44" s="15"/>
      <c r="D44" s="274"/>
      <c r="E44" s="274"/>
      <c r="F44" s="274"/>
      <c r="G44" s="274"/>
      <c r="H44" s="274"/>
      <c r="I44" s="274"/>
      <c r="J44" s="278"/>
      <c r="K44" s="279"/>
      <c r="L44" s="279"/>
      <c r="M44" s="279"/>
      <c r="N44" s="279"/>
      <c r="O44" s="279"/>
      <c r="P44" s="279"/>
      <c r="Q44" s="279"/>
      <c r="R44" s="279"/>
      <c r="S44" s="279"/>
      <c r="T44" s="279"/>
      <c r="U44" s="279"/>
      <c r="V44" s="279"/>
      <c r="W44" s="279"/>
      <c r="X44" s="279"/>
      <c r="Y44" s="279"/>
      <c r="Z44" s="279"/>
      <c r="AA44" s="279"/>
      <c r="AB44" s="280"/>
      <c r="AC44" s="15"/>
      <c r="AD44" s="278"/>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80"/>
      <c r="BC44" s="15"/>
      <c r="BD44" s="15"/>
      <c r="BE44" s="17"/>
    </row>
    <row r="45" spans="1:57" ht="15.6" customHeight="1">
      <c r="A45" s="14"/>
      <c r="B45" s="15"/>
      <c r="C45" s="15"/>
      <c r="D45" s="274"/>
      <c r="E45" s="274"/>
      <c r="F45" s="274"/>
      <c r="G45" s="274"/>
      <c r="H45" s="274"/>
      <c r="I45" s="274"/>
      <c r="J45" s="278"/>
      <c r="K45" s="279"/>
      <c r="L45" s="279"/>
      <c r="M45" s="279"/>
      <c r="N45" s="279"/>
      <c r="O45" s="279"/>
      <c r="P45" s="279"/>
      <c r="Q45" s="279"/>
      <c r="R45" s="279"/>
      <c r="S45" s="279"/>
      <c r="T45" s="279"/>
      <c r="U45" s="279"/>
      <c r="V45" s="279"/>
      <c r="W45" s="279"/>
      <c r="X45" s="279"/>
      <c r="Y45" s="279"/>
      <c r="Z45" s="279"/>
      <c r="AA45" s="279"/>
      <c r="AB45" s="280"/>
      <c r="AC45" s="15"/>
      <c r="AD45" s="278"/>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80"/>
      <c r="BC45" s="15"/>
      <c r="BD45" s="15"/>
      <c r="BE45" s="17"/>
    </row>
    <row r="46" spans="1:57" ht="15.6" customHeight="1">
      <c r="A46" s="14"/>
      <c r="B46" s="15"/>
      <c r="C46" s="15"/>
      <c r="D46" s="274"/>
      <c r="E46" s="274"/>
      <c r="F46" s="274"/>
      <c r="G46" s="274"/>
      <c r="H46" s="274"/>
      <c r="I46" s="274"/>
      <c r="J46" s="278"/>
      <c r="K46" s="279"/>
      <c r="L46" s="279"/>
      <c r="M46" s="279"/>
      <c r="N46" s="279"/>
      <c r="O46" s="279"/>
      <c r="P46" s="279"/>
      <c r="Q46" s="279"/>
      <c r="R46" s="279"/>
      <c r="S46" s="279"/>
      <c r="T46" s="279"/>
      <c r="U46" s="279"/>
      <c r="V46" s="279"/>
      <c r="W46" s="279"/>
      <c r="X46" s="279"/>
      <c r="Y46" s="279"/>
      <c r="Z46" s="279"/>
      <c r="AA46" s="279"/>
      <c r="AB46" s="280"/>
      <c r="AC46" s="15"/>
      <c r="AD46" s="278"/>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80"/>
      <c r="BC46" s="15"/>
      <c r="BD46" s="15"/>
      <c r="BE46" s="17"/>
    </row>
    <row r="47" spans="1:57" ht="15.6" customHeight="1">
      <c r="A47" s="14"/>
      <c r="B47" s="15"/>
      <c r="C47" s="15"/>
      <c r="D47" s="274"/>
      <c r="E47" s="274"/>
      <c r="F47" s="274"/>
      <c r="G47" s="274"/>
      <c r="H47" s="274"/>
      <c r="I47" s="274"/>
      <c r="J47" s="278"/>
      <c r="K47" s="279"/>
      <c r="L47" s="279"/>
      <c r="M47" s="279"/>
      <c r="N47" s="279"/>
      <c r="O47" s="279"/>
      <c r="P47" s="279"/>
      <c r="Q47" s="279"/>
      <c r="R47" s="279"/>
      <c r="S47" s="279"/>
      <c r="T47" s="279"/>
      <c r="U47" s="279"/>
      <c r="V47" s="279"/>
      <c r="W47" s="279"/>
      <c r="X47" s="279"/>
      <c r="Y47" s="279"/>
      <c r="Z47" s="279"/>
      <c r="AA47" s="279"/>
      <c r="AB47" s="280"/>
      <c r="AC47" s="15"/>
      <c r="AD47" s="278"/>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80"/>
      <c r="BC47" s="15"/>
      <c r="BD47" s="15"/>
      <c r="BE47" s="17"/>
    </row>
    <row r="48" spans="1:57" ht="15" customHeight="1">
      <c r="A48" s="14"/>
      <c r="B48" s="15"/>
      <c r="C48" s="15"/>
      <c r="D48" s="274"/>
      <c r="E48" s="274"/>
      <c r="F48" s="274"/>
      <c r="G48" s="274"/>
      <c r="H48" s="274"/>
      <c r="I48" s="274"/>
      <c r="J48" s="278"/>
      <c r="K48" s="279"/>
      <c r="L48" s="279"/>
      <c r="M48" s="279"/>
      <c r="N48" s="279"/>
      <c r="O48" s="279"/>
      <c r="P48" s="279"/>
      <c r="Q48" s="279"/>
      <c r="R48" s="279"/>
      <c r="S48" s="279"/>
      <c r="T48" s="279"/>
      <c r="U48" s="279"/>
      <c r="V48" s="279"/>
      <c r="W48" s="279"/>
      <c r="X48" s="279"/>
      <c r="Y48" s="279"/>
      <c r="Z48" s="279"/>
      <c r="AA48" s="279"/>
      <c r="AB48" s="280"/>
      <c r="AC48" s="15"/>
      <c r="AD48" s="278"/>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80"/>
      <c r="BC48" s="15"/>
      <c r="BD48" s="15"/>
      <c r="BE48" s="17"/>
    </row>
    <row r="49" spans="1:74" ht="15" customHeight="1">
      <c r="A49" s="14"/>
      <c r="B49" s="15"/>
      <c r="C49" s="15"/>
      <c r="D49" s="274"/>
      <c r="E49" s="274"/>
      <c r="F49" s="274"/>
      <c r="G49" s="274"/>
      <c r="H49" s="274"/>
      <c r="I49" s="274"/>
      <c r="J49" s="278"/>
      <c r="K49" s="279"/>
      <c r="L49" s="279"/>
      <c r="M49" s="279"/>
      <c r="N49" s="279"/>
      <c r="O49" s="279"/>
      <c r="P49" s="279"/>
      <c r="Q49" s="279"/>
      <c r="R49" s="279"/>
      <c r="S49" s="279"/>
      <c r="T49" s="279"/>
      <c r="U49" s="279"/>
      <c r="V49" s="279"/>
      <c r="W49" s="279"/>
      <c r="X49" s="279"/>
      <c r="Y49" s="279"/>
      <c r="Z49" s="279"/>
      <c r="AA49" s="279"/>
      <c r="AB49" s="280"/>
      <c r="AC49" s="15"/>
      <c r="AD49" s="278"/>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80"/>
      <c r="BC49" s="15"/>
      <c r="BD49" s="15"/>
      <c r="BE49" s="17"/>
    </row>
    <row r="50" spans="1:74" ht="15" customHeight="1">
      <c r="A50" s="14"/>
      <c r="B50" s="15"/>
      <c r="C50" s="15"/>
      <c r="D50" s="274"/>
      <c r="E50" s="274"/>
      <c r="F50" s="274"/>
      <c r="G50" s="274"/>
      <c r="H50" s="274"/>
      <c r="I50" s="274"/>
      <c r="J50" s="278"/>
      <c r="K50" s="279"/>
      <c r="L50" s="279"/>
      <c r="M50" s="279"/>
      <c r="N50" s="279"/>
      <c r="O50" s="279"/>
      <c r="P50" s="279"/>
      <c r="Q50" s="279"/>
      <c r="R50" s="279"/>
      <c r="S50" s="279"/>
      <c r="T50" s="279"/>
      <c r="U50" s="279"/>
      <c r="V50" s="279"/>
      <c r="W50" s="279"/>
      <c r="X50" s="279"/>
      <c r="Y50" s="279"/>
      <c r="Z50" s="279"/>
      <c r="AA50" s="279"/>
      <c r="AB50" s="280"/>
      <c r="AC50" s="15"/>
      <c r="AD50" s="278"/>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80"/>
      <c r="BC50" s="15"/>
      <c r="BD50" s="15"/>
      <c r="BE50" s="17"/>
      <c r="BP50" s="15"/>
      <c r="BQ50" s="15"/>
      <c r="BR50" s="15"/>
      <c r="BS50" s="15"/>
      <c r="BT50" s="15"/>
      <c r="BU50" s="15"/>
      <c r="BV50" s="15"/>
    </row>
    <row r="51" spans="1:74" ht="15" customHeight="1" thickBo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7"/>
      <c r="BL51" s="143"/>
      <c r="BM51" s="143"/>
      <c r="BN51" s="143"/>
      <c r="BO51" s="143"/>
      <c r="BP51" s="15"/>
      <c r="BQ51" s="15"/>
      <c r="BR51" s="15"/>
      <c r="BS51" s="15"/>
      <c r="BT51" s="15"/>
      <c r="BU51" s="15"/>
      <c r="BV51" s="15"/>
    </row>
    <row r="52" spans="1:74" ht="32.450000000000003" customHeight="1" thickBot="1">
      <c r="A52" s="266" t="s">
        <v>13</v>
      </c>
      <c r="B52" s="267"/>
      <c r="C52" s="267"/>
      <c r="D52" s="267"/>
      <c r="E52" s="267"/>
      <c r="F52" s="267"/>
      <c r="G52" s="267"/>
      <c r="H52" s="267"/>
      <c r="I52" s="267"/>
      <c r="J52" s="268"/>
      <c r="K52" s="27"/>
      <c r="L52" s="27"/>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3"/>
      <c r="BK52" s="344" t="s">
        <v>58</v>
      </c>
      <c r="BL52" s="344"/>
      <c r="BM52" s="344"/>
      <c r="BN52" s="143"/>
      <c r="BO52" s="143"/>
      <c r="BP52" s="15"/>
      <c r="BQ52" s="15"/>
      <c r="BR52" s="15"/>
      <c r="BS52" s="15"/>
      <c r="BT52" s="15"/>
      <c r="BU52" s="15"/>
      <c r="BV52" s="15"/>
    </row>
    <row r="53" spans="1:74" ht="15" customHeight="1">
      <c r="A53" s="14"/>
      <c r="B53" s="15"/>
      <c r="C53" s="15"/>
      <c r="D53" s="15"/>
      <c r="E53" s="15"/>
      <c r="F53" s="15"/>
      <c r="G53" s="15"/>
      <c r="H53" s="15"/>
      <c r="I53" s="15"/>
      <c r="J53" s="15"/>
      <c r="K53" s="15"/>
      <c r="L53" s="15"/>
      <c r="M53" s="15"/>
      <c r="N53" s="15"/>
      <c r="O53" s="15"/>
      <c r="P53" s="15"/>
      <c r="Q53" s="15"/>
      <c r="R53" s="15"/>
      <c r="S53" s="15"/>
      <c r="T53" s="15"/>
      <c r="U53" s="15"/>
      <c r="V53" s="15"/>
      <c r="W53" s="15"/>
      <c r="X53" s="15"/>
      <c r="Y53" s="15"/>
      <c r="Z53" s="351" t="s">
        <v>17</v>
      </c>
      <c r="AA53" s="351"/>
      <c r="AB53" s="351"/>
      <c r="AC53" s="351"/>
      <c r="AD53" s="351"/>
      <c r="AE53" s="351"/>
      <c r="AF53" s="351"/>
      <c r="AG53" s="351"/>
      <c r="AH53" s="351"/>
      <c r="AI53" s="351"/>
      <c r="AJ53" s="351"/>
      <c r="AK53" s="351"/>
      <c r="AL53" s="15"/>
      <c r="AM53" s="15"/>
      <c r="AN53" s="15"/>
      <c r="AO53" s="15"/>
      <c r="AP53" s="15"/>
      <c r="AQ53" s="15"/>
      <c r="AR53" s="15"/>
      <c r="AS53" s="15"/>
      <c r="AT53" s="15"/>
      <c r="AU53" s="15"/>
      <c r="AV53" s="15"/>
      <c r="AW53" s="15"/>
      <c r="AX53" s="15"/>
      <c r="AY53" s="15"/>
      <c r="AZ53" s="15"/>
      <c r="BA53" s="15"/>
      <c r="BB53" s="15"/>
      <c r="BC53" s="15"/>
      <c r="BD53" s="15"/>
      <c r="BE53" s="17"/>
      <c r="BK53" s="344"/>
      <c r="BL53" s="344"/>
      <c r="BM53" s="344"/>
      <c r="BN53" s="143"/>
      <c r="BP53" s="362"/>
      <c r="BQ53" s="362"/>
      <c r="BR53" s="15"/>
      <c r="BS53" s="15"/>
      <c r="BT53" s="15"/>
      <c r="BU53" s="15"/>
      <c r="BV53" s="15"/>
    </row>
    <row r="54" spans="1:74" ht="14.45" customHeight="1">
      <c r="A54" s="14"/>
      <c r="B54" s="15"/>
      <c r="C54" s="15"/>
      <c r="D54" s="316"/>
      <c r="E54" s="316"/>
      <c r="F54" s="316"/>
      <c r="G54" s="316"/>
      <c r="H54" s="15"/>
      <c r="I54" s="15"/>
      <c r="J54" s="15"/>
      <c r="K54" s="15"/>
      <c r="L54" s="15"/>
      <c r="M54" s="15"/>
      <c r="N54" s="15"/>
      <c r="O54" s="15"/>
      <c r="P54" s="15"/>
      <c r="Q54" s="15"/>
      <c r="R54" s="15"/>
      <c r="S54" s="15"/>
      <c r="T54" s="15"/>
      <c r="U54" s="15"/>
      <c r="V54" s="15"/>
      <c r="W54" s="15"/>
      <c r="X54" s="15"/>
      <c r="Y54" s="15"/>
      <c r="Z54" s="28"/>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7"/>
      <c r="BK54" s="6" t="s">
        <v>35</v>
      </c>
      <c r="BL54" s="35">
        <f>F72</f>
        <v>5</v>
      </c>
      <c r="BM54" s="35" t="e">
        <f>IF(I56=#REF!,#REF!,IF(I56=#REF!,#REF!,IF(#REF!=#REF!,#REF!,IF(I56=#REF!,#REF!,#REF!))))</f>
        <v>#REF!</v>
      </c>
      <c r="BP54" s="362"/>
      <c r="BQ54" s="362"/>
      <c r="BR54" s="15"/>
      <c r="BS54" s="15"/>
      <c r="BT54" s="15"/>
      <c r="BU54" s="15"/>
      <c r="BV54" s="15"/>
    </row>
    <row r="55" spans="1:74" ht="14.45" customHeight="1">
      <c r="A55" s="315" t="s">
        <v>224</v>
      </c>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15"/>
      <c r="Z55" s="15"/>
      <c r="AA55" s="15"/>
      <c r="AB55" s="317" t="s">
        <v>16</v>
      </c>
      <c r="AC55" s="318"/>
      <c r="AD55" s="318"/>
      <c r="AE55" s="318"/>
      <c r="AF55" s="318"/>
      <c r="AG55" s="318"/>
      <c r="AH55" s="318"/>
      <c r="AI55" s="318"/>
      <c r="AJ55" s="318"/>
      <c r="AK55" s="319"/>
      <c r="AL55" s="15"/>
      <c r="AM55" s="15"/>
      <c r="AN55" s="15"/>
      <c r="AO55" s="15"/>
      <c r="AP55" s="15"/>
      <c r="AQ55" s="15"/>
      <c r="AR55" s="15"/>
      <c r="AS55" s="15"/>
      <c r="AT55" s="15"/>
      <c r="AU55" s="15"/>
      <c r="AV55" s="15"/>
      <c r="AW55" s="15"/>
      <c r="AX55" s="15"/>
      <c r="AY55" s="15"/>
      <c r="AZ55" s="15"/>
      <c r="BA55" s="15"/>
      <c r="BB55" s="15"/>
      <c r="BC55" s="15"/>
      <c r="BD55" s="15"/>
      <c r="BE55" s="17"/>
      <c r="BK55" s="6" t="s">
        <v>34</v>
      </c>
      <c r="BL55" s="35" t="e">
        <f>IF(AK13=1,VLOOKUP(J69,#REF!,18,0),VLOOKUP(I66,#REF!,16,0))</f>
        <v>#REF!</v>
      </c>
      <c r="BM55" s="35" t="e">
        <f>IF(AK13=1,J69,VLOOKUP(I66,#REF!,3,0))</f>
        <v>#REF!</v>
      </c>
      <c r="BP55" s="15"/>
      <c r="BQ55" s="15"/>
      <c r="BR55" s="15"/>
      <c r="BS55" s="15"/>
      <c r="BT55" s="15"/>
      <c r="BU55" s="15"/>
      <c r="BV55" s="15"/>
    </row>
    <row r="56" spans="1:74" ht="14.45" customHeight="1">
      <c r="A56" s="14"/>
      <c r="B56" s="15"/>
      <c r="C56" s="15"/>
      <c r="E56" s="320"/>
      <c r="F56" s="320"/>
      <c r="G56" s="320"/>
      <c r="H56" s="321"/>
      <c r="I56" s="297" t="s">
        <v>98</v>
      </c>
      <c r="J56" s="298"/>
      <c r="K56" s="298"/>
      <c r="L56" s="298"/>
      <c r="M56" s="298"/>
      <c r="N56" s="298"/>
      <c r="O56" s="298"/>
      <c r="P56" s="298"/>
      <c r="Q56" s="298"/>
      <c r="R56" s="298"/>
      <c r="S56" s="298"/>
      <c r="T56" s="298"/>
      <c r="U56" s="298"/>
      <c r="V56" s="298"/>
      <c r="W56" s="33"/>
      <c r="X56" s="15"/>
      <c r="Y56" s="15"/>
      <c r="Z56" s="15"/>
      <c r="AA56" s="15"/>
      <c r="AB56" s="322">
        <v>1</v>
      </c>
      <c r="AC56" s="322"/>
      <c r="AD56" s="322">
        <v>2</v>
      </c>
      <c r="AE56" s="322"/>
      <c r="AF56" s="322">
        <v>3</v>
      </c>
      <c r="AG56" s="322"/>
      <c r="AH56" s="322">
        <v>4</v>
      </c>
      <c r="AI56" s="322"/>
      <c r="AJ56" s="322">
        <v>5</v>
      </c>
      <c r="AK56" s="322"/>
      <c r="AL56" s="15"/>
      <c r="AM56" s="15"/>
      <c r="AN56" s="15"/>
      <c r="AO56" s="15"/>
      <c r="AP56" s="15"/>
      <c r="AQ56" s="15"/>
      <c r="AR56" s="15"/>
      <c r="AS56" s="15"/>
      <c r="AT56" s="15"/>
      <c r="AU56" s="15"/>
      <c r="AV56" s="15"/>
      <c r="AW56" s="15"/>
      <c r="AX56" s="15"/>
      <c r="AY56" s="15"/>
      <c r="AZ56" s="15"/>
      <c r="BA56" s="15"/>
      <c r="BB56" s="15"/>
      <c r="BC56" s="15"/>
      <c r="BD56" s="15"/>
      <c r="BE56" s="17"/>
    </row>
    <row r="57" spans="1:74" ht="14.45" customHeight="1">
      <c r="A57" s="14"/>
      <c r="B57" s="15"/>
      <c r="C57" s="15"/>
      <c r="D57" s="15"/>
      <c r="E57" s="367"/>
      <c r="F57" s="367"/>
      <c r="G57" s="367"/>
      <c r="H57" s="367"/>
      <c r="I57" s="297"/>
      <c r="J57" s="298"/>
      <c r="K57" s="298"/>
      <c r="L57" s="298"/>
      <c r="M57" s="298"/>
      <c r="N57" s="298"/>
      <c r="O57" s="298"/>
      <c r="P57" s="298"/>
      <c r="Q57" s="298"/>
      <c r="R57" s="298"/>
      <c r="S57" s="298"/>
      <c r="T57" s="298"/>
      <c r="U57" s="298"/>
      <c r="V57" s="298"/>
      <c r="W57" s="33"/>
      <c r="X57" s="15"/>
      <c r="Y57" s="15"/>
      <c r="Z57" s="364" t="s">
        <v>15</v>
      </c>
      <c r="AA57" s="334">
        <v>1</v>
      </c>
      <c r="AB57" s="303" t="e">
        <f>IF(AND($AB$56=$H$72,$AA57=$F$72),"X","")</f>
        <v>#REF!</v>
      </c>
      <c r="AC57" s="304"/>
      <c r="AD57" s="303" t="e">
        <f>IF(AND(AD$56=$H$72,$AA$57=$F$72),"X","")</f>
        <v>#REF!</v>
      </c>
      <c r="AE57" s="304"/>
      <c r="AF57" s="307" t="e">
        <f>IF(AND(AF$56=$H$72,$AA$57=$F$72),"X","")</f>
        <v>#REF!</v>
      </c>
      <c r="AG57" s="308"/>
      <c r="AH57" s="311" t="e">
        <f>IF(AND(AH$56=$H$72,$AA$57=$F$72),"X","")</f>
        <v>#REF!</v>
      </c>
      <c r="AI57" s="312"/>
      <c r="AJ57" s="311" t="e">
        <f>IF(AND(AJ$56=$H$72,$AA$57=$F$72),"X","")</f>
        <v>#REF!</v>
      </c>
      <c r="AK57" s="312"/>
      <c r="AL57" s="15"/>
      <c r="AM57" s="15"/>
      <c r="AN57" s="15"/>
      <c r="AO57" s="15"/>
      <c r="AP57" s="15"/>
      <c r="AQ57" s="15"/>
      <c r="AR57" s="15"/>
      <c r="AS57" s="15"/>
      <c r="AT57" s="15"/>
      <c r="AU57" s="15"/>
      <c r="AV57" s="15"/>
      <c r="AW57" s="15"/>
      <c r="AX57" s="15"/>
      <c r="AY57" s="15"/>
      <c r="AZ57" s="15"/>
      <c r="BA57" s="15"/>
      <c r="BB57" s="15"/>
      <c r="BC57" s="15"/>
      <c r="BD57" s="15"/>
      <c r="BE57" s="17"/>
      <c r="BK57" s="35"/>
      <c r="BL57" s="35" t="s">
        <v>21</v>
      </c>
      <c r="BM57" s="35" t="s">
        <v>22</v>
      </c>
      <c r="BN57" s="35" t="s">
        <v>23</v>
      </c>
      <c r="BO57" s="35" t="s">
        <v>24</v>
      </c>
      <c r="BP57" s="35" t="s">
        <v>25</v>
      </c>
    </row>
    <row r="58" spans="1:74" ht="14.45" customHeight="1">
      <c r="A58" s="14"/>
      <c r="B58" s="15"/>
      <c r="C58" s="15"/>
      <c r="D58" s="15"/>
      <c r="X58" s="15"/>
      <c r="Y58" s="15"/>
      <c r="Z58" s="365"/>
      <c r="AA58" s="334"/>
      <c r="AB58" s="305"/>
      <c r="AC58" s="306"/>
      <c r="AD58" s="305"/>
      <c r="AE58" s="306"/>
      <c r="AF58" s="309"/>
      <c r="AG58" s="310"/>
      <c r="AH58" s="313"/>
      <c r="AI58" s="314"/>
      <c r="AJ58" s="313"/>
      <c r="AK58" s="314"/>
      <c r="AL58" s="15"/>
      <c r="AM58" s="15"/>
      <c r="AN58" s="15"/>
      <c r="AO58" s="15"/>
      <c r="AP58" s="15"/>
      <c r="AQ58" s="15"/>
      <c r="AR58" s="15"/>
      <c r="AS58" s="15"/>
      <c r="AT58" s="15"/>
      <c r="AU58" s="15"/>
      <c r="AV58" s="15"/>
      <c r="AW58" s="15"/>
      <c r="AX58" s="15"/>
      <c r="AY58" s="15"/>
      <c r="AZ58" s="15"/>
      <c r="BA58" s="15"/>
      <c r="BB58" s="15"/>
      <c r="BC58" s="15"/>
      <c r="BD58" s="15"/>
      <c r="BE58" s="17"/>
      <c r="BK58" s="35" t="s">
        <v>93</v>
      </c>
      <c r="BL58" s="35" t="s">
        <v>33</v>
      </c>
      <c r="BM58" s="35" t="s">
        <v>33</v>
      </c>
      <c r="BN58" s="35" t="s">
        <v>32</v>
      </c>
      <c r="BO58" s="35" t="s">
        <v>31</v>
      </c>
      <c r="BP58" s="35" t="s">
        <v>31</v>
      </c>
    </row>
    <row r="59" spans="1:74" ht="14.45" customHeight="1">
      <c r="A59" s="14"/>
      <c r="B59" s="15"/>
      <c r="C59" s="15"/>
      <c r="D59" s="15"/>
      <c r="E59" s="15"/>
      <c r="F59" s="15"/>
      <c r="G59" s="15"/>
      <c r="H59" s="15"/>
      <c r="I59" s="15"/>
      <c r="J59" s="15"/>
      <c r="K59" s="15"/>
      <c r="L59" s="15"/>
      <c r="M59" s="15"/>
      <c r="N59" s="15"/>
      <c r="O59" s="15"/>
      <c r="P59" s="15"/>
      <c r="Q59" s="15"/>
      <c r="R59" s="336" t="e">
        <f>IF($AK$13=1,[4]Datos!L2,IF($AK$13=2,[4]Datos!N2,IF($AK$13=3,[4]Datos!P2,IF($AK$13=4,[4]Datos!R2,""))))</f>
        <v>#REF!</v>
      </c>
      <c r="S59" s="336"/>
      <c r="T59" s="336"/>
      <c r="U59" s="336"/>
      <c r="V59" s="336"/>
      <c r="W59" s="336"/>
      <c r="X59" s="15"/>
      <c r="Y59" s="15"/>
      <c r="Z59" s="365"/>
      <c r="AA59" s="334">
        <v>2</v>
      </c>
      <c r="AB59" s="303" t="e">
        <f>IF(AND(AB$56=$H$72,$AA$59=$F$72),"X","")</f>
        <v>#REF!</v>
      </c>
      <c r="AC59" s="304"/>
      <c r="AD59" s="303" t="e">
        <f>IF(AND(AD$56=$H$72,$AA$59=$F$72),"X","")</f>
        <v>#REF!</v>
      </c>
      <c r="AE59" s="304"/>
      <c r="AF59" s="307" t="e">
        <f>IF(AND(AF$56=$H$72,$AA$59=$F$72),"X","")</f>
        <v>#REF!</v>
      </c>
      <c r="AG59" s="308"/>
      <c r="AH59" s="311" t="e">
        <f>IF(AND(AH$56=$H$72,$AA$59=$F$72),"X","")</f>
        <v>#REF!</v>
      </c>
      <c r="AI59" s="312"/>
      <c r="AJ59" s="323" t="e">
        <f>IF(AND(AJ$56=$H$72,$AA$59=$F$72),"X","")</f>
        <v>#REF!</v>
      </c>
      <c r="AK59" s="324"/>
      <c r="AL59" s="15"/>
      <c r="AM59" s="15"/>
      <c r="AN59" s="15"/>
      <c r="AO59" s="15"/>
      <c r="AP59" s="15"/>
      <c r="AQ59" s="15"/>
      <c r="AR59" s="15"/>
      <c r="AS59" s="15"/>
      <c r="AT59" s="15"/>
      <c r="AU59" s="15"/>
      <c r="AV59" s="15"/>
      <c r="AW59" s="15"/>
      <c r="AX59" s="15"/>
      <c r="AY59" s="15"/>
      <c r="AZ59" s="15"/>
      <c r="BA59" s="15"/>
      <c r="BB59" s="15"/>
      <c r="BC59" s="15"/>
      <c r="BD59" s="15"/>
      <c r="BE59" s="17"/>
      <c r="BK59" s="35" t="s">
        <v>19</v>
      </c>
      <c r="BL59" s="35" t="s">
        <v>33</v>
      </c>
      <c r="BM59" s="35" t="s">
        <v>33</v>
      </c>
      <c r="BN59" s="35" t="s">
        <v>32</v>
      </c>
      <c r="BO59" s="35" t="s">
        <v>31</v>
      </c>
      <c r="BP59" s="35" t="s">
        <v>30</v>
      </c>
    </row>
    <row r="60" spans="1:74" ht="14.45" customHeight="1">
      <c r="A60" s="14"/>
      <c r="B60" s="15"/>
      <c r="C60" s="15"/>
      <c r="D60" s="15"/>
      <c r="E60" s="363" t="s">
        <v>96</v>
      </c>
      <c r="F60" s="363"/>
      <c r="G60" s="363"/>
      <c r="H60" s="363"/>
      <c r="I60" s="363"/>
      <c r="J60" s="363"/>
      <c r="K60" s="363"/>
      <c r="L60" s="363"/>
      <c r="M60" s="363"/>
      <c r="N60" s="363"/>
      <c r="O60" s="363"/>
      <c r="P60" s="363"/>
      <c r="Q60" s="15"/>
      <c r="R60" s="335"/>
      <c r="S60" s="335"/>
      <c r="T60" s="335"/>
      <c r="U60" s="335"/>
      <c r="V60" s="335"/>
      <c r="W60" s="335"/>
      <c r="X60" s="15"/>
      <c r="Y60" s="15"/>
      <c r="Z60" s="365"/>
      <c r="AA60" s="334"/>
      <c r="AB60" s="305"/>
      <c r="AC60" s="306"/>
      <c r="AD60" s="305"/>
      <c r="AE60" s="306"/>
      <c r="AF60" s="309"/>
      <c r="AG60" s="310"/>
      <c r="AH60" s="313"/>
      <c r="AI60" s="314"/>
      <c r="AJ60" s="325"/>
      <c r="AK60" s="326"/>
      <c r="AL60" s="15"/>
      <c r="AM60" s="15"/>
      <c r="AN60" s="15"/>
      <c r="AO60" s="15"/>
      <c r="AP60" s="15"/>
      <c r="AQ60" s="292" t="s">
        <v>14</v>
      </c>
      <c r="AR60" s="292"/>
      <c r="AS60" s="292"/>
      <c r="AT60" s="292"/>
      <c r="AU60" s="292"/>
      <c r="AV60" s="292"/>
      <c r="AW60" s="292"/>
      <c r="AX60" s="292"/>
      <c r="AY60" s="292"/>
      <c r="AZ60" s="292"/>
      <c r="BA60" s="292"/>
      <c r="BB60" s="292"/>
      <c r="BC60" s="15"/>
      <c r="BD60" s="15"/>
      <c r="BE60" s="17"/>
      <c r="BK60" s="35" t="s">
        <v>94</v>
      </c>
      <c r="BL60" s="35" t="s">
        <v>33</v>
      </c>
      <c r="BM60" s="35" t="s">
        <v>32</v>
      </c>
      <c r="BN60" s="35" t="s">
        <v>31</v>
      </c>
      <c r="BO60" s="35" t="s">
        <v>30</v>
      </c>
      <c r="BP60" s="35" t="s">
        <v>30</v>
      </c>
    </row>
    <row r="61" spans="1:74" ht="14.45" customHeight="1">
      <c r="A61" s="14"/>
      <c r="B61" s="15"/>
      <c r="C61" s="15"/>
      <c r="D61" s="15"/>
      <c r="E61" s="15"/>
      <c r="F61" s="15"/>
      <c r="G61" s="15"/>
      <c r="H61" s="15"/>
      <c r="I61" s="15"/>
      <c r="J61" s="36"/>
      <c r="K61" s="37"/>
      <c r="L61" s="37"/>
      <c r="M61" s="37"/>
      <c r="N61" s="37"/>
      <c r="O61" s="37"/>
      <c r="P61" s="38"/>
      <c r="Q61" s="15"/>
      <c r="R61" s="336"/>
      <c r="S61" s="336"/>
      <c r="T61" s="336"/>
      <c r="U61" s="336"/>
      <c r="V61" s="336"/>
      <c r="W61" s="336"/>
      <c r="X61" s="15"/>
      <c r="Y61" s="15"/>
      <c r="Z61" s="365"/>
      <c r="AA61" s="334">
        <v>3</v>
      </c>
      <c r="AB61" s="303" t="e">
        <f>IF(AND(AB$56=$H$72,$AA$61=$F$72),"X","")</f>
        <v>#REF!</v>
      </c>
      <c r="AC61" s="304"/>
      <c r="AD61" s="307" t="e">
        <f>IF(AND(AD$56=$H$72,$AA$61=$F$72),"X","")</f>
        <v>#REF!</v>
      </c>
      <c r="AE61" s="308"/>
      <c r="AF61" s="311" t="e">
        <f>IF(AND(AF$56=$H$72,$AA$61=$F$72),"X","")</f>
        <v>#REF!</v>
      </c>
      <c r="AG61" s="312"/>
      <c r="AH61" s="323" t="e">
        <f>IF(AND(AH$56=$H$72,$AA$61=$F$72),"X","")</f>
        <v>#REF!</v>
      </c>
      <c r="AI61" s="324"/>
      <c r="AJ61" s="323" t="e">
        <f>IF(AND(AJ$56=$H$72,$AA$61=$F$72),"X","")</f>
        <v>#REF!</v>
      </c>
      <c r="AK61" s="324"/>
      <c r="AL61" s="15"/>
      <c r="AM61" s="15"/>
      <c r="AN61" s="15"/>
      <c r="AO61" s="15"/>
      <c r="AP61" s="15"/>
      <c r="AQ61" s="327" t="e">
        <f>IF(OR(J62="",J69=""),"",INDEX($BK$57:$BP$62,MATCH($BM$54,$BK$57:$BK$62,0),MATCH($BM$55,$BK$57:$BP$57,0)))</f>
        <v>#REF!</v>
      </c>
      <c r="AR61" s="328"/>
      <c r="AS61" s="328"/>
      <c r="AT61" s="328"/>
      <c r="AU61" s="328"/>
      <c r="AV61" s="328"/>
      <c r="AW61" s="328"/>
      <c r="AX61" s="328"/>
      <c r="AY61" s="328"/>
      <c r="AZ61" s="328"/>
      <c r="BA61" s="328"/>
      <c r="BB61" s="329"/>
      <c r="BC61" s="15"/>
      <c r="BD61" s="15"/>
      <c r="BE61" s="17"/>
      <c r="BK61" s="35" t="s">
        <v>20</v>
      </c>
      <c r="BL61" s="35" t="s">
        <v>32</v>
      </c>
      <c r="BM61" s="35" t="s">
        <v>31</v>
      </c>
      <c r="BN61" s="35" t="s">
        <v>31</v>
      </c>
      <c r="BO61" s="35" t="s">
        <v>30</v>
      </c>
      <c r="BP61" s="35" t="s">
        <v>30</v>
      </c>
    </row>
    <row r="62" spans="1:74" ht="14.45" customHeight="1">
      <c r="A62" s="14"/>
      <c r="B62" s="15"/>
      <c r="C62" s="15"/>
      <c r="D62" s="15"/>
      <c r="E62" s="15"/>
      <c r="F62" s="15"/>
      <c r="G62" s="15"/>
      <c r="H62" s="15"/>
      <c r="I62" s="15"/>
      <c r="J62" s="333" t="e">
        <f>BM54</f>
        <v>#REF!</v>
      </c>
      <c r="K62" s="333"/>
      <c r="L62" s="333"/>
      <c r="M62" s="333"/>
      <c r="N62" s="333"/>
      <c r="O62" s="333"/>
      <c r="P62" s="333"/>
      <c r="Q62" s="15"/>
      <c r="R62" s="336"/>
      <c r="S62" s="336"/>
      <c r="T62" s="336"/>
      <c r="U62" s="336"/>
      <c r="V62" s="336"/>
      <c r="W62" s="336"/>
      <c r="X62" s="15"/>
      <c r="Y62" s="15"/>
      <c r="Z62" s="365"/>
      <c r="AA62" s="334"/>
      <c r="AB62" s="305"/>
      <c r="AC62" s="306"/>
      <c r="AD62" s="309"/>
      <c r="AE62" s="310"/>
      <c r="AF62" s="313"/>
      <c r="AG62" s="314"/>
      <c r="AH62" s="325"/>
      <c r="AI62" s="326"/>
      <c r="AJ62" s="325"/>
      <c r="AK62" s="326"/>
      <c r="AL62" s="15"/>
      <c r="AM62" s="15"/>
      <c r="AN62" s="15"/>
      <c r="AO62" s="15"/>
      <c r="AP62" s="15"/>
      <c r="AQ62" s="330"/>
      <c r="AR62" s="331"/>
      <c r="AS62" s="331"/>
      <c r="AT62" s="331"/>
      <c r="AU62" s="331"/>
      <c r="AV62" s="331"/>
      <c r="AW62" s="331"/>
      <c r="AX62" s="331"/>
      <c r="AY62" s="331"/>
      <c r="AZ62" s="331"/>
      <c r="BA62" s="331"/>
      <c r="BB62" s="332"/>
      <c r="BC62" s="15"/>
      <c r="BD62" s="15"/>
      <c r="BE62" s="17"/>
      <c r="BK62" s="35" t="s">
        <v>95</v>
      </c>
      <c r="BL62" s="35" t="s">
        <v>31</v>
      </c>
      <c r="BM62" s="35" t="s">
        <v>31</v>
      </c>
      <c r="BN62" s="35" t="s">
        <v>30</v>
      </c>
      <c r="BO62" s="35" t="s">
        <v>30</v>
      </c>
      <c r="BP62" s="35" t="s">
        <v>30</v>
      </c>
    </row>
    <row r="63" spans="1:74" ht="14.45" customHeight="1">
      <c r="A63" s="14"/>
      <c r="B63" s="15"/>
      <c r="C63" s="15"/>
      <c r="D63" s="15"/>
      <c r="E63" s="15"/>
      <c r="F63" s="15"/>
      <c r="G63" s="15"/>
      <c r="H63" s="15"/>
      <c r="I63" s="15"/>
      <c r="J63" s="39"/>
      <c r="K63" s="40"/>
      <c r="L63" s="40"/>
      <c r="M63" s="40"/>
      <c r="N63" s="40"/>
      <c r="O63" s="40"/>
      <c r="P63" s="41"/>
      <c r="Q63" s="15"/>
      <c r="R63" s="336"/>
      <c r="S63" s="336"/>
      <c r="T63" s="336"/>
      <c r="U63" s="336"/>
      <c r="V63" s="336"/>
      <c r="W63" s="336"/>
      <c r="X63" s="15"/>
      <c r="Y63" s="15"/>
      <c r="Z63" s="365"/>
      <c r="AA63" s="334">
        <v>4</v>
      </c>
      <c r="AB63" s="307" t="e">
        <f>IF(AND(AB$56=$H$72,$AA$63=$F$72),"X","")</f>
        <v>#REF!</v>
      </c>
      <c r="AC63" s="308"/>
      <c r="AD63" s="311" t="e">
        <f>IF(AND(AD$56=$H$72,$AA$63=$F$72),"X","")</f>
        <v>#REF!</v>
      </c>
      <c r="AE63" s="312"/>
      <c r="AF63" s="311" t="e">
        <f>IF(AND(AF$56=$H$72,$AA$63=$F$72),"X","")</f>
        <v>#REF!</v>
      </c>
      <c r="AG63" s="312"/>
      <c r="AH63" s="323" t="e">
        <f>IF(AND(AH$56=$H$72,$AA$63=$F$72),"X","")</f>
        <v>#REF!</v>
      </c>
      <c r="AI63" s="324"/>
      <c r="AJ63" s="323" t="e">
        <f>IF(AND(AJ$56=$H$72,$AA$63=$F$72),"X","")</f>
        <v>#REF!</v>
      </c>
      <c r="AK63" s="324"/>
      <c r="AL63" s="15"/>
      <c r="AM63" s="15"/>
      <c r="AN63" s="15"/>
      <c r="AO63" s="15"/>
      <c r="AP63" s="15"/>
      <c r="AQ63" s="15"/>
      <c r="AR63" s="15"/>
      <c r="AS63" s="15"/>
      <c r="AT63" s="15"/>
      <c r="AU63" s="15"/>
      <c r="AV63" s="15"/>
      <c r="AW63" s="15"/>
      <c r="AX63" s="15"/>
      <c r="AY63" s="15"/>
      <c r="AZ63" s="15"/>
      <c r="BA63" s="15"/>
      <c r="BB63" s="15"/>
      <c r="BC63" s="15"/>
      <c r="BD63" s="15"/>
      <c r="BE63" s="17"/>
    </row>
    <row r="64" spans="1:74" ht="14.45" customHeight="1">
      <c r="A64" s="14"/>
      <c r="B64" s="15"/>
      <c r="C64" s="15"/>
      <c r="D64" s="15"/>
      <c r="U64" s="15"/>
      <c r="V64" s="15"/>
      <c r="W64" s="15"/>
      <c r="X64" s="15"/>
      <c r="Y64" s="15"/>
      <c r="Z64" s="365"/>
      <c r="AA64" s="334"/>
      <c r="AB64" s="309"/>
      <c r="AC64" s="310"/>
      <c r="AD64" s="313"/>
      <c r="AE64" s="314"/>
      <c r="AF64" s="313"/>
      <c r="AG64" s="314"/>
      <c r="AH64" s="325"/>
      <c r="AI64" s="326"/>
      <c r="AJ64" s="325"/>
      <c r="AK64" s="326"/>
      <c r="AL64" s="15"/>
      <c r="AM64" s="15"/>
      <c r="AN64" s="15"/>
      <c r="AO64" s="15"/>
      <c r="AP64" s="15"/>
      <c r="AQ64" s="15"/>
      <c r="AR64" s="15"/>
      <c r="AS64" s="15"/>
      <c r="AT64" s="15"/>
      <c r="AU64" s="15"/>
      <c r="AV64" s="15"/>
      <c r="AW64" s="15"/>
      <c r="AX64" s="15"/>
      <c r="AY64" s="15"/>
      <c r="AZ64" s="15"/>
      <c r="BA64" s="15"/>
      <c r="BB64" s="15"/>
      <c r="BC64" s="15"/>
      <c r="BD64" s="15"/>
      <c r="BE64" s="17"/>
    </row>
    <row r="65" spans="1:68" ht="14.45" customHeight="1">
      <c r="A65" s="315" t="s">
        <v>223</v>
      </c>
      <c r="B65" s="316"/>
      <c r="C65" s="316"/>
      <c r="D65" s="316"/>
      <c r="E65" s="316"/>
      <c r="F65" s="316"/>
      <c r="G65" s="316"/>
      <c r="H65" s="316"/>
      <c r="I65" s="255" t="e">
        <f>IF($AK$13=1,"De click para determinar el impacto__","")</f>
        <v>#REF!</v>
      </c>
      <c r="J65" s="255"/>
      <c r="K65" s="255"/>
      <c r="L65" s="255"/>
      <c r="M65" s="255"/>
      <c r="N65" s="255"/>
      <c r="O65" s="255"/>
      <c r="P65" s="255"/>
      <c r="Q65" s="255"/>
      <c r="R65" s="255"/>
      <c r="S65" s="255"/>
      <c r="T65" s="255"/>
      <c r="U65" s="28"/>
      <c r="V65" s="28"/>
      <c r="W65" s="28"/>
      <c r="X65" s="28"/>
      <c r="Y65" s="15"/>
      <c r="Z65" s="365"/>
      <c r="AA65" s="334">
        <v>5</v>
      </c>
      <c r="AB65" s="311" t="e">
        <f>IF(AND(AB$56=$H$72,$AA$65=$F$72),"X","")</f>
        <v>#REF!</v>
      </c>
      <c r="AC65" s="312"/>
      <c r="AD65" s="311" t="e">
        <f>IF(AND(AD$56=$H$72,$AA$65=$F$72),"X","")</f>
        <v>#REF!</v>
      </c>
      <c r="AE65" s="312"/>
      <c r="AF65" s="323" t="e">
        <f>IF(AND(AF$56=$H$72,$AA$65=$F$72),"X","")</f>
        <v>#REF!</v>
      </c>
      <c r="AG65" s="324"/>
      <c r="AH65" s="323" t="e">
        <f>IF(AND(AH$56=$H$72,$AA$65=$F$72),"X","")</f>
        <v>#REF!</v>
      </c>
      <c r="AI65" s="324"/>
      <c r="AJ65" s="323" t="e">
        <f>IF(AND(AJ$56=$H$72,$AA$65=$F$72),"X","")</f>
        <v>#REF!</v>
      </c>
      <c r="AK65" s="324"/>
      <c r="AL65" s="15"/>
      <c r="AM65" s="15"/>
      <c r="AN65" s="15"/>
      <c r="AO65" s="15"/>
      <c r="AP65" s="15"/>
      <c r="AQ65" s="15"/>
      <c r="AR65" s="15"/>
      <c r="AS65" s="15"/>
      <c r="AT65" s="15"/>
      <c r="AU65" s="15"/>
      <c r="AV65" s="15"/>
      <c r="AW65" s="15"/>
      <c r="AX65" s="15"/>
      <c r="AY65" s="15"/>
      <c r="AZ65" s="15"/>
      <c r="BA65" s="15"/>
      <c r="BB65" s="15"/>
      <c r="BC65" s="15"/>
      <c r="BD65" s="15"/>
      <c r="BE65" s="17"/>
    </row>
    <row r="66" spans="1:68" ht="28.5" customHeight="1">
      <c r="A66" s="14"/>
      <c r="B66" s="15"/>
      <c r="C66" s="15"/>
      <c r="D66" s="15"/>
      <c r="E66" s="320"/>
      <c r="F66" s="320"/>
      <c r="G66" s="320"/>
      <c r="H66" s="320"/>
      <c r="I66" s="274" t="s">
        <v>222</v>
      </c>
      <c r="J66" s="274"/>
      <c r="K66" s="274"/>
      <c r="L66" s="274"/>
      <c r="M66" s="274"/>
      <c r="N66" s="274"/>
      <c r="O66" s="274"/>
      <c r="P66" s="274"/>
      <c r="Q66" s="274"/>
      <c r="R66" s="274"/>
      <c r="S66" s="274"/>
      <c r="T66" s="274"/>
      <c r="U66" s="274"/>
      <c r="V66" s="274"/>
      <c r="W66" s="147"/>
      <c r="X66" s="15"/>
      <c r="Y66" s="15"/>
      <c r="Z66" s="366"/>
      <c r="AA66" s="334"/>
      <c r="AB66" s="313"/>
      <c r="AC66" s="314"/>
      <c r="AD66" s="313"/>
      <c r="AE66" s="314"/>
      <c r="AF66" s="325"/>
      <c r="AG66" s="326"/>
      <c r="AH66" s="325"/>
      <c r="AI66" s="326"/>
      <c r="AJ66" s="325"/>
      <c r="AK66" s="326"/>
      <c r="AL66" s="15"/>
      <c r="AM66" s="15"/>
      <c r="AN66" s="15"/>
      <c r="AO66" s="15"/>
      <c r="AP66" s="15"/>
      <c r="AQ66" s="29"/>
      <c r="AR66" s="15"/>
      <c r="AS66" s="15"/>
      <c r="AT66" s="15"/>
      <c r="AU66" s="15"/>
      <c r="AV66" s="15"/>
      <c r="AW66" s="15"/>
      <c r="AX66" s="15"/>
      <c r="AY66" s="15"/>
      <c r="AZ66" s="15"/>
      <c r="BA66" s="15"/>
      <c r="BB66" s="15"/>
      <c r="BC66" s="15"/>
      <c r="BD66" s="15"/>
      <c r="BE66" s="17"/>
    </row>
    <row r="67" spans="1:68" ht="14.45" customHeight="1">
      <c r="A67" s="14"/>
      <c r="B67" s="15"/>
      <c r="C67" s="15"/>
      <c r="D67" s="15"/>
      <c r="E67" s="255"/>
      <c r="F67" s="255"/>
      <c r="G67" s="255"/>
      <c r="H67" s="255"/>
      <c r="I67" s="255"/>
      <c r="J67" s="255"/>
      <c r="K67" s="255"/>
      <c r="L67" s="255"/>
      <c r="M67" s="255"/>
      <c r="N67" s="255"/>
      <c r="O67" s="255"/>
      <c r="P67" s="255"/>
      <c r="Q67" s="42"/>
      <c r="R67" s="341"/>
      <c r="S67" s="341"/>
      <c r="T67" s="341"/>
      <c r="U67" s="341"/>
      <c r="V67" s="341"/>
      <c r="W67" s="341"/>
      <c r="X67" s="15"/>
      <c r="Y67" s="15"/>
      <c r="Z67" s="43"/>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7"/>
    </row>
    <row r="68" spans="1:68" ht="14.45" customHeight="1">
      <c r="A68" s="14"/>
      <c r="B68" s="15"/>
      <c r="C68" s="15"/>
      <c r="D68" s="15"/>
      <c r="E68" s="368"/>
      <c r="F68" s="368"/>
      <c r="G68" s="368"/>
      <c r="H68" s="368"/>
      <c r="I68" s="15"/>
      <c r="J68" s="36"/>
      <c r="K68" s="37"/>
      <c r="L68" s="37"/>
      <c r="M68" s="37"/>
      <c r="N68" s="37"/>
      <c r="O68" s="37"/>
      <c r="P68" s="38"/>
      <c r="Q68" s="15"/>
      <c r="R68" s="342"/>
      <c r="S68" s="342"/>
      <c r="T68" s="342"/>
      <c r="U68" s="342"/>
      <c r="V68" s="342"/>
      <c r="W68" s="342"/>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7"/>
    </row>
    <row r="69" spans="1:68" ht="14.45" customHeight="1">
      <c r="A69" s="14"/>
      <c r="B69" s="15"/>
      <c r="C69" s="15"/>
      <c r="D69" s="15"/>
      <c r="E69" s="368"/>
      <c r="F69" s="368"/>
      <c r="G69" s="368"/>
      <c r="H69" s="368"/>
      <c r="I69" s="15"/>
      <c r="J69" s="369" t="e">
        <f>IF(AK13=1,#REF!,#REF!)</f>
        <v>#REF!</v>
      </c>
      <c r="K69" s="370"/>
      <c r="L69" s="370"/>
      <c r="M69" s="370"/>
      <c r="N69" s="370"/>
      <c r="O69" s="370"/>
      <c r="P69" s="371"/>
      <c r="Q69" s="15"/>
      <c r="R69" s="342"/>
      <c r="S69" s="342"/>
      <c r="T69" s="342"/>
      <c r="U69" s="342"/>
      <c r="V69" s="342"/>
      <c r="W69" s="342"/>
      <c r="X69" s="15"/>
      <c r="Y69" s="15"/>
      <c r="Z69" s="44"/>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7"/>
    </row>
    <row r="70" spans="1:68">
      <c r="A70" s="14"/>
      <c r="B70" s="15"/>
      <c r="C70" s="15"/>
      <c r="D70" s="15"/>
      <c r="E70" s="368"/>
      <c r="F70" s="368"/>
      <c r="G70" s="368"/>
      <c r="H70" s="368"/>
      <c r="I70" s="15"/>
      <c r="J70" s="39"/>
      <c r="K70" s="40"/>
      <c r="L70" s="40"/>
      <c r="M70" s="40"/>
      <c r="N70" s="40"/>
      <c r="O70" s="40"/>
      <c r="P70" s="41"/>
      <c r="Q70" s="15"/>
      <c r="R70" s="342"/>
      <c r="S70" s="342"/>
      <c r="T70" s="342"/>
      <c r="U70" s="342"/>
      <c r="V70" s="342"/>
      <c r="W70" s="342"/>
      <c r="X70" s="15"/>
      <c r="Y70" s="15"/>
      <c r="Z70" s="44"/>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7"/>
    </row>
    <row r="71" spans="1:68" hidden="1">
      <c r="A71" s="14"/>
      <c r="B71" s="15"/>
      <c r="C71" s="15"/>
      <c r="D71" s="15"/>
      <c r="E71" s="15"/>
      <c r="F71" s="336" t="s">
        <v>26</v>
      </c>
      <c r="G71" s="336"/>
      <c r="H71" s="336" t="s">
        <v>27</v>
      </c>
      <c r="I71" s="336"/>
      <c r="J71" s="15"/>
      <c r="K71" s="15"/>
      <c r="L71" s="15"/>
      <c r="M71" s="15"/>
      <c r="N71" s="15"/>
      <c r="O71" s="15"/>
      <c r="P71" s="15"/>
      <c r="Q71" s="15"/>
      <c r="R71" s="15"/>
      <c r="S71" s="15"/>
      <c r="T71" s="15"/>
      <c r="U71" s="15"/>
      <c r="V71" s="15"/>
      <c r="W71" s="15"/>
      <c r="X71" s="15"/>
      <c r="Y71" s="15"/>
      <c r="Z71" s="44"/>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7"/>
    </row>
    <row r="72" spans="1:68" hidden="1">
      <c r="A72" s="14"/>
      <c r="B72" s="15"/>
      <c r="C72" s="15"/>
      <c r="D72" s="15"/>
      <c r="E72" s="15"/>
      <c r="F72" s="45">
        <f>IF(OR(I56=[4]Datos!$X$2,I57=[4]Datos!$Y$2),1,IF(OR(I56=[4]Datos!$X$3,I57=[4]Datos!$Y$3),2,IF(OR(I56=[4]Datos!$X$4,I57=[4]Datos!$Y$4),3,IF(OR(I56=[4]Datos!$X$5,I57=[4]Datos!$Y$5),4,IF(OR(I56=[4]Datos!$X$6,I57=[4]Datos!$Y$6),5,"")))))</f>
        <v>5</v>
      </c>
      <c r="G72" s="22"/>
      <c r="H72" s="45" t="e">
        <f>BL55</f>
        <v>#REF!</v>
      </c>
      <c r="I72" s="22"/>
      <c r="J72" s="15"/>
      <c r="K72" s="15"/>
      <c r="L72" s="15"/>
      <c r="M72" s="15"/>
      <c r="N72" s="15"/>
      <c r="O72" s="15"/>
      <c r="P72" s="15"/>
      <c r="Q72" s="15"/>
      <c r="R72" s="15"/>
      <c r="S72" s="15"/>
      <c r="T72" s="15"/>
      <c r="U72" s="15"/>
      <c r="V72" s="15"/>
      <c r="W72" s="15"/>
      <c r="X72" s="15"/>
      <c r="Y72" s="15"/>
      <c r="Z72" s="44"/>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7"/>
    </row>
    <row r="73" spans="1:68" ht="15.75" thickBot="1">
      <c r="A73" s="46"/>
      <c r="B73" s="47"/>
      <c r="C73" s="47"/>
      <c r="D73" s="47"/>
      <c r="E73" s="47"/>
      <c r="F73" s="47"/>
      <c r="G73" s="47"/>
      <c r="H73" s="47"/>
      <c r="I73" s="47"/>
      <c r="J73" s="47"/>
      <c r="K73" s="47"/>
      <c r="L73" s="47"/>
      <c r="M73" s="47"/>
      <c r="N73" s="47"/>
      <c r="O73" s="47"/>
      <c r="P73" s="47"/>
      <c r="Q73" s="47"/>
      <c r="R73" s="47"/>
      <c r="S73" s="47"/>
      <c r="T73" s="47"/>
      <c r="U73" s="47"/>
      <c r="V73" s="47"/>
      <c r="W73" s="47"/>
      <c r="X73" s="47"/>
      <c r="Y73" s="47"/>
      <c r="Z73" s="48"/>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9"/>
    </row>
    <row r="74" spans="1:68" ht="32.450000000000003" customHeight="1" thickBot="1">
      <c r="A74" s="266" t="s">
        <v>43</v>
      </c>
      <c r="B74" s="267"/>
      <c r="C74" s="267"/>
      <c r="D74" s="267"/>
      <c r="E74" s="267"/>
      <c r="F74" s="267"/>
      <c r="G74" s="267"/>
      <c r="H74" s="267"/>
      <c r="I74" s="267"/>
      <c r="J74" s="268"/>
      <c r="K74" s="27"/>
      <c r="L74" s="27"/>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3"/>
      <c r="BL74" s="143"/>
      <c r="BM74" s="143"/>
      <c r="BN74" s="143"/>
      <c r="BO74" s="143"/>
    </row>
    <row r="75" spans="1:68">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44"/>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7"/>
    </row>
    <row r="76" spans="1:68" ht="174" customHeight="1">
      <c r="A76" s="14"/>
      <c r="B76" s="15"/>
      <c r="C76" s="15"/>
      <c r="D76" s="292" t="s">
        <v>36</v>
      </c>
      <c r="E76" s="292"/>
      <c r="F76" s="292"/>
      <c r="G76" s="292"/>
      <c r="H76" s="292"/>
      <c r="I76" s="292"/>
      <c r="J76" s="292"/>
      <c r="K76" s="292"/>
      <c r="L76" s="292"/>
      <c r="M76" s="292"/>
      <c r="N76" s="292"/>
      <c r="O76" s="292"/>
      <c r="P76" s="292"/>
      <c r="Q76" s="292"/>
      <c r="R76" s="292"/>
      <c r="S76" s="292"/>
      <c r="T76" s="292" t="s">
        <v>40</v>
      </c>
      <c r="U76" s="292"/>
      <c r="V76" s="292"/>
      <c r="W76" s="292"/>
      <c r="X76" s="343" t="s">
        <v>234</v>
      </c>
      <c r="Y76" s="343"/>
      <c r="Z76" s="343" t="s">
        <v>37</v>
      </c>
      <c r="AA76" s="343"/>
      <c r="AB76" s="343" t="s">
        <v>38</v>
      </c>
      <c r="AC76" s="343"/>
      <c r="AD76" s="343" t="s">
        <v>39</v>
      </c>
      <c r="AE76" s="343"/>
      <c r="AF76" s="343" t="s">
        <v>226</v>
      </c>
      <c r="AG76" s="343"/>
      <c r="AH76" s="343" t="s">
        <v>232</v>
      </c>
      <c r="AI76" s="343"/>
      <c r="AJ76" s="372" t="s">
        <v>233</v>
      </c>
      <c r="AK76" s="373"/>
      <c r="AL76" s="373"/>
      <c r="AM76" s="373"/>
      <c r="AN76" s="373"/>
      <c r="AO76" s="373"/>
      <c r="AP76" s="373"/>
      <c r="AQ76" s="373"/>
      <c r="AR76" s="373"/>
      <c r="AS76" s="373"/>
      <c r="AT76" s="373"/>
      <c r="AU76" s="373"/>
      <c r="AV76" s="373"/>
      <c r="AW76" s="373"/>
      <c r="AX76" s="373"/>
      <c r="AY76" s="373"/>
      <c r="AZ76" s="373"/>
      <c r="BA76" s="373"/>
      <c r="BB76" s="374"/>
      <c r="BC76" s="15"/>
      <c r="BD76" s="15"/>
      <c r="BE76" s="17"/>
      <c r="BI76" s="150" t="s">
        <v>48</v>
      </c>
      <c r="BJ76" s="150" t="s">
        <v>49</v>
      </c>
      <c r="BK76" s="150" t="s">
        <v>50</v>
      </c>
      <c r="BL76" s="150" t="s">
        <v>51</v>
      </c>
      <c r="BM76" s="151" t="s">
        <v>52</v>
      </c>
      <c r="BN76" s="150" t="s">
        <v>235</v>
      </c>
      <c r="BO76" s="150" t="s">
        <v>53</v>
      </c>
      <c r="BP76" s="148" t="s">
        <v>47</v>
      </c>
    </row>
    <row r="77" spans="1:68" ht="33" customHeight="1">
      <c r="A77" s="14"/>
      <c r="B77" s="15"/>
      <c r="C77" s="15"/>
      <c r="D77" s="339" t="s">
        <v>239</v>
      </c>
      <c r="E77" s="339"/>
      <c r="F77" s="339"/>
      <c r="G77" s="339"/>
      <c r="H77" s="339"/>
      <c r="I77" s="339"/>
      <c r="J77" s="339"/>
      <c r="K77" s="339"/>
      <c r="L77" s="339"/>
      <c r="M77" s="339"/>
      <c r="N77" s="339"/>
      <c r="O77" s="339"/>
      <c r="P77" s="339"/>
      <c r="Q77" s="339"/>
      <c r="R77" s="339"/>
      <c r="S77" s="339"/>
      <c r="T77" s="340" t="str">
        <f>IF(D77&lt;&gt;"","Preventivo","")</f>
        <v>Preventivo</v>
      </c>
      <c r="U77" s="340"/>
      <c r="V77" s="340"/>
      <c r="W77" s="340"/>
      <c r="X77" s="297" t="s">
        <v>29</v>
      </c>
      <c r="Y77" s="299"/>
      <c r="Z77" s="297" t="s">
        <v>29</v>
      </c>
      <c r="AA77" s="299"/>
      <c r="AB77" s="297" t="s">
        <v>29</v>
      </c>
      <c r="AC77" s="299"/>
      <c r="AD77" s="337" t="str">
        <f>IF(AB77="","",IF(AB77="No","Sí","No"))</f>
        <v>No</v>
      </c>
      <c r="AE77" s="338"/>
      <c r="AF77" s="297" t="s">
        <v>29</v>
      </c>
      <c r="AG77" s="299"/>
      <c r="AH77" s="297" t="s">
        <v>236</v>
      </c>
      <c r="AI77" s="299"/>
      <c r="AJ77" s="297" t="s">
        <v>237</v>
      </c>
      <c r="AK77" s="298"/>
      <c r="AL77" s="298"/>
      <c r="AM77" s="298"/>
      <c r="AN77" s="298"/>
      <c r="AO77" s="298"/>
      <c r="AP77" s="298"/>
      <c r="AQ77" s="298"/>
      <c r="AR77" s="298"/>
      <c r="AS77" s="298"/>
      <c r="AT77" s="298"/>
      <c r="AU77" s="298"/>
      <c r="AV77" s="298"/>
      <c r="AW77" s="298"/>
      <c r="AX77" s="298"/>
      <c r="AY77" s="298"/>
      <c r="AZ77" s="298"/>
      <c r="BA77" s="298"/>
      <c r="BB77" s="299"/>
      <c r="BC77" s="15"/>
      <c r="BD77" s="15"/>
      <c r="BE77" s="17"/>
      <c r="BI77" s="35">
        <f>IF(X77=[4]Datos!$U$2,15,0)</f>
        <v>15</v>
      </c>
      <c r="BJ77" s="35">
        <f>IF(Z77=[4]Datos!$U$2,10,0)</f>
        <v>10</v>
      </c>
      <c r="BK77" s="35">
        <f>IF(AB77=[4]Datos!$U$2,15,0)</f>
        <v>15</v>
      </c>
      <c r="BL77" s="35">
        <f>IF(AD77=[4]Datos!$U$2,10,0)</f>
        <v>0</v>
      </c>
      <c r="BM77" s="149">
        <f>IF(AF77=[4]Datos!$U$2,15,0)</f>
        <v>15</v>
      </c>
      <c r="BN77" s="35" t="e">
        <f>IF(AH77=#REF!,15,IF(AH77=#REF!,10,5))</f>
        <v>#REF!</v>
      </c>
      <c r="BO77" s="35" t="e">
        <f>IF(AJ77=#REF!,30,IF(AJ77=#REF!,20,IF(AJ77=#REF!,10,IF(AJ77=#REF!,5,0))))</f>
        <v>#REF!</v>
      </c>
      <c r="BP77" s="35" t="e">
        <f>SUM(BI77:BO77)</f>
        <v>#REF!</v>
      </c>
    </row>
    <row r="78" spans="1:68" ht="14.45" customHeight="1">
      <c r="A78" s="14"/>
      <c r="B78" s="15"/>
      <c r="C78" s="15"/>
      <c r="D78" s="339"/>
      <c r="E78" s="339"/>
      <c r="F78" s="339"/>
      <c r="G78" s="339"/>
      <c r="H78" s="339"/>
      <c r="I78" s="339"/>
      <c r="J78" s="339"/>
      <c r="K78" s="339"/>
      <c r="L78" s="339"/>
      <c r="M78" s="339"/>
      <c r="N78" s="339"/>
      <c r="O78" s="339"/>
      <c r="P78" s="339"/>
      <c r="Q78" s="339"/>
      <c r="R78" s="339"/>
      <c r="S78" s="339"/>
      <c r="T78" s="340" t="str">
        <f>IF(D78&lt;&gt;"","Preventivo","")</f>
        <v/>
      </c>
      <c r="U78" s="340"/>
      <c r="V78" s="340"/>
      <c r="W78" s="340"/>
      <c r="X78" s="297"/>
      <c r="Y78" s="299"/>
      <c r="Z78" s="297"/>
      <c r="AA78" s="299"/>
      <c r="AB78" s="297"/>
      <c r="AC78" s="299"/>
      <c r="AD78" s="337" t="str">
        <f>IF(AB78="","",IF(AB78="No","Sí","No"))</f>
        <v/>
      </c>
      <c r="AE78" s="338"/>
      <c r="AF78" s="297"/>
      <c r="AG78" s="299"/>
      <c r="AH78" s="297"/>
      <c r="AI78" s="299"/>
      <c r="AJ78" s="297"/>
      <c r="AK78" s="298"/>
      <c r="AL78" s="298"/>
      <c r="AM78" s="298"/>
      <c r="AN78" s="298"/>
      <c r="AO78" s="298"/>
      <c r="AP78" s="298"/>
      <c r="AQ78" s="298"/>
      <c r="AR78" s="298"/>
      <c r="AS78" s="298"/>
      <c r="AT78" s="298"/>
      <c r="AU78" s="298"/>
      <c r="AV78" s="298"/>
      <c r="AW78" s="298"/>
      <c r="AX78" s="298"/>
      <c r="AY78" s="298"/>
      <c r="AZ78" s="298"/>
      <c r="BA78" s="298"/>
      <c r="BB78" s="299"/>
      <c r="BC78" s="15"/>
      <c r="BD78" s="15"/>
      <c r="BE78" s="17"/>
      <c r="BI78" s="35">
        <f>IF(X78=[4]Datos!$U$2,15,0)</f>
        <v>0</v>
      </c>
      <c r="BJ78" s="35">
        <f>IF(Z78=[4]Datos!$U$2,5,0)</f>
        <v>0</v>
      </c>
      <c r="BK78" s="35">
        <f>IF(AB78=[4]Datos!$U$2,15,0)</f>
        <v>0</v>
      </c>
      <c r="BL78" s="35">
        <f>IF(AD78=[4]Datos!$U$2,10,0)</f>
        <v>0</v>
      </c>
      <c r="BM78" s="149">
        <f>IF(AF78=[4]Datos!$U$2,15,0)</f>
        <v>0</v>
      </c>
      <c r="BN78" s="35">
        <f>IF(AH78=[4]Datos!$U$2,10,0)</f>
        <v>0</v>
      </c>
      <c r="BO78" s="35">
        <f>IF(AJ78=[4]Datos!$U$2,30,0)</f>
        <v>0</v>
      </c>
      <c r="BP78" s="35">
        <f>SUM(BI78:BO78)</f>
        <v>0</v>
      </c>
    </row>
    <row r="79" spans="1:68" ht="14.45" customHeight="1">
      <c r="A79" s="14"/>
      <c r="B79" s="15"/>
      <c r="C79" s="15"/>
      <c r="D79" s="339"/>
      <c r="E79" s="339"/>
      <c r="F79" s="339"/>
      <c r="G79" s="339"/>
      <c r="H79" s="339"/>
      <c r="I79" s="339"/>
      <c r="J79" s="339"/>
      <c r="K79" s="339"/>
      <c r="L79" s="339"/>
      <c r="M79" s="339"/>
      <c r="N79" s="339"/>
      <c r="O79" s="339"/>
      <c r="P79" s="339"/>
      <c r="Q79" s="339"/>
      <c r="R79" s="339"/>
      <c r="S79" s="339"/>
      <c r="T79" s="340" t="str">
        <f>IF(D79&lt;&gt;"","Preventivo","")</f>
        <v/>
      </c>
      <c r="U79" s="340"/>
      <c r="V79" s="340"/>
      <c r="W79" s="340"/>
      <c r="X79" s="297"/>
      <c r="Y79" s="299"/>
      <c r="Z79" s="297"/>
      <c r="AA79" s="299"/>
      <c r="AB79" s="297"/>
      <c r="AC79" s="299"/>
      <c r="AD79" s="337" t="str">
        <f>IF(AB79="","",IF(AB79="No","Sí","No"))</f>
        <v/>
      </c>
      <c r="AE79" s="338"/>
      <c r="AF79" s="297"/>
      <c r="AG79" s="299"/>
      <c r="AH79" s="297"/>
      <c r="AI79" s="299"/>
      <c r="AJ79" s="297"/>
      <c r="AK79" s="298"/>
      <c r="AL79" s="298"/>
      <c r="AM79" s="298"/>
      <c r="AN79" s="298"/>
      <c r="AO79" s="298"/>
      <c r="AP79" s="298"/>
      <c r="AQ79" s="298"/>
      <c r="AR79" s="298"/>
      <c r="AS79" s="298"/>
      <c r="AT79" s="298"/>
      <c r="AU79" s="298"/>
      <c r="AV79" s="298"/>
      <c r="AW79" s="298"/>
      <c r="AX79" s="298"/>
      <c r="AY79" s="298"/>
      <c r="AZ79" s="298"/>
      <c r="BA79" s="298"/>
      <c r="BB79" s="299"/>
      <c r="BC79" s="15"/>
      <c r="BD79" s="15"/>
      <c r="BE79" s="17"/>
      <c r="BI79" s="35">
        <f>IF(X79=[4]Datos!$U$2,15,0)</f>
        <v>0</v>
      </c>
      <c r="BJ79" s="35">
        <f>IF(Z79=[4]Datos!$U$2,5,0)</f>
        <v>0</v>
      </c>
      <c r="BK79" s="35">
        <f>IF(AB79=[4]Datos!$U$2,15,0)</f>
        <v>0</v>
      </c>
      <c r="BL79" s="35">
        <f>IF(AD79=[4]Datos!$U$2,10,0)</f>
        <v>0</v>
      </c>
      <c r="BM79" s="149">
        <f>IF(AF79=[4]Datos!$U$2,15,0)</f>
        <v>0</v>
      </c>
      <c r="BN79" s="35">
        <f>IF(AH79=[4]Datos!$U$2,10,0)</f>
        <v>0</v>
      </c>
      <c r="BO79" s="35">
        <f>IF(AJ79=[4]Datos!$U$2,30,0)</f>
        <v>0</v>
      </c>
      <c r="BP79" s="35">
        <f>SUM(BI79:BO79)</f>
        <v>0</v>
      </c>
    </row>
    <row r="80" spans="1:68" ht="14.45" customHeight="1">
      <c r="A80" s="14"/>
      <c r="B80" s="15"/>
      <c r="C80" s="15"/>
      <c r="D80" s="339"/>
      <c r="E80" s="339"/>
      <c r="F80" s="339"/>
      <c r="G80" s="339"/>
      <c r="H80" s="339"/>
      <c r="I80" s="339"/>
      <c r="J80" s="339"/>
      <c r="K80" s="339"/>
      <c r="L80" s="339"/>
      <c r="M80" s="339"/>
      <c r="N80" s="339"/>
      <c r="O80" s="339"/>
      <c r="P80" s="339"/>
      <c r="Q80" s="339"/>
      <c r="R80" s="339"/>
      <c r="S80" s="339"/>
      <c r="T80" s="340" t="str">
        <f>IF(D80&lt;&gt;"","Preventivo","")</f>
        <v/>
      </c>
      <c r="U80" s="340"/>
      <c r="V80" s="340"/>
      <c r="W80" s="340"/>
      <c r="X80" s="297"/>
      <c r="Y80" s="299"/>
      <c r="Z80" s="297"/>
      <c r="AA80" s="299"/>
      <c r="AB80" s="297"/>
      <c r="AC80" s="299"/>
      <c r="AD80" s="337" t="str">
        <f>IF(AB80="","",IF(AB80="No","Sí","No"))</f>
        <v/>
      </c>
      <c r="AE80" s="338"/>
      <c r="AF80" s="297"/>
      <c r="AG80" s="299"/>
      <c r="AH80" s="297"/>
      <c r="AI80" s="299"/>
      <c r="AJ80" s="297"/>
      <c r="AK80" s="298"/>
      <c r="AL80" s="298"/>
      <c r="AM80" s="298"/>
      <c r="AN80" s="298"/>
      <c r="AO80" s="298"/>
      <c r="AP80" s="298"/>
      <c r="AQ80" s="298"/>
      <c r="AR80" s="298"/>
      <c r="AS80" s="298"/>
      <c r="AT80" s="298"/>
      <c r="AU80" s="298"/>
      <c r="AV80" s="298"/>
      <c r="AW80" s="298"/>
      <c r="AX80" s="298"/>
      <c r="AY80" s="298"/>
      <c r="AZ80" s="298"/>
      <c r="BA80" s="298"/>
      <c r="BB80" s="299"/>
      <c r="BC80" s="15"/>
      <c r="BD80" s="15"/>
      <c r="BE80" s="17"/>
      <c r="BI80" s="35">
        <f>IF(X80=[4]Datos!$U$2,15,0)</f>
        <v>0</v>
      </c>
      <c r="BJ80" s="35">
        <f>IF(Z80=[4]Datos!$U$2,5,0)</f>
        <v>0</v>
      </c>
      <c r="BK80" s="35">
        <f>IF(AB80=[4]Datos!$U$2,15,0)</f>
        <v>0</v>
      </c>
      <c r="BL80" s="35">
        <f>IF(AD80=[4]Datos!$U$2,10,0)</f>
        <v>0</v>
      </c>
      <c r="BM80" s="149">
        <f>IF(AF80=[4]Datos!$U$2,15,0)</f>
        <v>0</v>
      </c>
      <c r="BN80" s="35">
        <f>IF(AH80=[4]Datos!$U$2,10,0)</f>
        <v>0</v>
      </c>
      <c r="BO80" s="35">
        <f>IF(AJ80=[4]Datos!$U$2,30,0)</f>
        <v>0</v>
      </c>
      <c r="BP80" s="35">
        <f>SUM(BI80:BO80)</f>
        <v>0</v>
      </c>
    </row>
    <row r="81" spans="1:68" ht="14.45" customHeight="1">
      <c r="A81" s="14"/>
      <c r="B81" s="15"/>
      <c r="C81" s="15"/>
      <c r="D81" s="339"/>
      <c r="E81" s="339"/>
      <c r="F81" s="339"/>
      <c r="G81" s="339"/>
      <c r="H81" s="339"/>
      <c r="I81" s="339"/>
      <c r="J81" s="339"/>
      <c r="K81" s="339"/>
      <c r="L81" s="339"/>
      <c r="M81" s="339"/>
      <c r="N81" s="339"/>
      <c r="O81" s="339"/>
      <c r="P81" s="339"/>
      <c r="Q81" s="339"/>
      <c r="R81" s="339"/>
      <c r="S81" s="339"/>
      <c r="T81" s="340" t="str">
        <f>IF(D81&lt;&gt;"","Preventivo","")</f>
        <v/>
      </c>
      <c r="U81" s="340"/>
      <c r="V81" s="340"/>
      <c r="W81" s="340"/>
      <c r="X81" s="297"/>
      <c r="Y81" s="299"/>
      <c r="Z81" s="297"/>
      <c r="AA81" s="299"/>
      <c r="AB81" s="297"/>
      <c r="AC81" s="299"/>
      <c r="AD81" s="337" t="str">
        <f>IF(AB81="","",IF(AB81="No","Sí","No"))</f>
        <v/>
      </c>
      <c r="AE81" s="338"/>
      <c r="AF81" s="297"/>
      <c r="AG81" s="299"/>
      <c r="AH81" s="297"/>
      <c r="AI81" s="299"/>
      <c r="AJ81" s="297"/>
      <c r="AK81" s="298"/>
      <c r="AL81" s="298"/>
      <c r="AM81" s="298"/>
      <c r="AN81" s="298"/>
      <c r="AO81" s="298"/>
      <c r="AP81" s="298"/>
      <c r="AQ81" s="298"/>
      <c r="AR81" s="298"/>
      <c r="AS81" s="298"/>
      <c r="AT81" s="298"/>
      <c r="AU81" s="298"/>
      <c r="AV81" s="298"/>
      <c r="AW81" s="298"/>
      <c r="AX81" s="298"/>
      <c r="AY81" s="298"/>
      <c r="AZ81" s="298"/>
      <c r="BA81" s="298"/>
      <c r="BB81" s="299"/>
      <c r="BC81" s="15"/>
      <c r="BD81" s="15"/>
      <c r="BE81" s="17"/>
      <c r="BI81" s="35">
        <f>IF(X81=[4]Datos!$U$2,15,0)</f>
        <v>0</v>
      </c>
      <c r="BJ81" s="35">
        <f>IF(Z81=[4]Datos!$U$2,5,0)</f>
        <v>0</v>
      </c>
      <c r="BK81" s="35">
        <f>IF(AB81=[4]Datos!$U$2,15,0)</f>
        <v>0</v>
      </c>
      <c r="BL81" s="35">
        <f>IF(AD81=[4]Datos!$U$2,10,0)</f>
        <v>0</v>
      </c>
      <c r="BM81" s="149">
        <f>IF(AF81=[4]Datos!$U$2,15,0)</f>
        <v>0</v>
      </c>
      <c r="BN81" s="35">
        <f>IF(AH81=[4]Datos!$U$2,10,0)</f>
        <v>0</v>
      </c>
      <c r="BO81" s="35">
        <f>IF(AJ81=[4]Datos!$U$2,30,0)</f>
        <v>0</v>
      </c>
      <c r="BP81" s="35">
        <f>SUM(BI81:BO81)</f>
        <v>0</v>
      </c>
    </row>
    <row r="82" spans="1:68">
      <c r="A82" s="14"/>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7"/>
      <c r="BO82" s="6" t="s">
        <v>54</v>
      </c>
      <c r="BP82" s="6" t="e">
        <f>IF(COUNTA(D77:S81)=0,0,SUM(BP77:BP81)/(COUNTA(D77:S81)))</f>
        <v>#REF!</v>
      </c>
    </row>
    <row r="83" spans="1:68">
      <c r="A83" s="14"/>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7"/>
    </row>
    <row r="84" spans="1:68" ht="146.25" customHeight="1">
      <c r="A84" s="14"/>
      <c r="B84" s="15"/>
      <c r="C84" s="15"/>
      <c r="D84" s="292" t="s">
        <v>42</v>
      </c>
      <c r="E84" s="292"/>
      <c r="F84" s="292"/>
      <c r="G84" s="292"/>
      <c r="H84" s="292"/>
      <c r="I84" s="292"/>
      <c r="J84" s="292"/>
      <c r="K84" s="292"/>
      <c r="L84" s="292"/>
      <c r="M84" s="292"/>
      <c r="N84" s="292"/>
      <c r="O84" s="292"/>
      <c r="P84" s="292"/>
      <c r="Q84" s="292"/>
      <c r="R84" s="292"/>
      <c r="S84" s="292"/>
      <c r="T84" s="292" t="s">
        <v>40</v>
      </c>
      <c r="U84" s="292"/>
      <c r="V84" s="292"/>
      <c r="W84" s="292"/>
      <c r="X84" s="343" t="s">
        <v>234</v>
      </c>
      <c r="Y84" s="343"/>
      <c r="Z84" s="343" t="s">
        <v>37</v>
      </c>
      <c r="AA84" s="343"/>
      <c r="AB84" s="343" t="s">
        <v>38</v>
      </c>
      <c r="AC84" s="343"/>
      <c r="AD84" s="343" t="s">
        <v>39</v>
      </c>
      <c r="AE84" s="343"/>
      <c r="AF84" s="343" t="s">
        <v>226</v>
      </c>
      <c r="AG84" s="343"/>
      <c r="AH84" s="343" t="s">
        <v>232</v>
      </c>
      <c r="AI84" s="343"/>
      <c r="AJ84" s="372" t="s">
        <v>233</v>
      </c>
      <c r="AK84" s="373"/>
      <c r="AL84" s="373"/>
      <c r="AM84" s="373"/>
      <c r="AN84" s="373"/>
      <c r="AO84" s="373"/>
      <c r="AP84" s="373"/>
      <c r="AQ84" s="373"/>
      <c r="AR84" s="373"/>
      <c r="AS84" s="373"/>
      <c r="AT84" s="373"/>
      <c r="AU84" s="373"/>
      <c r="AV84" s="373"/>
      <c r="AW84" s="373"/>
      <c r="AX84" s="373"/>
      <c r="AY84" s="373"/>
      <c r="AZ84" s="373"/>
      <c r="BA84" s="373"/>
      <c r="BB84" s="374"/>
      <c r="BC84" s="15"/>
      <c r="BD84" s="15"/>
      <c r="BE84" s="17"/>
      <c r="BI84" s="150" t="s">
        <v>48</v>
      </c>
      <c r="BJ84" s="150" t="s">
        <v>49</v>
      </c>
      <c r="BK84" s="150" t="s">
        <v>50</v>
      </c>
      <c r="BL84" s="150" t="s">
        <v>51</v>
      </c>
      <c r="BM84" s="151" t="s">
        <v>52</v>
      </c>
      <c r="BN84" s="150" t="s">
        <v>235</v>
      </c>
      <c r="BO84" s="150" t="s">
        <v>53</v>
      </c>
      <c r="BP84" s="152" t="s">
        <v>47</v>
      </c>
    </row>
    <row r="85" spans="1:68" ht="15" customHeight="1">
      <c r="A85" s="14"/>
      <c r="B85" s="15"/>
      <c r="C85" s="15"/>
      <c r="D85" s="339" t="s">
        <v>225</v>
      </c>
      <c r="E85" s="339"/>
      <c r="F85" s="339"/>
      <c r="G85" s="339"/>
      <c r="H85" s="339"/>
      <c r="I85" s="339"/>
      <c r="J85" s="339"/>
      <c r="K85" s="339"/>
      <c r="L85" s="339"/>
      <c r="M85" s="339"/>
      <c r="N85" s="339"/>
      <c r="O85" s="339"/>
      <c r="P85" s="339"/>
      <c r="Q85" s="339"/>
      <c r="R85" s="339"/>
      <c r="S85" s="339"/>
      <c r="T85" s="340" t="str">
        <f>IF(D85&lt;&gt;"","Correctivo","")</f>
        <v>Correctivo</v>
      </c>
      <c r="U85" s="340"/>
      <c r="V85" s="340"/>
      <c r="W85" s="340"/>
      <c r="X85" s="297" t="s">
        <v>29</v>
      </c>
      <c r="Y85" s="299"/>
      <c r="Z85" s="297" t="s">
        <v>29</v>
      </c>
      <c r="AA85" s="299"/>
      <c r="AB85" s="297" t="s">
        <v>41</v>
      </c>
      <c r="AC85" s="299"/>
      <c r="AD85" s="337" t="str">
        <f>IF(AB85="","",IF(AB85="No","Sí","No"))</f>
        <v>Sí</v>
      </c>
      <c r="AE85" s="338"/>
      <c r="AF85" s="297" t="s">
        <v>29</v>
      </c>
      <c r="AG85" s="299"/>
      <c r="AH85" s="297" t="s">
        <v>236</v>
      </c>
      <c r="AI85" s="299"/>
      <c r="AJ85" s="297" t="s">
        <v>238</v>
      </c>
      <c r="AK85" s="298"/>
      <c r="AL85" s="298"/>
      <c r="AM85" s="298"/>
      <c r="AN85" s="298"/>
      <c r="AO85" s="298"/>
      <c r="AP85" s="298"/>
      <c r="AQ85" s="298"/>
      <c r="AR85" s="298"/>
      <c r="AS85" s="298"/>
      <c r="AT85" s="298"/>
      <c r="AU85" s="298"/>
      <c r="AV85" s="298"/>
      <c r="AW85" s="298"/>
      <c r="AX85" s="298"/>
      <c r="AY85" s="298"/>
      <c r="AZ85" s="298"/>
      <c r="BA85" s="298"/>
      <c r="BB85" s="299"/>
      <c r="BC85" s="15"/>
      <c r="BD85" s="15"/>
      <c r="BE85" s="17"/>
      <c r="BI85" s="35">
        <f>IF(X85=[4]Datos!$U$2,15,0)</f>
        <v>15</v>
      </c>
      <c r="BJ85" s="35">
        <f>IF(Z85=[4]Datos!$U$2,10,0)</f>
        <v>10</v>
      </c>
      <c r="BK85" s="35">
        <f>IF(AB85=[4]Datos!$U$2,15,0)</f>
        <v>0</v>
      </c>
      <c r="BL85" s="35">
        <f>IF(AD85=[4]Datos!$U$2,10,0)</f>
        <v>10</v>
      </c>
      <c r="BM85" s="149">
        <f>IF(AF85=[4]Datos!$U$2,15,0)</f>
        <v>15</v>
      </c>
      <c r="BN85" s="35" t="e">
        <f>IF(AH85=#REF!,15,IF(AH85=#REF!,10,5))</f>
        <v>#REF!</v>
      </c>
      <c r="BO85" s="35" t="e">
        <f>IF(AJ85=#REF!,30,IF(AJ85=#REF!,20,IF(AJ85=#REF!,10,IF(AJ85=#REF!,5,0))))</f>
        <v>#REF!</v>
      </c>
      <c r="BP85" s="35" t="e">
        <f>SUM(BI85:BO85)</f>
        <v>#REF!</v>
      </c>
    </row>
    <row r="86" spans="1:68" ht="14.45" customHeight="1">
      <c r="A86" s="14"/>
      <c r="B86" s="15"/>
      <c r="C86" s="15"/>
      <c r="D86" s="339"/>
      <c r="E86" s="339"/>
      <c r="F86" s="339"/>
      <c r="G86" s="339"/>
      <c r="H86" s="339"/>
      <c r="I86" s="339"/>
      <c r="J86" s="339"/>
      <c r="K86" s="339"/>
      <c r="L86" s="339"/>
      <c r="M86" s="339"/>
      <c r="N86" s="339"/>
      <c r="O86" s="339"/>
      <c r="P86" s="339"/>
      <c r="Q86" s="339"/>
      <c r="R86" s="339"/>
      <c r="S86" s="339"/>
      <c r="T86" s="340" t="str">
        <f>IF(D86&lt;&gt;"","Correctivo","")</f>
        <v/>
      </c>
      <c r="U86" s="340"/>
      <c r="V86" s="340"/>
      <c r="W86" s="340"/>
      <c r="X86" s="297"/>
      <c r="Y86" s="299"/>
      <c r="Z86" s="297"/>
      <c r="AA86" s="299"/>
      <c r="AB86" s="297"/>
      <c r="AC86" s="299"/>
      <c r="AD86" s="337"/>
      <c r="AE86" s="338"/>
      <c r="AF86" s="297"/>
      <c r="AG86" s="299"/>
      <c r="AH86" s="297"/>
      <c r="AI86" s="299"/>
      <c r="AJ86" s="297"/>
      <c r="AK86" s="298"/>
      <c r="AL86" s="298"/>
      <c r="AM86" s="298"/>
      <c r="AN86" s="298"/>
      <c r="AO86" s="298"/>
      <c r="AP86" s="298"/>
      <c r="AQ86" s="298"/>
      <c r="AR86" s="298"/>
      <c r="AS86" s="298"/>
      <c r="AT86" s="298"/>
      <c r="AU86" s="298"/>
      <c r="AV86" s="298"/>
      <c r="AW86" s="298"/>
      <c r="AX86" s="298"/>
      <c r="AY86" s="298"/>
      <c r="AZ86" s="298"/>
      <c r="BA86" s="298"/>
      <c r="BB86" s="299"/>
      <c r="BC86" s="15"/>
      <c r="BD86" s="15"/>
      <c r="BE86" s="17"/>
      <c r="BI86" s="35">
        <f>IF(X86=[4]Datos!$U$2,15,0)</f>
        <v>0</v>
      </c>
      <c r="BJ86" s="35">
        <f>IF(Z86=[4]Datos!$U$2,5,0)</f>
        <v>0</v>
      </c>
      <c r="BK86" s="35">
        <f>IF(AB86=[4]Datos!$U$2,15,0)</f>
        <v>0</v>
      </c>
      <c r="BL86" s="35">
        <f>IF(AD86=[4]Datos!$U$2,10,0)</f>
        <v>0</v>
      </c>
      <c r="BM86" s="35">
        <f>IF(AF86=[4]Datos!$U$2,15,0)</f>
        <v>0</v>
      </c>
      <c r="BN86" s="35">
        <f>IF(AH86=[4]Datos!$U$2,10,0)</f>
        <v>0</v>
      </c>
      <c r="BO86" s="35">
        <f>IF(AJ86=[4]Datos!$U$2,30,0)</f>
        <v>0</v>
      </c>
      <c r="BP86" s="35">
        <f>SUM(BI86:BO86)</f>
        <v>0</v>
      </c>
    </row>
    <row r="87" spans="1:68" ht="14.45" customHeight="1">
      <c r="A87" s="14"/>
      <c r="B87" s="15"/>
      <c r="C87" s="15"/>
      <c r="D87" s="339"/>
      <c r="E87" s="339"/>
      <c r="F87" s="339"/>
      <c r="G87" s="339"/>
      <c r="H87" s="339"/>
      <c r="I87" s="339"/>
      <c r="J87" s="339"/>
      <c r="K87" s="339"/>
      <c r="L87" s="339"/>
      <c r="M87" s="339"/>
      <c r="N87" s="339"/>
      <c r="O87" s="339"/>
      <c r="P87" s="339"/>
      <c r="Q87" s="339"/>
      <c r="R87" s="339"/>
      <c r="S87" s="339"/>
      <c r="T87" s="340" t="str">
        <f>IF(D87&lt;&gt;"","Correctivo","")</f>
        <v/>
      </c>
      <c r="U87" s="340"/>
      <c r="V87" s="340"/>
      <c r="W87" s="340"/>
      <c r="X87" s="297"/>
      <c r="Y87" s="299"/>
      <c r="Z87" s="297"/>
      <c r="AA87" s="299"/>
      <c r="AB87" s="297"/>
      <c r="AC87" s="299"/>
      <c r="AD87" s="337"/>
      <c r="AE87" s="338"/>
      <c r="AF87" s="297"/>
      <c r="AG87" s="299"/>
      <c r="AH87" s="297"/>
      <c r="AI87" s="299"/>
      <c r="AJ87" s="297"/>
      <c r="AK87" s="298"/>
      <c r="AL87" s="298"/>
      <c r="AM87" s="298"/>
      <c r="AN87" s="298"/>
      <c r="AO87" s="298"/>
      <c r="AP87" s="298"/>
      <c r="AQ87" s="298"/>
      <c r="AR87" s="298"/>
      <c r="AS87" s="298"/>
      <c r="AT87" s="298"/>
      <c r="AU87" s="298"/>
      <c r="AV87" s="298"/>
      <c r="AW87" s="298"/>
      <c r="AX87" s="298"/>
      <c r="AY87" s="298"/>
      <c r="AZ87" s="298"/>
      <c r="BA87" s="298"/>
      <c r="BB87" s="299"/>
      <c r="BC87" s="15"/>
      <c r="BD87" s="15"/>
      <c r="BE87" s="17"/>
      <c r="BI87" s="35">
        <f>IF(X87=[4]Datos!$U$2,15,0)</f>
        <v>0</v>
      </c>
      <c r="BJ87" s="35">
        <f>IF(Z87=[4]Datos!$U$2,5,0)</f>
        <v>0</v>
      </c>
      <c r="BK87" s="35">
        <f>IF(AB87=[4]Datos!$U$2,15,0)</f>
        <v>0</v>
      </c>
      <c r="BL87" s="35">
        <f>IF(AD87=[4]Datos!$U$2,10,0)</f>
        <v>0</v>
      </c>
      <c r="BM87" s="35">
        <f>IF(AF87=[4]Datos!$U$2,15,0)</f>
        <v>0</v>
      </c>
      <c r="BN87" s="35">
        <f>IF(AH87=[4]Datos!$U$2,10,0)</f>
        <v>0</v>
      </c>
      <c r="BO87" s="35">
        <f>IF(AJ87=[4]Datos!$U$2,30,0)</f>
        <v>0</v>
      </c>
      <c r="BP87" s="35">
        <f>SUM(BI87:BO87)</f>
        <v>0</v>
      </c>
    </row>
    <row r="88" spans="1:68" ht="14.45" customHeight="1">
      <c r="A88" s="14"/>
      <c r="B88" s="15"/>
      <c r="C88" s="15"/>
      <c r="D88" s="339"/>
      <c r="E88" s="339"/>
      <c r="F88" s="339"/>
      <c r="G88" s="339"/>
      <c r="H88" s="339"/>
      <c r="I88" s="339"/>
      <c r="J88" s="339"/>
      <c r="K88" s="339"/>
      <c r="L88" s="339"/>
      <c r="M88" s="339"/>
      <c r="N88" s="339"/>
      <c r="O88" s="339"/>
      <c r="P88" s="339"/>
      <c r="Q88" s="339"/>
      <c r="R88" s="339"/>
      <c r="S88" s="339"/>
      <c r="T88" s="340" t="str">
        <f>IF(D88&lt;&gt;"","Correctivo","")</f>
        <v/>
      </c>
      <c r="U88" s="340"/>
      <c r="V88" s="340"/>
      <c r="W88" s="340"/>
      <c r="X88" s="297"/>
      <c r="Y88" s="299"/>
      <c r="Z88" s="297"/>
      <c r="AA88" s="299"/>
      <c r="AB88" s="297"/>
      <c r="AC88" s="299"/>
      <c r="AD88" s="337"/>
      <c r="AE88" s="338"/>
      <c r="AF88" s="297"/>
      <c r="AG88" s="299"/>
      <c r="AH88" s="297"/>
      <c r="AI88" s="299"/>
      <c r="AJ88" s="297"/>
      <c r="AK88" s="298"/>
      <c r="AL88" s="298"/>
      <c r="AM88" s="298"/>
      <c r="AN88" s="298"/>
      <c r="AO88" s="298"/>
      <c r="AP88" s="298"/>
      <c r="AQ88" s="298"/>
      <c r="AR88" s="298"/>
      <c r="AS88" s="298"/>
      <c r="AT88" s="298"/>
      <c r="AU88" s="298"/>
      <c r="AV88" s="298"/>
      <c r="AW88" s="298"/>
      <c r="AX88" s="298"/>
      <c r="AY88" s="298"/>
      <c r="AZ88" s="298"/>
      <c r="BA88" s="298"/>
      <c r="BB88" s="299"/>
      <c r="BC88" s="15"/>
      <c r="BD88" s="15"/>
      <c r="BE88" s="17"/>
      <c r="BI88" s="35">
        <f>IF(X88=[4]Datos!$U$2,15,0)</f>
        <v>0</v>
      </c>
      <c r="BJ88" s="35">
        <f>IF(Z88=[4]Datos!$U$2,5,0)</f>
        <v>0</v>
      </c>
      <c r="BK88" s="35">
        <f>IF(AB88=[4]Datos!$U$2,15,0)</f>
        <v>0</v>
      </c>
      <c r="BL88" s="35">
        <f>IF(AD88=[4]Datos!$U$2,10,0)</f>
        <v>0</v>
      </c>
      <c r="BM88" s="35">
        <f>IF(AF88=[4]Datos!$U$2,15,0)</f>
        <v>0</v>
      </c>
      <c r="BN88" s="35">
        <f>IF(AH88=[4]Datos!$U$2,10,0)</f>
        <v>0</v>
      </c>
      <c r="BO88" s="35">
        <f>IF(AJ88=[4]Datos!$U$2,30,0)</f>
        <v>0</v>
      </c>
      <c r="BP88" s="35">
        <f>SUM(BI88:BO88)</f>
        <v>0</v>
      </c>
    </row>
    <row r="89" spans="1:68" ht="14.45" customHeight="1">
      <c r="A89" s="14"/>
      <c r="B89" s="15"/>
      <c r="C89" s="15"/>
      <c r="D89" s="339"/>
      <c r="E89" s="339"/>
      <c r="F89" s="339"/>
      <c r="G89" s="339"/>
      <c r="H89" s="339"/>
      <c r="I89" s="339"/>
      <c r="J89" s="339"/>
      <c r="K89" s="339"/>
      <c r="L89" s="339"/>
      <c r="M89" s="339"/>
      <c r="N89" s="339"/>
      <c r="O89" s="339"/>
      <c r="P89" s="339"/>
      <c r="Q89" s="339"/>
      <c r="R89" s="339"/>
      <c r="S89" s="339"/>
      <c r="T89" s="340" t="str">
        <f>IF(D89&lt;&gt;"","Correctivo","")</f>
        <v/>
      </c>
      <c r="U89" s="340"/>
      <c r="V89" s="340"/>
      <c r="W89" s="340"/>
      <c r="X89" s="297"/>
      <c r="Y89" s="299"/>
      <c r="Z89" s="297"/>
      <c r="AA89" s="299"/>
      <c r="AB89" s="297"/>
      <c r="AC89" s="299"/>
      <c r="AD89" s="337"/>
      <c r="AE89" s="338"/>
      <c r="AF89" s="297"/>
      <c r="AG89" s="299"/>
      <c r="AH89" s="297"/>
      <c r="AI89" s="299"/>
      <c r="AJ89" s="297"/>
      <c r="AK89" s="298"/>
      <c r="AL89" s="298"/>
      <c r="AM89" s="298"/>
      <c r="AN89" s="298"/>
      <c r="AO89" s="298"/>
      <c r="AP89" s="298"/>
      <c r="AQ89" s="298"/>
      <c r="AR89" s="298"/>
      <c r="AS89" s="298"/>
      <c r="AT89" s="298"/>
      <c r="AU89" s="298"/>
      <c r="AV89" s="298"/>
      <c r="AW89" s="298"/>
      <c r="AX89" s="298"/>
      <c r="AY89" s="298"/>
      <c r="AZ89" s="298"/>
      <c r="BA89" s="298"/>
      <c r="BB89" s="299"/>
      <c r="BC89" s="15"/>
      <c r="BD89" s="15"/>
      <c r="BE89" s="17"/>
      <c r="BI89" s="35">
        <f>IF(X89=[4]Datos!$U$2,15,0)</f>
        <v>0</v>
      </c>
      <c r="BJ89" s="35">
        <f>IF(Z89=[4]Datos!$U$2,5,0)</f>
        <v>0</v>
      </c>
      <c r="BK89" s="35">
        <f>IF(AB89=[4]Datos!$U$2,15,0)</f>
        <v>0</v>
      </c>
      <c r="BL89" s="35">
        <f>IF(AD89=[4]Datos!$U$2,10,0)</f>
        <v>0</v>
      </c>
      <c r="BM89" s="35">
        <f>IF(AF89=[4]Datos!$U$2,15,0)</f>
        <v>0</v>
      </c>
      <c r="BN89" s="35">
        <f>IF(AH89=[4]Datos!$U$2,10,0)</f>
        <v>0</v>
      </c>
      <c r="BO89" s="35">
        <f>IF(AJ89=[4]Datos!$U$2,30,0)</f>
        <v>0</v>
      </c>
      <c r="BP89" s="35">
        <f>SUM(BI89:BO89)</f>
        <v>0</v>
      </c>
    </row>
    <row r="90" spans="1:68">
      <c r="A90" s="14"/>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7"/>
      <c r="BO90" s="6" t="s">
        <v>54</v>
      </c>
      <c r="BP90" s="6" t="e">
        <f>IF(COUNTA(D85:S89)=0,0,SUM(BP85:BP89)/(COUNTA(D85:S89)))</f>
        <v>#REF!</v>
      </c>
    </row>
    <row r="91" spans="1:68" ht="15.75" thickBot="1">
      <c r="A91" s="46"/>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9"/>
    </row>
    <row r="92" spans="1:68" ht="32.450000000000003" customHeight="1" thickBot="1">
      <c r="A92" s="266" t="s">
        <v>44</v>
      </c>
      <c r="B92" s="267"/>
      <c r="C92" s="267"/>
      <c r="D92" s="267"/>
      <c r="E92" s="267"/>
      <c r="F92" s="267"/>
      <c r="G92" s="267"/>
      <c r="H92" s="267"/>
      <c r="I92" s="267"/>
      <c r="J92" s="268"/>
      <c r="K92" s="27"/>
      <c r="L92" s="27"/>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3"/>
    </row>
    <row r="93" spans="1:68">
      <c r="A93" s="50"/>
      <c r="B93" s="51"/>
      <c r="C93" s="51"/>
      <c r="D93" s="51"/>
      <c r="E93" s="51"/>
      <c r="F93" s="51"/>
      <c r="G93" s="51"/>
      <c r="H93" s="51"/>
      <c r="I93" s="51"/>
      <c r="J93" s="51"/>
      <c r="K93" s="16"/>
      <c r="L93" s="16"/>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7"/>
    </row>
    <row r="94" spans="1:68">
      <c r="A94" s="50"/>
      <c r="B94" s="51"/>
      <c r="C94" s="51"/>
      <c r="D94" s="51"/>
      <c r="E94" s="51"/>
      <c r="F94" s="51"/>
      <c r="G94" s="51"/>
      <c r="H94" s="51"/>
      <c r="I94" s="51"/>
      <c r="J94" s="51"/>
      <c r="K94" s="16"/>
      <c r="L94" s="16"/>
      <c r="M94" s="15"/>
      <c r="N94" s="15"/>
      <c r="O94" s="15"/>
      <c r="P94" s="15"/>
      <c r="Q94" s="15"/>
      <c r="R94" s="15"/>
      <c r="S94" s="15"/>
      <c r="T94" s="15"/>
      <c r="U94" s="286" t="s">
        <v>55</v>
      </c>
      <c r="V94" s="287"/>
      <c r="W94" s="284"/>
      <c r="X94" s="284"/>
      <c r="Y94" s="284"/>
      <c r="Z94" s="284"/>
      <c r="AA94" s="284"/>
      <c r="AB94" s="284"/>
      <c r="AC94" s="284"/>
      <c r="AD94" s="284"/>
      <c r="AE94" s="284"/>
      <c r="AF94" s="284"/>
      <c r="AG94" s="284"/>
      <c r="AH94" s="284"/>
      <c r="AI94" s="284"/>
      <c r="AJ94" s="284"/>
      <c r="AK94" s="285"/>
      <c r="AL94" s="15"/>
      <c r="AM94" s="15"/>
      <c r="AN94" s="15"/>
      <c r="AO94" s="15"/>
      <c r="AP94" s="15"/>
      <c r="AQ94" s="15"/>
      <c r="AR94" s="15"/>
      <c r="AS94" s="15"/>
      <c r="AT94" s="15"/>
      <c r="AU94" s="15"/>
      <c r="AV94" s="15"/>
      <c r="AW94" s="15"/>
      <c r="AX94" s="15"/>
      <c r="AY94" s="15"/>
      <c r="AZ94" s="15"/>
      <c r="BA94" s="15"/>
      <c r="BB94" s="15"/>
      <c r="BC94" s="15"/>
      <c r="BD94" s="15"/>
      <c r="BE94" s="17"/>
    </row>
    <row r="95" spans="1:68">
      <c r="A95" s="50"/>
      <c r="B95" s="51"/>
      <c r="C95" s="51"/>
      <c r="D95" s="51"/>
      <c r="E95" s="51"/>
      <c r="F95" s="51"/>
      <c r="G95" s="51"/>
      <c r="H95" s="51"/>
      <c r="I95" s="51"/>
      <c r="J95" s="51"/>
      <c r="K95" s="16"/>
      <c r="L95" s="16"/>
      <c r="M95" s="15"/>
      <c r="N95" s="15"/>
      <c r="O95" s="15"/>
      <c r="P95" s="15"/>
      <c r="Q95" s="15"/>
      <c r="R95" s="15"/>
      <c r="S95" s="15"/>
      <c r="T95" s="15"/>
      <c r="U95" s="345" t="s">
        <v>35</v>
      </c>
      <c r="V95" s="346"/>
      <c r="W95" s="346"/>
      <c r="X95" s="346"/>
      <c r="Y95" s="346"/>
      <c r="Z95" s="347" t="e">
        <f>IF(COUNTA(D77:S81)=0,0,IF($BP$82&gt;75,2,IF($BP$82&gt;50,1,0)))</f>
        <v>#REF!</v>
      </c>
      <c r="AA95" s="348"/>
      <c r="AB95" s="15"/>
      <c r="AC95" s="15"/>
      <c r="AD95" s="15"/>
      <c r="AE95" s="349" t="s">
        <v>34</v>
      </c>
      <c r="AF95" s="349"/>
      <c r="AG95" s="349"/>
      <c r="AH95" s="349"/>
      <c r="AI95" s="350"/>
      <c r="AJ95" s="340" t="e">
        <f>IF(AK13=1,0,IF(COUNTA(D85:S89)=0,0,IF($BP$90&gt;75,2,IF($BP$90&gt;50,1,0))))</f>
        <v>#REF!</v>
      </c>
      <c r="AK95" s="340"/>
      <c r="AL95" s="15"/>
      <c r="AM95" s="15"/>
      <c r="AN95" s="15"/>
      <c r="AO95" s="15"/>
      <c r="AP95" s="15"/>
      <c r="AQ95" s="15"/>
      <c r="AR95" s="15"/>
      <c r="AS95" s="15"/>
      <c r="AT95" s="15"/>
      <c r="AU95" s="15"/>
      <c r="AV95" s="15"/>
      <c r="AW95" s="15"/>
      <c r="AX95" s="15"/>
      <c r="AY95" s="15"/>
      <c r="AZ95" s="15"/>
      <c r="BA95" s="15"/>
      <c r="BB95" s="15"/>
      <c r="BC95" s="15"/>
      <c r="BD95" s="15"/>
      <c r="BE95" s="17"/>
    </row>
    <row r="96" spans="1:68">
      <c r="A96" s="50"/>
      <c r="B96" s="51"/>
      <c r="C96" s="51"/>
      <c r="D96" s="51"/>
      <c r="E96" s="51"/>
      <c r="F96" s="51"/>
      <c r="G96" s="51"/>
      <c r="H96" s="51"/>
      <c r="I96" s="51"/>
      <c r="J96" s="51"/>
      <c r="K96" s="16"/>
      <c r="L96" s="16"/>
      <c r="M96" s="15"/>
      <c r="N96" s="15"/>
      <c r="O96" s="15"/>
      <c r="P96" s="15"/>
      <c r="Q96" s="15"/>
      <c r="R96" s="15"/>
      <c r="S96" s="15"/>
      <c r="T96" s="15"/>
      <c r="U96" s="52"/>
      <c r="V96" s="52"/>
      <c r="W96" s="52"/>
      <c r="X96" s="52"/>
      <c r="Y96" s="52"/>
      <c r="Z96" s="53"/>
      <c r="AA96" s="53"/>
      <c r="AB96" s="15"/>
      <c r="AC96" s="15"/>
      <c r="AD96" s="15"/>
      <c r="AE96" s="53"/>
      <c r="AF96" s="53"/>
      <c r="AG96" s="53"/>
      <c r="AH96" s="53"/>
      <c r="AI96" s="53"/>
      <c r="AJ96" s="53"/>
      <c r="AK96" s="53"/>
      <c r="AL96" s="15"/>
      <c r="AM96" s="15"/>
      <c r="AN96" s="15"/>
      <c r="AO96" s="15"/>
      <c r="AP96" s="15"/>
      <c r="AQ96" s="15"/>
      <c r="AR96" s="15"/>
      <c r="AS96" s="15"/>
      <c r="AT96" s="15"/>
      <c r="AU96" s="15"/>
      <c r="AV96" s="15"/>
      <c r="AW96" s="15"/>
      <c r="AX96" s="15"/>
      <c r="AY96" s="15"/>
      <c r="AZ96" s="15"/>
      <c r="BA96" s="15"/>
      <c r="BB96" s="15"/>
      <c r="BC96" s="15"/>
      <c r="BD96" s="15"/>
      <c r="BE96" s="17"/>
    </row>
    <row r="97" spans="1:73">
      <c r="A97" s="50"/>
      <c r="B97" s="51"/>
      <c r="C97" s="51"/>
      <c r="D97" s="51"/>
      <c r="E97" s="51"/>
      <c r="F97" s="51"/>
      <c r="G97" s="51"/>
      <c r="H97" s="51"/>
      <c r="I97" s="51"/>
      <c r="J97" s="51"/>
      <c r="K97" s="16"/>
      <c r="L97" s="16"/>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7"/>
    </row>
    <row r="98" spans="1:73">
      <c r="A98" s="50"/>
      <c r="B98" s="51"/>
      <c r="C98" s="51"/>
      <c r="D98" s="51"/>
      <c r="E98" s="51"/>
      <c r="F98" s="51"/>
      <c r="G98" s="51"/>
      <c r="H98" s="51"/>
      <c r="I98" s="51"/>
      <c r="J98" s="51"/>
      <c r="K98" s="16"/>
      <c r="L98" s="16"/>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7"/>
    </row>
    <row r="99" spans="1:73" ht="14.45" customHeight="1">
      <c r="A99" s="14"/>
      <c r="B99" s="15"/>
      <c r="C99" s="15"/>
      <c r="D99" s="15"/>
      <c r="E99" s="15"/>
      <c r="F99" s="15"/>
      <c r="G99" s="15"/>
      <c r="H99" s="15"/>
      <c r="I99" s="15"/>
      <c r="J99" s="15"/>
      <c r="K99" s="15"/>
      <c r="L99" s="15"/>
      <c r="M99" s="15"/>
      <c r="N99" s="15"/>
      <c r="O99" s="15"/>
      <c r="P99" s="15"/>
      <c r="Q99" s="15"/>
      <c r="R99" s="15"/>
      <c r="S99" s="15"/>
      <c r="T99" s="15"/>
      <c r="U99" s="15"/>
      <c r="V99" s="15"/>
      <c r="W99" s="15"/>
      <c r="X99" s="15"/>
      <c r="Y99" s="15"/>
      <c r="Z99" s="351" t="s">
        <v>17</v>
      </c>
      <c r="AA99" s="351"/>
      <c r="AB99" s="351"/>
      <c r="AC99" s="351"/>
      <c r="AD99" s="351"/>
      <c r="AE99" s="351"/>
      <c r="AF99" s="351"/>
      <c r="AG99" s="351"/>
      <c r="AH99" s="351"/>
      <c r="AI99" s="351"/>
      <c r="AJ99" s="351"/>
      <c r="AK99" s="351"/>
      <c r="AL99" s="15"/>
      <c r="AM99" s="15"/>
      <c r="AN99" s="15"/>
      <c r="AO99" s="15"/>
      <c r="AP99" s="15"/>
      <c r="AQ99" s="15"/>
      <c r="AR99" s="15"/>
      <c r="AS99" s="15"/>
      <c r="AT99" s="15"/>
      <c r="AU99" s="15"/>
      <c r="AV99" s="15"/>
      <c r="AW99" s="15"/>
      <c r="AX99" s="15"/>
      <c r="AY99" s="15"/>
      <c r="AZ99" s="15"/>
      <c r="BA99" s="15"/>
      <c r="BB99" s="15"/>
      <c r="BC99" s="15"/>
      <c r="BD99" s="15"/>
      <c r="BE99" s="17"/>
    </row>
    <row r="100" spans="1:73">
      <c r="A100" s="14"/>
      <c r="B100" s="15"/>
      <c r="C100" s="15"/>
      <c r="D100" s="316" t="s">
        <v>18</v>
      </c>
      <c r="E100" s="316"/>
      <c r="F100" s="316"/>
      <c r="G100" s="316"/>
      <c r="H100" s="15"/>
      <c r="I100" s="15"/>
      <c r="J100" s="15"/>
      <c r="K100" s="15"/>
      <c r="L100" s="15"/>
      <c r="M100" s="15"/>
      <c r="N100" s="15"/>
      <c r="O100" s="15"/>
      <c r="P100" s="15"/>
      <c r="Q100" s="15"/>
      <c r="R100" s="15"/>
      <c r="S100" s="15"/>
      <c r="T100" s="15"/>
      <c r="U100" s="15"/>
      <c r="V100" s="15"/>
      <c r="W100" s="15"/>
      <c r="X100" s="15"/>
      <c r="Y100" s="15"/>
      <c r="Z100" s="28"/>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7"/>
    </row>
    <row r="101" spans="1:73" ht="14.45" customHeight="1">
      <c r="A101" s="14"/>
      <c r="B101" s="15"/>
      <c r="C101" s="15"/>
      <c r="D101" s="15"/>
      <c r="E101" s="15"/>
      <c r="F101" s="15"/>
      <c r="G101" s="15"/>
      <c r="H101" s="15"/>
      <c r="I101" s="15"/>
      <c r="J101" s="15"/>
      <c r="K101" s="15"/>
      <c r="L101" s="15"/>
      <c r="M101" s="15"/>
      <c r="N101" s="15"/>
      <c r="O101" s="15"/>
      <c r="P101" s="15"/>
      <c r="Q101" s="15"/>
      <c r="R101" s="336" t="e">
        <f>IF($AK$13=1,#REF!,IF($AK$13=2,#REF!,IF($AK$13=3,#REF!,IF($AK$13=4,#REF!,""))))</f>
        <v>#REF!</v>
      </c>
      <c r="S101" s="336"/>
      <c r="T101" s="336"/>
      <c r="U101" s="336"/>
      <c r="V101" s="336"/>
      <c r="W101" s="336"/>
      <c r="X101" s="15"/>
      <c r="Y101" s="15"/>
      <c r="Z101" s="15"/>
      <c r="AA101" s="15"/>
      <c r="AB101" s="317" t="s">
        <v>16</v>
      </c>
      <c r="AC101" s="318"/>
      <c r="AD101" s="318"/>
      <c r="AE101" s="318"/>
      <c r="AF101" s="318"/>
      <c r="AG101" s="318"/>
      <c r="AH101" s="318"/>
      <c r="AI101" s="318"/>
      <c r="AJ101" s="318"/>
      <c r="AK101" s="319"/>
      <c r="AL101" s="15"/>
      <c r="AM101" s="15"/>
      <c r="AN101" s="15"/>
      <c r="AO101" s="15"/>
      <c r="AP101" s="15"/>
      <c r="AQ101" s="15"/>
      <c r="AR101" s="15"/>
      <c r="AS101" s="15"/>
      <c r="AT101" s="15"/>
      <c r="AU101" s="15"/>
      <c r="AV101" s="15"/>
      <c r="AW101" s="15"/>
      <c r="AX101" s="15"/>
      <c r="AY101" s="15"/>
      <c r="AZ101" s="15"/>
      <c r="BA101" s="15"/>
      <c r="BB101" s="15"/>
      <c r="BC101" s="15"/>
      <c r="BD101" s="15"/>
      <c r="BE101" s="17"/>
      <c r="BK101" s="344" t="s">
        <v>58</v>
      </c>
      <c r="BL101" s="344"/>
      <c r="BM101" s="344"/>
    </row>
    <row r="102" spans="1:73" ht="14.45" customHeight="1">
      <c r="A102" s="14"/>
      <c r="B102" s="15"/>
      <c r="C102" s="15"/>
      <c r="D102" s="15"/>
      <c r="E102" s="15"/>
      <c r="F102" s="15"/>
      <c r="G102" s="15"/>
      <c r="H102" s="15"/>
      <c r="I102" s="15"/>
      <c r="J102" s="15"/>
      <c r="K102" s="15"/>
      <c r="L102" s="15"/>
      <c r="M102" s="15"/>
      <c r="N102" s="15"/>
      <c r="O102" s="15"/>
      <c r="P102" s="15"/>
      <c r="Q102" s="15"/>
      <c r="R102" s="336" t="e">
        <f>IF($AK$13=1,#REF!,IF($AK$13=2,#REF!,IF($AK$13=3,#REF!,IF($AK$13=4,#REF!,""))))</f>
        <v>#REF!</v>
      </c>
      <c r="S102" s="336"/>
      <c r="T102" s="336"/>
      <c r="U102" s="336"/>
      <c r="V102" s="336"/>
      <c r="W102" s="336"/>
      <c r="X102" s="15"/>
      <c r="Y102" s="15"/>
      <c r="Z102" s="15"/>
      <c r="AA102" s="15"/>
      <c r="AB102" s="322">
        <v>1</v>
      </c>
      <c r="AC102" s="322"/>
      <c r="AD102" s="322">
        <v>2</v>
      </c>
      <c r="AE102" s="322"/>
      <c r="AF102" s="322">
        <v>3</v>
      </c>
      <c r="AG102" s="322"/>
      <c r="AH102" s="322">
        <v>4</v>
      </c>
      <c r="AI102" s="322"/>
      <c r="AJ102" s="322">
        <v>5</v>
      </c>
      <c r="AK102" s="322"/>
      <c r="AL102" s="15"/>
      <c r="AM102" s="15"/>
      <c r="AN102" s="15"/>
      <c r="AO102" s="15"/>
      <c r="AP102" s="15"/>
      <c r="AQ102" s="15"/>
      <c r="AR102" s="15"/>
      <c r="AS102" s="15"/>
      <c r="AT102" s="15"/>
      <c r="AU102" s="15"/>
      <c r="AV102" s="15"/>
      <c r="AW102" s="15"/>
      <c r="AX102" s="15"/>
      <c r="AY102" s="15"/>
      <c r="AZ102" s="15"/>
      <c r="BA102" s="15"/>
      <c r="BB102" s="15"/>
      <c r="BC102" s="15"/>
      <c r="BD102" s="15"/>
      <c r="BE102" s="17"/>
      <c r="BK102" s="344"/>
      <c r="BL102" s="344"/>
      <c r="BM102" s="344"/>
      <c r="BN102" s="143"/>
      <c r="BO102" s="143"/>
      <c r="BP102" s="344"/>
      <c r="BQ102" s="344"/>
    </row>
    <row r="103" spans="1:73" ht="14.45" customHeight="1">
      <c r="A103" s="14"/>
      <c r="B103" s="15"/>
      <c r="C103" s="15"/>
      <c r="D103" s="15"/>
      <c r="E103" s="375" t="s">
        <v>45</v>
      </c>
      <c r="F103" s="375"/>
      <c r="G103" s="375"/>
      <c r="H103" s="375"/>
      <c r="I103" s="375"/>
      <c r="J103" s="375"/>
      <c r="K103" s="375"/>
      <c r="L103" s="375"/>
      <c r="M103" s="375"/>
      <c r="N103" s="375"/>
      <c r="O103" s="375"/>
      <c r="P103" s="375"/>
      <c r="Q103" s="15"/>
      <c r="R103" s="336"/>
      <c r="S103" s="336"/>
      <c r="T103" s="336"/>
      <c r="U103" s="336"/>
      <c r="V103" s="336"/>
      <c r="W103" s="336"/>
      <c r="X103" s="15"/>
      <c r="Y103" s="15"/>
      <c r="Z103" s="364" t="s">
        <v>15</v>
      </c>
      <c r="AA103" s="334">
        <v>1</v>
      </c>
      <c r="AB103" s="303" t="e">
        <f>IF(AND($AA$103=$BL$103,AB$102=$BL$104),"X","")</f>
        <v>#REF!</v>
      </c>
      <c r="AC103" s="304"/>
      <c r="AD103" s="303" t="e">
        <f>IF(AND($AA$103=$BL$103,AD$102=$BL$104),"X","")</f>
        <v>#REF!</v>
      </c>
      <c r="AE103" s="304"/>
      <c r="AF103" s="307" t="e">
        <f>IF(AND($AA$103=$BL$103,AF$102=$BL$104),"X","")</f>
        <v>#REF!</v>
      </c>
      <c r="AG103" s="308"/>
      <c r="AH103" s="311" t="e">
        <f>IF(AND($AA$103=$BL$103,AH$102=$BL$104),"X","")</f>
        <v>#REF!</v>
      </c>
      <c r="AI103" s="312"/>
      <c r="AJ103" s="311" t="e">
        <f>IF(AND($AA$103=$BL$103,AJ$102=$BL$104),"X","")</f>
        <v>#REF!</v>
      </c>
      <c r="AK103" s="312"/>
      <c r="AL103" s="15"/>
      <c r="AM103" s="15"/>
      <c r="AN103" s="15"/>
      <c r="AO103" s="15"/>
      <c r="AP103" s="15"/>
      <c r="AQ103" s="15"/>
      <c r="AR103" s="15"/>
      <c r="AS103" s="15"/>
      <c r="AT103" s="15"/>
      <c r="AU103" s="15"/>
      <c r="AV103" s="15"/>
      <c r="AW103" s="15"/>
      <c r="AX103" s="15"/>
      <c r="AY103" s="15"/>
      <c r="AZ103" s="15"/>
      <c r="BA103" s="15"/>
      <c r="BB103" s="15"/>
      <c r="BC103" s="15"/>
      <c r="BD103" s="15"/>
      <c r="BE103" s="17"/>
      <c r="BK103" s="6" t="s">
        <v>35</v>
      </c>
      <c r="BL103" s="35" t="e">
        <f>IF($AK$13&lt;&gt;"",(INDEX($BK$106:$BN$112,MATCH($BL$54,$BK$106:$BK$112,0),MATCH($Z$95,$BK$107:$BN$107,0))),"")</f>
        <v>#REF!</v>
      </c>
      <c r="BM103" s="35" t="e">
        <f>VLOOKUP(BL103,#REF!,12,0)</f>
        <v>#REF!</v>
      </c>
      <c r="BP103" s="322"/>
      <c r="BQ103" s="322"/>
      <c r="BT103" s="35"/>
      <c r="BU103" s="35"/>
    </row>
    <row r="104" spans="1:73" ht="14.45" customHeight="1">
      <c r="A104" s="14"/>
      <c r="B104" s="15"/>
      <c r="C104" s="15"/>
      <c r="D104" s="15"/>
      <c r="E104" s="15"/>
      <c r="F104" s="15"/>
      <c r="G104" s="15"/>
      <c r="H104" s="15"/>
      <c r="I104" s="15"/>
      <c r="J104" s="36"/>
      <c r="K104" s="37"/>
      <c r="L104" s="37"/>
      <c r="M104" s="37"/>
      <c r="N104" s="37"/>
      <c r="O104" s="37"/>
      <c r="P104" s="38"/>
      <c r="Q104" s="15"/>
      <c r="R104" s="336"/>
      <c r="S104" s="336"/>
      <c r="T104" s="336"/>
      <c r="U104" s="336"/>
      <c r="V104" s="336"/>
      <c r="W104" s="336"/>
      <c r="X104" s="15"/>
      <c r="Y104" s="15"/>
      <c r="Z104" s="365"/>
      <c r="AA104" s="334"/>
      <c r="AB104" s="305"/>
      <c r="AC104" s="306"/>
      <c r="AD104" s="305"/>
      <c r="AE104" s="306"/>
      <c r="AF104" s="309"/>
      <c r="AG104" s="310"/>
      <c r="AH104" s="313"/>
      <c r="AI104" s="314"/>
      <c r="AJ104" s="313"/>
      <c r="AK104" s="314"/>
      <c r="AL104" s="15"/>
      <c r="AM104" s="15"/>
      <c r="AN104" s="15"/>
      <c r="AO104" s="15"/>
      <c r="AP104" s="15"/>
      <c r="AQ104" s="15"/>
      <c r="AR104" s="15"/>
      <c r="AS104" s="15"/>
      <c r="AT104" s="15"/>
      <c r="AU104" s="15"/>
      <c r="AV104" s="15"/>
      <c r="AW104" s="15"/>
      <c r="AX104" s="15"/>
      <c r="AY104" s="15"/>
      <c r="AZ104" s="15"/>
      <c r="BA104" s="15"/>
      <c r="BB104" s="15"/>
      <c r="BC104" s="15"/>
      <c r="BD104" s="15"/>
      <c r="BE104" s="17"/>
      <c r="BK104" s="6" t="s">
        <v>34</v>
      </c>
      <c r="BL104" s="35" t="e">
        <f>IF($AK$13&lt;&gt;"",(INDEX($BK$106:$BN$112,MATCH($BL$55,$BK$106:$BK$112,0),MATCH($AJ$95,$BK$107:$BN$107,0))),"")</f>
        <v>#REF!</v>
      </c>
      <c r="BM104" s="35" t="e">
        <f>VLOOKUP(BL104,#REF!,17,0)</f>
        <v>#REF!</v>
      </c>
      <c r="BP104" s="35"/>
      <c r="BQ104" s="35"/>
      <c r="BT104" s="35"/>
      <c r="BU104" s="35"/>
    </row>
    <row r="105" spans="1:73" ht="14.45" customHeight="1">
      <c r="A105" s="14"/>
      <c r="B105" s="15"/>
      <c r="C105" s="15"/>
      <c r="D105" s="15"/>
      <c r="E105" s="15"/>
      <c r="F105" s="15"/>
      <c r="G105" s="15"/>
      <c r="H105" s="15"/>
      <c r="I105" s="15"/>
      <c r="J105" s="333" t="e">
        <f>BM103</f>
        <v>#REF!</v>
      </c>
      <c r="K105" s="333"/>
      <c r="L105" s="333"/>
      <c r="M105" s="333"/>
      <c r="N105" s="333"/>
      <c r="O105" s="333"/>
      <c r="P105" s="333"/>
      <c r="Q105" s="15"/>
      <c r="R105" s="336"/>
      <c r="S105" s="336"/>
      <c r="T105" s="336"/>
      <c r="U105" s="336"/>
      <c r="V105" s="336"/>
      <c r="W105" s="336"/>
      <c r="X105" s="15"/>
      <c r="Y105" s="15"/>
      <c r="Z105" s="365"/>
      <c r="AA105" s="334">
        <v>2</v>
      </c>
      <c r="AB105" s="303" t="e">
        <f>IF(AND($AA$105=$BL$103,AB$102=$BL$104),"X","")</f>
        <v>#REF!</v>
      </c>
      <c r="AC105" s="304"/>
      <c r="AD105" s="303" t="e">
        <f>IF(AND($AA$105=$BL$103,AD$102=$BL$104),"X","")</f>
        <v>#REF!</v>
      </c>
      <c r="AE105" s="304"/>
      <c r="AF105" s="307" t="e">
        <f>IF(AND($AA$105=$BL$103,AF$102=$BL$104),"X","")</f>
        <v>#REF!</v>
      </c>
      <c r="AG105" s="308"/>
      <c r="AH105" s="311" t="e">
        <f>IF(AND($AA$105=$BL$103,AH$102=$BL$104),"X","")</f>
        <v>#REF!</v>
      </c>
      <c r="AI105" s="312"/>
      <c r="AJ105" s="323" t="e">
        <f>IF(AND($AA$105=$BL$103,AJ$102=$BL$104),"X","")</f>
        <v>#REF!</v>
      </c>
      <c r="AK105" s="324"/>
      <c r="AL105" s="15"/>
      <c r="AM105" s="15"/>
      <c r="AN105" s="15"/>
      <c r="AO105" s="15"/>
      <c r="AP105" s="15"/>
      <c r="AQ105" s="15"/>
      <c r="AR105" s="15"/>
      <c r="AS105" s="15"/>
      <c r="AT105" s="15"/>
      <c r="AU105" s="15"/>
      <c r="AV105" s="15"/>
      <c r="AW105" s="15"/>
      <c r="AX105" s="15"/>
      <c r="AY105" s="15"/>
      <c r="AZ105" s="15"/>
      <c r="BA105" s="15"/>
      <c r="BB105" s="15"/>
      <c r="BC105" s="15"/>
      <c r="BD105" s="15"/>
      <c r="BE105" s="17"/>
      <c r="BL105" s="15"/>
      <c r="BM105" s="15"/>
    </row>
    <row r="106" spans="1:73" ht="14.45" customHeight="1">
      <c r="A106" s="14"/>
      <c r="B106" s="15"/>
      <c r="C106" s="15"/>
      <c r="D106" s="15"/>
      <c r="E106" s="15"/>
      <c r="F106" s="15"/>
      <c r="G106" s="15"/>
      <c r="H106" s="15"/>
      <c r="I106" s="15"/>
      <c r="J106" s="39"/>
      <c r="K106" s="40"/>
      <c r="L106" s="40"/>
      <c r="M106" s="40"/>
      <c r="N106" s="40"/>
      <c r="O106" s="40"/>
      <c r="P106" s="41"/>
      <c r="Q106" s="15"/>
      <c r="R106" s="15"/>
      <c r="S106" s="15"/>
      <c r="T106" s="15"/>
      <c r="U106" s="15"/>
      <c r="V106" s="15"/>
      <c r="W106" s="15"/>
      <c r="X106" s="15"/>
      <c r="Y106" s="15"/>
      <c r="Z106" s="365"/>
      <c r="AA106" s="334"/>
      <c r="AB106" s="305"/>
      <c r="AC106" s="306"/>
      <c r="AD106" s="305"/>
      <c r="AE106" s="306"/>
      <c r="AF106" s="309"/>
      <c r="AG106" s="310"/>
      <c r="AH106" s="313"/>
      <c r="AI106" s="314"/>
      <c r="AJ106" s="325"/>
      <c r="AK106" s="326"/>
      <c r="AL106" s="15"/>
      <c r="AM106" s="15"/>
      <c r="AN106" s="15"/>
      <c r="AO106" s="15"/>
      <c r="AP106" s="15"/>
      <c r="AQ106" s="292" t="s">
        <v>14</v>
      </c>
      <c r="AR106" s="292"/>
      <c r="AS106" s="292"/>
      <c r="AT106" s="292"/>
      <c r="AU106" s="292"/>
      <c r="AV106" s="292"/>
      <c r="AW106" s="292"/>
      <c r="AX106" s="292"/>
      <c r="AY106" s="292"/>
      <c r="AZ106" s="292"/>
      <c r="BA106" s="292"/>
      <c r="BB106" s="292"/>
      <c r="BC106" s="15"/>
      <c r="BD106" s="15"/>
      <c r="BE106" s="17"/>
      <c r="BK106" s="54"/>
      <c r="BL106" s="376" t="s">
        <v>56</v>
      </c>
      <c r="BM106" s="377"/>
      <c r="BN106" s="378"/>
    </row>
    <row r="107" spans="1:73" ht="14.45" customHeight="1">
      <c r="A107" s="14"/>
      <c r="B107" s="15"/>
      <c r="C107" s="15"/>
      <c r="D107" s="15"/>
      <c r="E107" s="15"/>
      <c r="F107" s="15"/>
      <c r="G107" s="15"/>
      <c r="H107" s="15"/>
      <c r="I107" s="15"/>
      <c r="J107" s="15"/>
      <c r="K107" s="15"/>
      <c r="L107" s="15"/>
      <c r="M107" s="15"/>
      <c r="N107" s="15"/>
      <c r="O107" s="15"/>
      <c r="P107" s="15"/>
      <c r="Q107" s="15"/>
      <c r="R107" s="55"/>
      <c r="S107" s="55"/>
      <c r="T107" s="15"/>
      <c r="U107" s="15"/>
      <c r="V107" s="15"/>
      <c r="W107" s="15"/>
      <c r="X107" s="15"/>
      <c r="Y107" s="15"/>
      <c r="Z107" s="365"/>
      <c r="AA107" s="334">
        <v>3</v>
      </c>
      <c r="AB107" s="303" t="e">
        <f>IF(AND($AA$107=$BL$103,AB$102=$BL$104),"X","")</f>
        <v>#REF!</v>
      </c>
      <c r="AC107" s="304"/>
      <c r="AD107" s="307" t="e">
        <f>IF(AND($AA$107=$BL$103,AD$102=$BL$104),"X","")</f>
        <v>#REF!</v>
      </c>
      <c r="AE107" s="308"/>
      <c r="AF107" s="311" t="e">
        <f>IF(AND($AA$107=$BL$103,AF$102=$BL$104),"X","")</f>
        <v>#REF!</v>
      </c>
      <c r="AG107" s="312"/>
      <c r="AH107" s="323" t="e">
        <f>IF(AND($AA$107=$BL$103,AH$102=$BL$104),"X","")</f>
        <v>#REF!</v>
      </c>
      <c r="AI107" s="324"/>
      <c r="AJ107" s="323" t="e">
        <f>IF(AND($AA$107=$BL$103,AJ$102=$BL$104),"X","")</f>
        <v>#REF!</v>
      </c>
      <c r="AK107" s="324"/>
      <c r="AL107" s="15"/>
      <c r="AM107" s="15"/>
      <c r="AN107" s="15"/>
      <c r="AO107" s="15"/>
      <c r="AP107" s="15"/>
      <c r="AQ107" s="327" t="e">
        <f>IF($V$13&lt;&gt;"",(INDEX($BK$57:$BP$62,MATCH($BM$103,$BK$57:$BK$62,0),MATCH($BM$104,$BK$57:$BP$57,0))),"")</f>
        <v>#REF!</v>
      </c>
      <c r="AR107" s="328"/>
      <c r="AS107" s="328"/>
      <c r="AT107" s="328"/>
      <c r="AU107" s="328"/>
      <c r="AV107" s="328"/>
      <c r="AW107" s="328"/>
      <c r="AX107" s="328"/>
      <c r="AY107" s="328"/>
      <c r="AZ107" s="328"/>
      <c r="BA107" s="328"/>
      <c r="BB107" s="329"/>
      <c r="BC107" s="15"/>
      <c r="BD107" s="15"/>
      <c r="BE107" s="17"/>
      <c r="BK107" s="56" t="s">
        <v>57</v>
      </c>
      <c r="BL107" s="56">
        <v>0</v>
      </c>
      <c r="BM107" s="56">
        <v>1</v>
      </c>
      <c r="BN107" s="56">
        <v>2</v>
      </c>
      <c r="BO107" s="33"/>
    </row>
    <row r="108" spans="1:73" ht="14.45" customHeight="1">
      <c r="A108" s="14"/>
      <c r="B108" s="15"/>
      <c r="C108" s="15"/>
      <c r="D108" s="15"/>
      <c r="E108" s="15"/>
      <c r="F108" s="15"/>
      <c r="G108" s="15"/>
      <c r="H108" s="15"/>
      <c r="I108" s="15"/>
      <c r="J108" s="15"/>
      <c r="K108" s="15"/>
      <c r="L108" s="15"/>
      <c r="M108" s="15"/>
      <c r="N108" s="15"/>
      <c r="O108" s="15"/>
      <c r="P108" s="15"/>
      <c r="Q108" s="15"/>
      <c r="R108" s="336"/>
      <c r="S108" s="336"/>
      <c r="T108" s="336"/>
      <c r="U108" s="336"/>
      <c r="V108" s="336"/>
      <c r="W108" s="336"/>
      <c r="X108" s="15"/>
      <c r="Y108" s="15"/>
      <c r="Z108" s="365"/>
      <c r="AA108" s="334"/>
      <c r="AB108" s="305"/>
      <c r="AC108" s="306"/>
      <c r="AD108" s="309"/>
      <c r="AE108" s="310"/>
      <c r="AF108" s="313"/>
      <c r="AG108" s="314"/>
      <c r="AH108" s="325"/>
      <c r="AI108" s="326"/>
      <c r="AJ108" s="325"/>
      <c r="AK108" s="326"/>
      <c r="AL108" s="15"/>
      <c r="AM108" s="15"/>
      <c r="AN108" s="15"/>
      <c r="AO108" s="15"/>
      <c r="AP108" s="15"/>
      <c r="AQ108" s="330"/>
      <c r="AR108" s="331"/>
      <c r="AS108" s="331"/>
      <c r="AT108" s="331"/>
      <c r="AU108" s="331"/>
      <c r="AV108" s="331"/>
      <c r="AW108" s="331"/>
      <c r="AX108" s="331"/>
      <c r="AY108" s="331"/>
      <c r="AZ108" s="331"/>
      <c r="BA108" s="331"/>
      <c r="BB108" s="332"/>
      <c r="BC108" s="15"/>
      <c r="BD108" s="15"/>
      <c r="BE108" s="17"/>
      <c r="BK108" s="56">
        <v>1</v>
      </c>
      <c r="BL108" s="56">
        <v>1</v>
      </c>
      <c r="BM108" s="56">
        <v>1</v>
      </c>
      <c r="BN108" s="56">
        <v>1</v>
      </c>
      <c r="BO108" s="33"/>
    </row>
    <row r="109" spans="1:73" ht="14.45" customHeight="1">
      <c r="A109" s="14"/>
      <c r="B109" s="15"/>
      <c r="C109" s="15"/>
      <c r="D109" s="15"/>
      <c r="E109" s="15"/>
      <c r="F109" s="15"/>
      <c r="G109" s="15"/>
      <c r="H109" s="15"/>
      <c r="I109" s="15"/>
      <c r="J109" s="15"/>
      <c r="K109" s="15"/>
      <c r="L109" s="15"/>
      <c r="M109" s="15"/>
      <c r="N109" s="15"/>
      <c r="O109" s="15"/>
      <c r="P109" s="15"/>
      <c r="Q109" s="15"/>
      <c r="R109" s="336"/>
      <c r="S109" s="336"/>
      <c r="T109" s="336"/>
      <c r="U109" s="336"/>
      <c r="V109" s="336"/>
      <c r="W109" s="336"/>
      <c r="X109" s="15"/>
      <c r="Y109" s="15"/>
      <c r="Z109" s="365"/>
      <c r="AA109" s="334">
        <v>4</v>
      </c>
      <c r="AB109" s="307" t="e">
        <f>IF(AND($AA$109=$BL$103,AB$102=$BL$104),"X","")</f>
        <v>#REF!</v>
      </c>
      <c r="AC109" s="308"/>
      <c r="AD109" s="311" t="e">
        <f>IF(AND($AA$109=$BL$103,AD$102=$BL$104),"X","")</f>
        <v>#REF!</v>
      </c>
      <c r="AE109" s="312"/>
      <c r="AF109" s="311" t="e">
        <f>IF(AND($AA$109=$BL$103,AF$102=$BL$104),"X","")</f>
        <v>#REF!</v>
      </c>
      <c r="AG109" s="312"/>
      <c r="AH109" s="323" t="e">
        <f>IF(AND($AA$109=$BL$103,AH$102=$BL$104),"X","")</f>
        <v>#REF!</v>
      </c>
      <c r="AI109" s="324"/>
      <c r="AJ109" s="323" t="e">
        <f>IF(AND($AA$109=$BL$103,AJ$102=$BL$104),"X","")</f>
        <v>#REF!</v>
      </c>
      <c r="AK109" s="324"/>
      <c r="AL109" s="15"/>
      <c r="AM109" s="15"/>
      <c r="AN109" s="15"/>
      <c r="AO109" s="15"/>
      <c r="AP109" s="15"/>
      <c r="AQ109" s="15"/>
      <c r="AR109" s="15"/>
      <c r="AS109" s="15"/>
      <c r="AT109" s="15"/>
      <c r="AU109" s="15"/>
      <c r="AV109" s="15"/>
      <c r="AW109" s="15"/>
      <c r="AX109" s="15"/>
      <c r="AY109" s="15"/>
      <c r="AZ109" s="15"/>
      <c r="BA109" s="15"/>
      <c r="BB109" s="15"/>
      <c r="BC109" s="15"/>
      <c r="BD109" s="15"/>
      <c r="BE109" s="17"/>
      <c r="BK109" s="56">
        <v>2</v>
      </c>
      <c r="BL109" s="56">
        <v>2</v>
      </c>
      <c r="BM109" s="56">
        <v>1</v>
      </c>
      <c r="BN109" s="56">
        <v>1</v>
      </c>
      <c r="BO109" s="33"/>
    </row>
    <row r="110" spans="1:73" ht="14.45" customHeight="1">
      <c r="A110" s="14"/>
      <c r="B110" s="15"/>
      <c r="C110" s="15"/>
      <c r="D110" s="15"/>
      <c r="E110" s="57" t="s">
        <v>46</v>
      </c>
      <c r="F110" s="57"/>
      <c r="G110" s="57"/>
      <c r="H110" s="57"/>
      <c r="I110" s="57"/>
      <c r="J110" s="57"/>
      <c r="K110" s="57"/>
      <c r="L110" s="57"/>
      <c r="M110" s="57"/>
      <c r="N110" s="57"/>
      <c r="O110" s="57"/>
      <c r="P110" s="57"/>
      <c r="Q110" s="15"/>
      <c r="R110" s="336"/>
      <c r="S110" s="336"/>
      <c r="T110" s="336"/>
      <c r="U110" s="336"/>
      <c r="V110" s="336"/>
      <c r="W110" s="336"/>
      <c r="X110" s="15"/>
      <c r="Y110" s="15"/>
      <c r="Z110" s="365"/>
      <c r="AA110" s="334"/>
      <c r="AB110" s="309"/>
      <c r="AC110" s="310"/>
      <c r="AD110" s="313"/>
      <c r="AE110" s="314"/>
      <c r="AF110" s="313"/>
      <c r="AG110" s="314"/>
      <c r="AH110" s="325"/>
      <c r="AI110" s="326"/>
      <c r="AJ110" s="325"/>
      <c r="AK110" s="326"/>
      <c r="AL110" s="15"/>
      <c r="AM110" s="15"/>
      <c r="AN110" s="15"/>
      <c r="AO110" s="15"/>
      <c r="AP110" s="15"/>
      <c r="AQ110" s="15"/>
      <c r="AR110" s="15"/>
      <c r="AS110" s="15"/>
      <c r="AT110" s="15"/>
      <c r="AU110" s="15"/>
      <c r="AV110" s="15"/>
      <c r="AW110" s="15"/>
      <c r="AX110" s="15"/>
      <c r="AY110" s="15"/>
      <c r="AZ110" s="15"/>
      <c r="BA110" s="15"/>
      <c r="BB110" s="15"/>
      <c r="BC110" s="15"/>
      <c r="BD110" s="15"/>
      <c r="BE110" s="17"/>
      <c r="BK110" s="56">
        <v>3</v>
      </c>
      <c r="BL110" s="56">
        <v>3</v>
      </c>
      <c r="BM110" s="56">
        <v>2</v>
      </c>
      <c r="BN110" s="56">
        <v>1</v>
      </c>
      <c r="BO110" s="33"/>
    </row>
    <row r="111" spans="1:73" ht="14.45" customHeight="1">
      <c r="A111" s="14"/>
      <c r="B111" s="15"/>
      <c r="C111" s="15"/>
      <c r="D111" s="15"/>
      <c r="E111" s="15"/>
      <c r="F111" s="15"/>
      <c r="G111" s="15"/>
      <c r="H111" s="15"/>
      <c r="I111" s="15"/>
      <c r="J111" s="58"/>
      <c r="K111" s="59"/>
      <c r="L111" s="59"/>
      <c r="M111" s="59"/>
      <c r="N111" s="59"/>
      <c r="O111" s="59"/>
      <c r="P111" s="60"/>
      <c r="Q111" s="61"/>
      <c r="R111" s="336"/>
      <c r="S111" s="336"/>
      <c r="T111" s="336"/>
      <c r="U111" s="336"/>
      <c r="V111" s="336"/>
      <c r="W111" s="336"/>
      <c r="X111" s="15"/>
      <c r="Y111" s="15"/>
      <c r="Z111" s="365"/>
      <c r="AA111" s="334">
        <v>5</v>
      </c>
      <c r="AB111" s="311" t="e">
        <f>IF(AND($AA$111=$BL$103,AB$102=$BL$104),"X","")</f>
        <v>#REF!</v>
      </c>
      <c r="AC111" s="312"/>
      <c r="AD111" s="311" t="e">
        <f>IF(AND($AA$111=$BL$103,AD$102=$BL$104),"X","")</f>
        <v>#REF!</v>
      </c>
      <c r="AE111" s="312"/>
      <c r="AF111" s="323" t="e">
        <f>IF(AND($AA$111=$BL$103,AF$102=$BL$104),"X","")</f>
        <v>#REF!</v>
      </c>
      <c r="AG111" s="324"/>
      <c r="AH111" s="323" t="e">
        <f>IF(AND($AA$111=$BL$103,AH$102=$BL$104),"X","")</f>
        <v>#REF!</v>
      </c>
      <c r="AI111" s="324"/>
      <c r="AJ111" s="323" t="e">
        <f>IF(AND($AA$111=$BL$103,AJ$102=$BL$104),"X","")</f>
        <v>#REF!</v>
      </c>
      <c r="AK111" s="324"/>
      <c r="AL111" s="15"/>
      <c r="AM111" s="15"/>
      <c r="AN111" s="15"/>
      <c r="AO111" s="15"/>
      <c r="AP111" s="15"/>
      <c r="AQ111" s="15"/>
      <c r="AR111" s="15"/>
      <c r="AS111" s="15"/>
      <c r="AT111" s="15"/>
      <c r="AU111" s="15"/>
      <c r="AV111" s="15"/>
      <c r="AW111" s="15"/>
      <c r="AX111" s="15"/>
      <c r="AY111" s="15"/>
      <c r="AZ111" s="15"/>
      <c r="BA111" s="15"/>
      <c r="BB111" s="15"/>
      <c r="BC111" s="15"/>
      <c r="BD111" s="15"/>
      <c r="BE111" s="17"/>
      <c r="BK111" s="56">
        <v>4</v>
      </c>
      <c r="BL111" s="56">
        <v>4</v>
      </c>
      <c r="BM111" s="56">
        <v>3</v>
      </c>
      <c r="BN111" s="56">
        <v>2</v>
      </c>
      <c r="BO111" s="33"/>
    </row>
    <row r="112" spans="1:73" ht="14.45" customHeight="1">
      <c r="A112" s="14"/>
      <c r="B112" s="15"/>
      <c r="C112" s="15"/>
      <c r="D112" s="15"/>
      <c r="E112" s="15"/>
      <c r="F112" s="15"/>
      <c r="G112" s="15"/>
      <c r="H112" s="15"/>
      <c r="I112" s="15"/>
      <c r="J112" s="333" t="e">
        <f>BM104</f>
        <v>#REF!</v>
      </c>
      <c r="K112" s="333"/>
      <c r="L112" s="333"/>
      <c r="M112" s="333"/>
      <c r="N112" s="333"/>
      <c r="O112" s="333"/>
      <c r="P112" s="333"/>
      <c r="Q112" s="15"/>
      <c r="R112" s="336"/>
      <c r="S112" s="336"/>
      <c r="T112" s="336"/>
      <c r="U112" s="336"/>
      <c r="V112" s="336"/>
      <c r="W112" s="336"/>
      <c r="X112" s="15"/>
      <c r="Y112" s="15"/>
      <c r="Z112" s="366"/>
      <c r="AA112" s="334"/>
      <c r="AB112" s="313"/>
      <c r="AC112" s="314"/>
      <c r="AD112" s="313"/>
      <c r="AE112" s="314"/>
      <c r="AF112" s="325"/>
      <c r="AG112" s="326"/>
      <c r="AH112" s="325"/>
      <c r="AI112" s="326"/>
      <c r="AJ112" s="325"/>
      <c r="AK112" s="326"/>
      <c r="AL112" s="15"/>
      <c r="AM112" s="15"/>
      <c r="AN112" s="15"/>
      <c r="AO112" s="15"/>
      <c r="AP112" s="15"/>
      <c r="AQ112" s="29"/>
      <c r="AR112" s="15"/>
      <c r="AS112" s="15"/>
      <c r="AT112" s="15"/>
      <c r="AU112" s="15"/>
      <c r="AV112" s="15"/>
      <c r="AW112" s="15"/>
      <c r="AX112" s="15"/>
      <c r="AY112" s="15"/>
      <c r="AZ112" s="15"/>
      <c r="BA112" s="15"/>
      <c r="BB112" s="15"/>
      <c r="BC112" s="15"/>
      <c r="BD112" s="15"/>
      <c r="BE112" s="17"/>
      <c r="BK112" s="56">
        <v>5</v>
      </c>
      <c r="BL112" s="56">
        <v>5</v>
      </c>
      <c r="BM112" s="56">
        <v>4</v>
      </c>
      <c r="BN112" s="56">
        <v>3</v>
      </c>
      <c r="BO112" s="33"/>
    </row>
    <row r="113" spans="1:57">
      <c r="A113" s="14"/>
      <c r="B113" s="15"/>
      <c r="C113" s="15"/>
      <c r="D113" s="15"/>
      <c r="E113" s="15"/>
      <c r="F113" s="15"/>
      <c r="G113" s="15"/>
      <c r="H113" s="15"/>
      <c r="I113" s="15"/>
      <c r="J113" s="39"/>
      <c r="K113" s="40"/>
      <c r="L113" s="40"/>
      <c r="M113" s="40"/>
      <c r="N113" s="40"/>
      <c r="O113" s="40"/>
      <c r="P113" s="41"/>
      <c r="Q113" s="15"/>
      <c r="R113" s="15"/>
      <c r="S113" s="15"/>
      <c r="T113" s="15"/>
      <c r="U113" s="15"/>
      <c r="V113" s="15"/>
      <c r="W113" s="15"/>
      <c r="X113" s="15"/>
      <c r="Y113" s="15"/>
      <c r="Z113" s="43"/>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7"/>
    </row>
    <row r="114" spans="1:57">
      <c r="A114" s="14"/>
      <c r="B114" s="15"/>
      <c r="C114" s="15"/>
      <c r="D114" s="15"/>
      <c r="E114" s="15"/>
      <c r="F114" s="137"/>
      <c r="G114" s="137"/>
      <c r="H114" s="137"/>
      <c r="I114" s="137"/>
      <c r="J114" s="137"/>
      <c r="K114" s="137"/>
      <c r="L114" s="137"/>
      <c r="M114" s="137"/>
      <c r="N114" s="137"/>
      <c r="O114" s="137"/>
      <c r="P114" s="137"/>
      <c r="Q114" s="137"/>
      <c r="R114" s="137"/>
      <c r="S114" s="137"/>
      <c r="T114" s="137"/>
      <c r="U114" s="137"/>
      <c r="V114" s="137"/>
      <c r="W114" s="137"/>
      <c r="X114" s="137"/>
      <c r="Y114" s="137"/>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7"/>
    </row>
    <row r="115" spans="1:57">
      <c r="A115" s="14"/>
      <c r="B115" s="15"/>
      <c r="C115" s="15"/>
      <c r="D115" s="15"/>
      <c r="E115" s="15"/>
      <c r="F115" s="137"/>
      <c r="G115" s="137"/>
      <c r="H115" s="137"/>
      <c r="I115" s="137"/>
      <c r="J115" s="137"/>
      <c r="K115" s="137"/>
      <c r="L115" s="137"/>
      <c r="M115" s="137"/>
      <c r="N115" s="137"/>
      <c r="O115" s="137"/>
      <c r="P115" s="137"/>
      <c r="Q115" s="137"/>
      <c r="R115" s="137"/>
      <c r="S115" s="137"/>
      <c r="T115" s="137"/>
      <c r="U115" s="137"/>
      <c r="V115" s="137"/>
      <c r="W115" s="137"/>
      <c r="X115" s="137"/>
      <c r="Y115" s="137"/>
      <c r="Z115" s="44"/>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7"/>
    </row>
    <row r="116" spans="1:57">
      <c r="A116" s="14"/>
      <c r="B116" s="15"/>
      <c r="C116" s="15"/>
      <c r="D116" s="15"/>
      <c r="E116" s="15"/>
      <c r="F116" s="137"/>
      <c r="G116" s="137"/>
      <c r="H116" s="137"/>
      <c r="I116" s="137"/>
      <c r="J116" s="137"/>
      <c r="K116" s="137"/>
      <c r="L116" s="137"/>
      <c r="M116" s="137"/>
      <c r="N116" s="137"/>
      <c r="O116" s="137"/>
      <c r="P116" s="137"/>
      <c r="Q116" s="137"/>
      <c r="R116" s="137"/>
      <c r="S116" s="137"/>
      <c r="T116" s="137"/>
      <c r="U116" s="137"/>
      <c r="V116" s="137"/>
      <c r="W116" s="137"/>
      <c r="X116" s="137"/>
      <c r="Y116" s="137"/>
      <c r="Z116" s="44"/>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7"/>
    </row>
    <row r="117" spans="1:57">
      <c r="A117" s="14"/>
      <c r="B117" s="15"/>
      <c r="C117" s="15"/>
      <c r="D117" s="15"/>
      <c r="E117" s="15"/>
      <c r="F117" s="137"/>
      <c r="G117" s="137"/>
      <c r="H117" s="137"/>
      <c r="I117" s="137"/>
      <c r="J117" s="137"/>
      <c r="K117" s="137"/>
      <c r="L117" s="137"/>
      <c r="M117" s="137"/>
      <c r="N117" s="137"/>
      <c r="O117" s="137"/>
      <c r="P117" s="137"/>
      <c r="Q117" s="137"/>
      <c r="R117" s="137"/>
      <c r="S117" s="137"/>
      <c r="T117" s="137"/>
      <c r="U117" s="137"/>
      <c r="V117" s="137"/>
      <c r="W117" s="137"/>
      <c r="X117" s="137"/>
      <c r="Y117" s="137"/>
      <c r="Z117" s="44"/>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7"/>
    </row>
    <row r="118" spans="1:57" ht="15.75" thickBot="1">
      <c r="A118" s="46"/>
      <c r="B118" s="47"/>
      <c r="C118" s="47"/>
      <c r="D118" s="47"/>
      <c r="E118" s="47"/>
      <c r="F118" s="153"/>
      <c r="G118" s="153"/>
      <c r="H118" s="153"/>
      <c r="I118" s="153"/>
      <c r="J118" s="153"/>
      <c r="K118" s="153"/>
      <c r="L118" s="153"/>
      <c r="M118" s="153"/>
      <c r="N118" s="153"/>
      <c r="O118" s="153"/>
      <c r="P118" s="153"/>
      <c r="Q118" s="153"/>
      <c r="R118" s="153"/>
      <c r="S118" s="153"/>
      <c r="T118" s="153"/>
      <c r="U118" s="153"/>
      <c r="V118" s="153"/>
      <c r="W118" s="153"/>
      <c r="X118" s="153"/>
      <c r="Y118" s="153"/>
      <c r="Z118" s="48"/>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9"/>
    </row>
    <row r="119" spans="1:57" ht="32.450000000000003" customHeight="1" thickBot="1">
      <c r="A119" s="266" t="s">
        <v>59</v>
      </c>
      <c r="B119" s="267"/>
      <c r="C119" s="267"/>
      <c r="D119" s="267"/>
      <c r="E119" s="267"/>
      <c r="F119" s="267"/>
      <c r="G119" s="267"/>
      <c r="H119" s="267"/>
      <c r="I119" s="267"/>
      <c r="J119" s="268"/>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3"/>
    </row>
    <row r="120" spans="1:57" ht="15.75" thickBot="1">
      <c r="A120" s="14"/>
      <c r="B120" s="15"/>
      <c r="C120" s="15"/>
      <c r="D120" s="62"/>
      <c r="E120" s="12"/>
      <c r="F120" s="12"/>
      <c r="G120" s="12"/>
      <c r="H120" s="12"/>
      <c r="I120" s="12"/>
      <c r="J120" s="12"/>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8"/>
      <c r="AU120" s="15"/>
      <c r="AV120" s="15"/>
      <c r="AW120" s="15"/>
      <c r="AX120" s="15"/>
      <c r="AY120" s="15"/>
      <c r="AZ120" s="15"/>
      <c r="BA120" s="15"/>
      <c r="BB120" s="15"/>
      <c r="BC120" s="15"/>
      <c r="BD120" s="15"/>
      <c r="BE120" s="17"/>
    </row>
    <row r="121" spans="1:57" ht="14.45" customHeight="1">
      <c r="A121" s="14"/>
      <c r="B121" s="15"/>
      <c r="C121" s="15"/>
      <c r="D121" s="33"/>
      <c r="E121" s="15"/>
      <c r="F121" s="15"/>
      <c r="G121" s="15"/>
      <c r="H121" s="15"/>
      <c r="I121" s="15"/>
      <c r="J121" s="15"/>
      <c r="K121" s="15"/>
      <c r="L121" s="15"/>
      <c r="M121" s="15"/>
      <c r="N121" s="63"/>
      <c r="O121" s="64"/>
      <c r="P121" s="64"/>
      <c r="Q121" s="65"/>
      <c r="R121" s="15"/>
      <c r="S121" s="63"/>
      <c r="T121" s="64"/>
      <c r="U121" s="64"/>
      <c r="V121" s="64"/>
      <c r="W121" s="65"/>
      <c r="X121" s="15"/>
      <c r="Y121" s="63"/>
      <c r="Z121" s="64"/>
      <c r="AA121" s="64"/>
      <c r="AB121" s="64"/>
      <c r="AC121" s="64"/>
      <c r="AD121" s="64"/>
      <c r="AE121" s="64"/>
      <c r="AF121" s="64"/>
      <c r="AG121" s="65"/>
      <c r="AH121" s="15"/>
      <c r="AI121" s="63"/>
      <c r="AJ121" s="64"/>
      <c r="AK121" s="64"/>
      <c r="AL121" s="64"/>
      <c r="AM121" s="65"/>
      <c r="AN121" s="15"/>
      <c r="AO121" s="15"/>
      <c r="AP121" s="15"/>
      <c r="AQ121" s="15"/>
      <c r="AR121" s="15"/>
      <c r="AS121" s="15"/>
      <c r="AT121" s="34"/>
      <c r="AU121" s="15"/>
      <c r="AV121" s="15"/>
      <c r="AW121" s="15"/>
      <c r="AX121" s="15"/>
      <c r="AY121" s="15"/>
      <c r="AZ121" s="15"/>
      <c r="BA121" s="15"/>
      <c r="BB121" s="15"/>
      <c r="BC121" s="15"/>
      <c r="BD121" s="15"/>
      <c r="BE121" s="17"/>
    </row>
    <row r="122" spans="1:57" ht="14.45" customHeight="1">
      <c r="A122" s="14"/>
      <c r="B122" s="15"/>
      <c r="C122" s="15"/>
      <c r="D122" s="355" t="s">
        <v>65</v>
      </c>
      <c r="E122" s="351"/>
      <c r="F122" s="351"/>
      <c r="G122" s="351"/>
      <c r="H122" s="351"/>
      <c r="I122" s="351"/>
      <c r="J122" s="351"/>
      <c r="K122" s="15"/>
      <c r="L122" s="15"/>
      <c r="M122" s="15"/>
      <c r="N122" s="66"/>
      <c r="O122" s="73"/>
      <c r="P122" s="356" t="s">
        <v>60</v>
      </c>
      <c r="Q122" s="357"/>
      <c r="R122" s="15"/>
      <c r="S122" s="66"/>
      <c r="T122" s="73"/>
      <c r="U122" s="356" t="s">
        <v>61</v>
      </c>
      <c r="V122" s="358"/>
      <c r="W122" s="357"/>
      <c r="X122" s="15"/>
      <c r="Y122" s="66"/>
      <c r="Z122" s="73"/>
      <c r="AA122" s="356" t="s">
        <v>62</v>
      </c>
      <c r="AB122" s="358"/>
      <c r="AC122" s="358"/>
      <c r="AD122" s="358"/>
      <c r="AE122" s="358"/>
      <c r="AF122" s="358"/>
      <c r="AG122" s="357"/>
      <c r="AH122" s="15"/>
      <c r="AI122" s="66"/>
      <c r="AJ122" s="73"/>
      <c r="AK122" s="356" t="s">
        <v>63</v>
      </c>
      <c r="AL122" s="358"/>
      <c r="AM122" s="357"/>
      <c r="AN122" s="15"/>
      <c r="AO122" s="15"/>
      <c r="AP122" s="15"/>
      <c r="AQ122" s="15"/>
      <c r="AR122" s="15"/>
      <c r="AS122" s="15"/>
      <c r="AT122" s="34"/>
      <c r="AU122" s="15"/>
      <c r="AV122" s="15"/>
      <c r="AW122" s="15"/>
      <c r="AX122" s="15"/>
      <c r="AY122" s="15"/>
      <c r="AZ122" s="15"/>
      <c r="BA122" s="15"/>
      <c r="BB122" s="15"/>
      <c r="BC122" s="15"/>
      <c r="BD122" s="15"/>
      <c r="BE122" s="17"/>
    </row>
    <row r="123" spans="1:57" ht="15.75" thickBot="1">
      <c r="A123" s="14"/>
      <c r="B123" s="15"/>
      <c r="C123" s="15"/>
      <c r="D123" s="33"/>
      <c r="E123" s="15"/>
      <c r="F123" s="15"/>
      <c r="G123" s="15"/>
      <c r="H123" s="15"/>
      <c r="I123" s="15"/>
      <c r="J123" s="15"/>
      <c r="K123" s="15"/>
      <c r="L123" s="15"/>
      <c r="M123" s="15"/>
      <c r="N123" s="67"/>
      <c r="O123" s="68"/>
      <c r="P123" s="68"/>
      <c r="Q123" s="69"/>
      <c r="R123" s="15"/>
      <c r="S123" s="67"/>
      <c r="T123" s="68"/>
      <c r="U123" s="68"/>
      <c r="V123" s="68"/>
      <c r="W123" s="69"/>
      <c r="X123" s="15"/>
      <c r="Y123" s="67"/>
      <c r="Z123" s="68"/>
      <c r="AA123" s="68"/>
      <c r="AB123" s="68"/>
      <c r="AC123" s="68"/>
      <c r="AD123" s="68"/>
      <c r="AE123" s="68"/>
      <c r="AF123" s="68"/>
      <c r="AG123" s="69"/>
      <c r="AH123" s="15"/>
      <c r="AI123" s="67"/>
      <c r="AJ123" s="68"/>
      <c r="AK123" s="68"/>
      <c r="AL123" s="68"/>
      <c r="AM123" s="69"/>
      <c r="AN123" s="15"/>
      <c r="AO123" s="15"/>
      <c r="AP123" s="15"/>
      <c r="AQ123" s="15"/>
      <c r="AR123" s="15"/>
      <c r="AS123" s="15"/>
      <c r="AT123" s="34"/>
      <c r="AU123" s="15"/>
      <c r="AV123" s="15"/>
      <c r="AW123" s="15"/>
      <c r="AX123" s="15"/>
      <c r="AY123" s="15"/>
      <c r="AZ123" s="15"/>
      <c r="BA123" s="15"/>
      <c r="BB123" s="15"/>
      <c r="BC123" s="15"/>
      <c r="BD123" s="15"/>
      <c r="BE123" s="17"/>
    </row>
    <row r="124" spans="1:57">
      <c r="A124" s="14"/>
      <c r="B124" s="15"/>
      <c r="C124" s="15"/>
      <c r="D124" s="39"/>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1"/>
      <c r="AU124" s="15"/>
      <c r="AV124" s="15"/>
      <c r="AW124" s="15"/>
      <c r="AX124" s="15"/>
      <c r="AY124" s="15"/>
      <c r="AZ124" s="15"/>
      <c r="BA124" s="15"/>
      <c r="BB124" s="15"/>
      <c r="BC124" s="15"/>
      <c r="BD124" s="15"/>
      <c r="BE124" s="17"/>
    </row>
    <row r="125" spans="1:57" ht="19.899999999999999" customHeight="1">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7"/>
    </row>
    <row r="126" spans="1:57" ht="24" customHeight="1">
      <c r="A126" s="14"/>
      <c r="B126" s="15"/>
      <c r="C126" s="15"/>
      <c r="D126" s="15"/>
      <c r="E126" s="15"/>
      <c r="F126" s="15"/>
      <c r="G126" s="15"/>
      <c r="H126" s="15"/>
      <c r="I126" s="15"/>
      <c r="J126" s="15"/>
      <c r="K126" s="15"/>
      <c r="L126" s="15"/>
      <c r="M126" s="15"/>
      <c r="N126" s="359" t="e">
        <f>IF($AQ$107="","",IF($AQ$107&lt;&gt;[4]Datos!T5,"Se deben formular acciones para mejorar y/o establecer nuevos controles",IF($AQ$107=[4]Datos!$T$5,"Se deben formular acciones de contingencia frente al riesgo","")))</f>
        <v>#REF!</v>
      </c>
      <c r="O126" s="360"/>
      <c r="P126" s="360"/>
      <c r="Q126" s="360"/>
      <c r="R126" s="360"/>
      <c r="S126" s="360"/>
      <c r="T126" s="360"/>
      <c r="U126" s="360"/>
      <c r="V126" s="360"/>
      <c r="W126" s="360"/>
      <c r="X126" s="360"/>
      <c r="Y126" s="360"/>
      <c r="Z126" s="360"/>
      <c r="AA126" s="360"/>
      <c r="AB126" s="360"/>
      <c r="AC126" s="360"/>
      <c r="AD126" s="360"/>
      <c r="AE126" s="360"/>
      <c r="AF126" s="360"/>
      <c r="AG126" s="360"/>
      <c r="AH126" s="360"/>
      <c r="AI126" s="360"/>
      <c r="AJ126" s="360"/>
      <c r="AK126" s="360"/>
      <c r="AL126" s="360"/>
      <c r="AM126" s="361"/>
      <c r="AN126" s="15"/>
      <c r="AO126" s="15"/>
      <c r="AP126" s="15"/>
      <c r="AQ126" s="15"/>
      <c r="AR126" s="15"/>
      <c r="AS126" s="15"/>
      <c r="AT126" s="15"/>
      <c r="AU126" s="15"/>
      <c r="AV126" s="15"/>
      <c r="AW126" s="15"/>
      <c r="AX126" s="15"/>
      <c r="AY126" s="15"/>
      <c r="AZ126" s="15"/>
      <c r="BA126" s="15"/>
      <c r="BB126" s="15"/>
      <c r="BC126" s="15"/>
      <c r="BD126" s="15"/>
      <c r="BE126" s="17"/>
    </row>
    <row r="127" spans="1:57" ht="24" customHeight="1">
      <c r="A127" s="14"/>
      <c r="B127" s="15"/>
      <c r="C127" s="15"/>
      <c r="D127" s="15"/>
      <c r="E127" s="15"/>
      <c r="F127" s="15"/>
      <c r="G127" s="15"/>
      <c r="H127" s="15"/>
      <c r="I127" s="15"/>
      <c r="J127" s="15"/>
      <c r="K127" s="15"/>
      <c r="L127" s="15"/>
      <c r="M127" s="15"/>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15"/>
      <c r="AO127" s="15"/>
      <c r="AP127" s="15"/>
      <c r="AQ127" s="15"/>
      <c r="AR127" s="15"/>
      <c r="AS127" s="15"/>
      <c r="AT127" s="15"/>
      <c r="AU127" s="15"/>
      <c r="AV127" s="15"/>
      <c r="AW127" s="15"/>
      <c r="AX127" s="15"/>
      <c r="AY127" s="15"/>
      <c r="AZ127" s="15"/>
      <c r="BA127" s="15"/>
      <c r="BB127" s="15"/>
      <c r="BC127" s="15"/>
      <c r="BD127" s="15"/>
      <c r="BE127" s="17"/>
    </row>
    <row r="128" spans="1:57">
      <c r="A128" s="14"/>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7"/>
    </row>
    <row r="129" spans="1:57" ht="34.15" customHeight="1">
      <c r="A129" s="14"/>
      <c r="B129" s="15"/>
      <c r="C129" s="15"/>
      <c r="D129" s="283" t="s">
        <v>76</v>
      </c>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5"/>
      <c r="AU129" s="71"/>
      <c r="AV129" s="71"/>
      <c r="AW129" s="71"/>
      <c r="AX129" s="72"/>
      <c r="AY129" s="71"/>
      <c r="AZ129" s="71"/>
      <c r="BA129" s="71"/>
      <c r="BB129" s="72"/>
      <c r="BC129" s="15"/>
      <c r="BD129" s="15"/>
      <c r="BE129" s="17"/>
    </row>
    <row r="130" spans="1:57" ht="33.6" customHeight="1">
      <c r="A130" s="14"/>
      <c r="B130" s="15"/>
      <c r="C130" s="15"/>
      <c r="D130" s="283" t="e">
        <f>IF($AQ$107="","",IF($AQ$107&lt;&gt;[4]Datos!T5,"Seleccione los controles a mejorar",IF($AQ$107=[4]Datos!$T$5,"Se deben formular acciones de contingencia frente al riesgo","")))</f>
        <v>#REF!</v>
      </c>
      <c r="E130" s="284"/>
      <c r="F130" s="284"/>
      <c r="G130" s="284"/>
      <c r="H130" s="284"/>
      <c r="I130" s="284"/>
      <c r="J130" s="284"/>
      <c r="K130" s="284"/>
      <c r="L130" s="284"/>
      <c r="M130" s="284"/>
      <c r="N130" s="284"/>
      <c r="O130" s="284"/>
      <c r="P130" s="285"/>
      <c r="Q130" s="292" t="s">
        <v>70</v>
      </c>
      <c r="R130" s="292"/>
      <c r="S130" s="292"/>
      <c r="T130" s="292"/>
      <c r="U130" s="292"/>
      <c r="V130" s="292"/>
      <c r="W130" s="292"/>
      <c r="X130" s="292"/>
      <c r="Y130" s="292"/>
      <c r="Z130" s="292"/>
      <c r="AA130" s="292"/>
      <c r="AB130" s="292"/>
      <c r="AC130" s="292"/>
      <c r="AD130" s="292"/>
      <c r="AE130" s="292" t="s">
        <v>71</v>
      </c>
      <c r="AF130" s="292"/>
      <c r="AG130" s="292"/>
      <c r="AH130" s="292"/>
      <c r="AI130" s="292"/>
      <c r="AJ130" s="292"/>
      <c r="AK130" s="292"/>
      <c r="AL130" s="292"/>
      <c r="AM130" s="292"/>
      <c r="AN130" s="292" t="s">
        <v>72</v>
      </c>
      <c r="AO130" s="292"/>
      <c r="AP130" s="292"/>
      <c r="AQ130" s="292"/>
      <c r="AR130" s="292"/>
      <c r="AS130" s="292"/>
      <c r="AT130" s="292"/>
      <c r="AU130" s="292" t="s">
        <v>74</v>
      </c>
      <c r="AV130" s="292"/>
      <c r="AW130" s="292"/>
      <c r="AX130" s="292"/>
      <c r="AY130" s="292" t="s">
        <v>73</v>
      </c>
      <c r="AZ130" s="292"/>
      <c r="BA130" s="292"/>
      <c r="BB130" s="292"/>
      <c r="BC130" s="15"/>
      <c r="BD130" s="15"/>
      <c r="BE130" s="17"/>
    </row>
    <row r="131" spans="1:57">
      <c r="A131" s="14"/>
      <c r="B131" s="15"/>
      <c r="C131" s="15"/>
      <c r="D131" s="339"/>
      <c r="E131" s="339"/>
      <c r="F131" s="339"/>
      <c r="G131" s="339"/>
      <c r="H131" s="339"/>
      <c r="I131" s="339"/>
      <c r="J131" s="339"/>
      <c r="K131" s="339"/>
      <c r="L131" s="339"/>
      <c r="M131" s="339"/>
      <c r="N131" s="339"/>
      <c r="O131" s="339"/>
      <c r="P131" s="339"/>
      <c r="Q131" s="278"/>
      <c r="R131" s="279"/>
      <c r="S131" s="279"/>
      <c r="T131" s="279"/>
      <c r="U131" s="279"/>
      <c r="V131" s="279"/>
      <c r="W131" s="279"/>
      <c r="X131" s="279"/>
      <c r="Y131" s="279"/>
      <c r="Z131" s="279"/>
      <c r="AA131" s="279"/>
      <c r="AB131" s="279"/>
      <c r="AC131" s="279"/>
      <c r="AD131" s="280"/>
      <c r="AE131" s="339"/>
      <c r="AF131" s="339"/>
      <c r="AG131" s="339"/>
      <c r="AH131" s="339"/>
      <c r="AI131" s="339"/>
      <c r="AJ131" s="339"/>
      <c r="AK131" s="339"/>
      <c r="AL131" s="339"/>
      <c r="AM131" s="339"/>
      <c r="AN131" s="278"/>
      <c r="AO131" s="279"/>
      <c r="AP131" s="279"/>
      <c r="AQ131" s="279"/>
      <c r="AR131" s="279"/>
      <c r="AS131" s="279"/>
      <c r="AT131" s="280"/>
      <c r="AU131" s="352"/>
      <c r="AV131" s="353"/>
      <c r="AW131" s="353"/>
      <c r="AX131" s="354"/>
      <c r="AY131" s="352"/>
      <c r="AZ131" s="353"/>
      <c r="BA131" s="353"/>
      <c r="BB131" s="354"/>
      <c r="BC131" s="15"/>
      <c r="BD131" s="15"/>
      <c r="BE131" s="17"/>
    </row>
    <row r="132" spans="1:57" ht="14.45" customHeight="1">
      <c r="A132" s="14"/>
      <c r="B132" s="15"/>
      <c r="C132" s="15"/>
      <c r="D132" s="339"/>
      <c r="E132" s="339"/>
      <c r="F132" s="339"/>
      <c r="G132" s="339"/>
      <c r="H132" s="339"/>
      <c r="I132" s="339"/>
      <c r="J132" s="339"/>
      <c r="K132" s="339"/>
      <c r="L132" s="339"/>
      <c r="M132" s="339"/>
      <c r="N132" s="339"/>
      <c r="O132" s="339"/>
      <c r="P132" s="339"/>
      <c r="Q132" s="278"/>
      <c r="R132" s="279"/>
      <c r="S132" s="279"/>
      <c r="T132" s="279"/>
      <c r="U132" s="279"/>
      <c r="V132" s="279"/>
      <c r="W132" s="279"/>
      <c r="X132" s="279"/>
      <c r="Y132" s="279"/>
      <c r="Z132" s="279"/>
      <c r="AA132" s="279"/>
      <c r="AB132" s="279"/>
      <c r="AC132" s="279"/>
      <c r="AD132" s="280"/>
      <c r="AE132" s="339"/>
      <c r="AF132" s="339"/>
      <c r="AG132" s="339"/>
      <c r="AH132" s="339"/>
      <c r="AI132" s="339"/>
      <c r="AJ132" s="339"/>
      <c r="AK132" s="339"/>
      <c r="AL132" s="339"/>
      <c r="AM132" s="339"/>
      <c r="AN132" s="278"/>
      <c r="AO132" s="279"/>
      <c r="AP132" s="279"/>
      <c r="AQ132" s="279"/>
      <c r="AR132" s="279"/>
      <c r="AS132" s="279"/>
      <c r="AT132" s="280"/>
      <c r="AU132" s="352"/>
      <c r="AV132" s="353"/>
      <c r="AW132" s="353"/>
      <c r="AX132" s="354"/>
      <c r="AY132" s="352"/>
      <c r="AZ132" s="353"/>
      <c r="BA132" s="353"/>
      <c r="BB132" s="354"/>
      <c r="BC132" s="15"/>
      <c r="BD132" s="15"/>
      <c r="BE132" s="17"/>
    </row>
    <row r="133" spans="1:57" ht="14.45" customHeight="1">
      <c r="A133" s="14"/>
      <c r="B133" s="15"/>
      <c r="C133" s="15"/>
      <c r="D133" s="339"/>
      <c r="E133" s="339"/>
      <c r="F133" s="339"/>
      <c r="G133" s="339"/>
      <c r="H133" s="339"/>
      <c r="I133" s="339"/>
      <c r="J133" s="339"/>
      <c r="K133" s="339"/>
      <c r="L133" s="339"/>
      <c r="M133" s="339"/>
      <c r="N133" s="339"/>
      <c r="O133" s="339"/>
      <c r="P133" s="339"/>
      <c r="Q133" s="278"/>
      <c r="R133" s="279"/>
      <c r="S133" s="279"/>
      <c r="T133" s="279"/>
      <c r="U133" s="279"/>
      <c r="V133" s="279"/>
      <c r="W133" s="279"/>
      <c r="X133" s="279"/>
      <c r="Y133" s="279"/>
      <c r="Z133" s="279"/>
      <c r="AA133" s="279"/>
      <c r="AB133" s="279"/>
      <c r="AC133" s="279"/>
      <c r="AD133" s="280"/>
      <c r="AE133" s="339"/>
      <c r="AF133" s="339"/>
      <c r="AG133" s="339"/>
      <c r="AH133" s="339"/>
      <c r="AI133" s="339"/>
      <c r="AJ133" s="339"/>
      <c r="AK133" s="339"/>
      <c r="AL133" s="339"/>
      <c r="AM133" s="339"/>
      <c r="AN133" s="278"/>
      <c r="AO133" s="279"/>
      <c r="AP133" s="279"/>
      <c r="AQ133" s="279"/>
      <c r="AR133" s="279"/>
      <c r="AS133" s="279"/>
      <c r="AT133" s="280"/>
      <c r="AU133" s="352"/>
      <c r="AV133" s="353"/>
      <c r="AW133" s="353"/>
      <c r="AX133" s="354"/>
      <c r="AY133" s="352"/>
      <c r="AZ133" s="353"/>
      <c r="BA133" s="353"/>
      <c r="BB133" s="354"/>
      <c r="BC133" s="15"/>
      <c r="BD133" s="15"/>
      <c r="BE133" s="17"/>
    </row>
    <row r="134" spans="1:57" ht="14.45" customHeight="1">
      <c r="A134" s="14"/>
      <c r="B134" s="15"/>
      <c r="C134" s="15"/>
      <c r="D134" s="339"/>
      <c r="E134" s="339"/>
      <c r="F134" s="339"/>
      <c r="G134" s="339"/>
      <c r="H134" s="339"/>
      <c r="I134" s="339"/>
      <c r="J134" s="339"/>
      <c r="K134" s="339"/>
      <c r="L134" s="339"/>
      <c r="M134" s="339"/>
      <c r="N134" s="339"/>
      <c r="O134" s="339"/>
      <c r="P134" s="339"/>
      <c r="Q134" s="278"/>
      <c r="R134" s="279"/>
      <c r="S134" s="279"/>
      <c r="T134" s="279"/>
      <c r="U134" s="279"/>
      <c r="V134" s="279"/>
      <c r="W134" s="279"/>
      <c r="X134" s="279"/>
      <c r="Y134" s="279"/>
      <c r="Z134" s="279"/>
      <c r="AA134" s="279"/>
      <c r="AB134" s="279"/>
      <c r="AC134" s="279"/>
      <c r="AD134" s="280"/>
      <c r="AE134" s="339"/>
      <c r="AF134" s="339"/>
      <c r="AG134" s="339"/>
      <c r="AH134" s="339"/>
      <c r="AI134" s="339"/>
      <c r="AJ134" s="339"/>
      <c r="AK134" s="339"/>
      <c r="AL134" s="339"/>
      <c r="AM134" s="339"/>
      <c r="AN134" s="278"/>
      <c r="AO134" s="279"/>
      <c r="AP134" s="279"/>
      <c r="AQ134" s="279"/>
      <c r="AR134" s="279"/>
      <c r="AS134" s="279"/>
      <c r="AT134" s="280"/>
      <c r="AU134" s="352"/>
      <c r="AV134" s="353"/>
      <c r="AW134" s="353"/>
      <c r="AX134" s="354"/>
      <c r="AY134" s="352"/>
      <c r="AZ134" s="353"/>
      <c r="BA134" s="353"/>
      <c r="BB134" s="354"/>
      <c r="BC134" s="15"/>
      <c r="BD134" s="15"/>
      <c r="BE134" s="17"/>
    </row>
    <row r="135" spans="1:57" ht="14.45" customHeight="1">
      <c r="A135" s="14"/>
      <c r="B135" s="15"/>
      <c r="C135" s="15"/>
      <c r="D135" s="339"/>
      <c r="E135" s="339"/>
      <c r="F135" s="339"/>
      <c r="G135" s="339"/>
      <c r="H135" s="339"/>
      <c r="I135" s="339"/>
      <c r="J135" s="339"/>
      <c r="K135" s="339"/>
      <c r="L135" s="339"/>
      <c r="M135" s="339"/>
      <c r="N135" s="339"/>
      <c r="O135" s="339"/>
      <c r="P135" s="339"/>
      <c r="Q135" s="278"/>
      <c r="R135" s="279"/>
      <c r="S135" s="279"/>
      <c r="T135" s="279"/>
      <c r="U135" s="279"/>
      <c r="V135" s="279"/>
      <c r="W135" s="279"/>
      <c r="X135" s="279"/>
      <c r="Y135" s="279"/>
      <c r="Z135" s="279"/>
      <c r="AA135" s="279"/>
      <c r="AB135" s="279"/>
      <c r="AC135" s="279"/>
      <c r="AD135" s="280"/>
      <c r="AE135" s="339"/>
      <c r="AF135" s="339"/>
      <c r="AG135" s="339"/>
      <c r="AH135" s="339"/>
      <c r="AI135" s="339"/>
      <c r="AJ135" s="339"/>
      <c r="AK135" s="339"/>
      <c r="AL135" s="339"/>
      <c r="AM135" s="339"/>
      <c r="AN135" s="278"/>
      <c r="AO135" s="279"/>
      <c r="AP135" s="279"/>
      <c r="AQ135" s="279"/>
      <c r="AR135" s="279"/>
      <c r="AS135" s="279"/>
      <c r="AT135" s="280"/>
      <c r="AU135" s="352"/>
      <c r="AV135" s="353"/>
      <c r="AW135" s="353"/>
      <c r="AX135" s="354"/>
      <c r="AY135" s="352"/>
      <c r="AZ135" s="353"/>
      <c r="BA135" s="353"/>
      <c r="BB135" s="354"/>
      <c r="BC135" s="15"/>
      <c r="BD135" s="15"/>
      <c r="BE135" s="17"/>
    </row>
    <row r="136" spans="1:57" ht="14.45" customHeight="1">
      <c r="A136" s="14"/>
      <c r="B136" s="15"/>
      <c r="C136" s="15"/>
      <c r="D136" s="339"/>
      <c r="E136" s="339"/>
      <c r="F136" s="339"/>
      <c r="G136" s="339"/>
      <c r="H136" s="339"/>
      <c r="I136" s="339"/>
      <c r="J136" s="339"/>
      <c r="K136" s="339"/>
      <c r="L136" s="339"/>
      <c r="M136" s="339"/>
      <c r="N136" s="339"/>
      <c r="O136" s="339"/>
      <c r="P136" s="339"/>
      <c r="Q136" s="278"/>
      <c r="R136" s="279"/>
      <c r="S136" s="279"/>
      <c r="T136" s="279"/>
      <c r="U136" s="279"/>
      <c r="V136" s="279"/>
      <c r="W136" s="279"/>
      <c r="X136" s="279"/>
      <c r="Y136" s="279"/>
      <c r="Z136" s="279"/>
      <c r="AA136" s="279"/>
      <c r="AB136" s="279"/>
      <c r="AC136" s="279"/>
      <c r="AD136" s="280"/>
      <c r="AE136" s="339"/>
      <c r="AF136" s="339"/>
      <c r="AG136" s="339"/>
      <c r="AH136" s="339"/>
      <c r="AI136" s="339"/>
      <c r="AJ136" s="339"/>
      <c r="AK136" s="339"/>
      <c r="AL136" s="339"/>
      <c r="AM136" s="339"/>
      <c r="AN136" s="278"/>
      <c r="AO136" s="279"/>
      <c r="AP136" s="279"/>
      <c r="AQ136" s="279"/>
      <c r="AR136" s="279"/>
      <c r="AS136" s="279"/>
      <c r="AT136" s="280"/>
      <c r="AU136" s="352"/>
      <c r="AV136" s="353"/>
      <c r="AW136" s="353"/>
      <c r="AX136" s="354"/>
      <c r="AY136" s="352"/>
      <c r="AZ136" s="353"/>
      <c r="BA136" s="353"/>
      <c r="BB136" s="354"/>
      <c r="BC136" s="15"/>
      <c r="BD136" s="15"/>
      <c r="BE136" s="17"/>
    </row>
    <row r="137" spans="1:57" ht="14.45" customHeight="1">
      <c r="A137" s="14"/>
      <c r="B137" s="15"/>
      <c r="C137" s="15"/>
      <c r="D137" s="339"/>
      <c r="E137" s="339"/>
      <c r="F137" s="339"/>
      <c r="G137" s="339"/>
      <c r="H137" s="339"/>
      <c r="I137" s="339"/>
      <c r="J137" s="339"/>
      <c r="K137" s="339"/>
      <c r="L137" s="339"/>
      <c r="M137" s="339"/>
      <c r="N137" s="339"/>
      <c r="O137" s="339"/>
      <c r="P137" s="339"/>
      <c r="Q137" s="278"/>
      <c r="R137" s="279"/>
      <c r="S137" s="279"/>
      <c r="T137" s="279"/>
      <c r="U137" s="279"/>
      <c r="V137" s="279"/>
      <c r="W137" s="279"/>
      <c r="X137" s="279"/>
      <c r="Y137" s="279"/>
      <c r="Z137" s="279"/>
      <c r="AA137" s="279"/>
      <c r="AB137" s="279"/>
      <c r="AC137" s="279"/>
      <c r="AD137" s="280"/>
      <c r="AE137" s="339"/>
      <c r="AF137" s="339"/>
      <c r="AG137" s="339"/>
      <c r="AH137" s="339"/>
      <c r="AI137" s="339"/>
      <c r="AJ137" s="339"/>
      <c r="AK137" s="339"/>
      <c r="AL137" s="339"/>
      <c r="AM137" s="339"/>
      <c r="AN137" s="278"/>
      <c r="AO137" s="279"/>
      <c r="AP137" s="279"/>
      <c r="AQ137" s="279"/>
      <c r="AR137" s="279"/>
      <c r="AS137" s="279"/>
      <c r="AT137" s="280"/>
      <c r="AU137" s="352"/>
      <c r="AV137" s="353"/>
      <c r="AW137" s="353"/>
      <c r="AX137" s="354"/>
      <c r="AY137" s="352"/>
      <c r="AZ137" s="353"/>
      <c r="BA137" s="353"/>
      <c r="BB137" s="354"/>
      <c r="BC137" s="15"/>
      <c r="BD137" s="15"/>
      <c r="BE137" s="17"/>
    </row>
    <row r="138" spans="1:57" ht="14.45" customHeight="1">
      <c r="A138" s="14"/>
      <c r="B138" s="15"/>
      <c r="C138" s="15"/>
      <c r="D138" s="339"/>
      <c r="E138" s="339"/>
      <c r="F138" s="339"/>
      <c r="G138" s="339"/>
      <c r="H138" s="339"/>
      <c r="I138" s="339"/>
      <c r="J138" s="339"/>
      <c r="K138" s="339"/>
      <c r="L138" s="339"/>
      <c r="M138" s="339"/>
      <c r="N138" s="339"/>
      <c r="O138" s="339"/>
      <c r="P138" s="339"/>
      <c r="Q138" s="278"/>
      <c r="R138" s="279"/>
      <c r="S138" s="279"/>
      <c r="T138" s="279"/>
      <c r="U138" s="279"/>
      <c r="V138" s="279"/>
      <c r="W138" s="279"/>
      <c r="X138" s="279"/>
      <c r="Y138" s="279"/>
      <c r="Z138" s="279"/>
      <c r="AA138" s="279"/>
      <c r="AB138" s="279"/>
      <c r="AC138" s="279"/>
      <c r="AD138" s="280"/>
      <c r="AE138" s="339"/>
      <c r="AF138" s="339"/>
      <c r="AG138" s="339"/>
      <c r="AH138" s="339"/>
      <c r="AI138" s="339"/>
      <c r="AJ138" s="339"/>
      <c r="AK138" s="339"/>
      <c r="AL138" s="339"/>
      <c r="AM138" s="339"/>
      <c r="AN138" s="278"/>
      <c r="AO138" s="279"/>
      <c r="AP138" s="279"/>
      <c r="AQ138" s="279"/>
      <c r="AR138" s="279"/>
      <c r="AS138" s="279"/>
      <c r="AT138" s="280"/>
      <c r="AU138" s="352"/>
      <c r="AV138" s="353"/>
      <c r="AW138" s="353"/>
      <c r="AX138" s="354"/>
      <c r="AY138" s="352"/>
      <c r="AZ138" s="353"/>
      <c r="BA138" s="353"/>
      <c r="BB138" s="354"/>
      <c r="BC138" s="15"/>
      <c r="BD138" s="15"/>
      <c r="BE138" s="17"/>
    </row>
    <row r="139" spans="1:57" ht="14.45" customHeight="1">
      <c r="A139" s="14"/>
      <c r="B139" s="15"/>
      <c r="C139" s="15"/>
      <c r="D139" s="339"/>
      <c r="E139" s="339"/>
      <c r="F139" s="339"/>
      <c r="G139" s="339"/>
      <c r="H139" s="339"/>
      <c r="I139" s="339"/>
      <c r="J139" s="339"/>
      <c r="K139" s="339"/>
      <c r="L139" s="339"/>
      <c r="M139" s="339"/>
      <c r="N139" s="339"/>
      <c r="O139" s="339"/>
      <c r="P139" s="339"/>
      <c r="Q139" s="278"/>
      <c r="R139" s="279"/>
      <c r="S139" s="279"/>
      <c r="T139" s="279"/>
      <c r="U139" s="279"/>
      <c r="V139" s="279"/>
      <c r="W139" s="279"/>
      <c r="X139" s="279"/>
      <c r="Y139" s="279"/>
      <c r="Z139" s="279"/>
      <c r="AA139" s="279"/>
      <c r="AB139" s="279"/>
      <c r="AC139" s="279"/>
      <c r="AD139" s="280"/>
      <c r="AE139" s="339"/>
      <c r="AF139" s="339"/>
      <c r="AG139" s="339"/>
      <c r="AH139" s="339"/>
      <c r="AI139" s="339"/>
      <c r="AJ139" s="339"/>
      <c r="AK139" s="339"/>
      <c r="AL139" s="339"/>
      <c r="AM139" s="339"/>
      <c r="AN139" s="278"/>
      <c r="AO139" s="279"/>
      <c r="AP139" s="279"/>
      <c r="AQ139" s="279"/>
      <c r="AR139" s="279"/>
      <c r="AS139" s="279"/>
      <c r="AT139" s="280"/>
      <c r="AU139" s="352"/>
      <c r="AV139" s="353"/>
      <c r="AW139" s="353"/>
      <c r="AX139" s="354"/>
      <c r="AY139" s="352"/>
      <c r="AZ139" s="353"/>
      <c r="BA139" s="353"/>
      <c r="BB139" s="354"/>
      <c r="BC139" s="15"/>
      <c r="BD139" s="15"/>
      <c r="BE139" s="17"/>
    </row>
    <row r="140" spans="1:57" ht="14.45" customHeight="1">
      <c r="A140" s="14"/>
      <c r="B140" s="15"/>
      <c r="C140" s="15"/>
      <c r="D140" s="339"/>
      <c r="E140" s="339"/>
      <c r="F140" s="339"/>
      <c r="G140" s="339"/>
      <c r="H140" s="339"/>
      <c r="I140" s="339"/>
      <c r="J140" s="339"/>
      <c r="K140" s="339"/>
      <c r="L140" s="339"/>
      <c r="M140" s="339"/>
      <c r="N140" s="339"/>
      <c r="O140" s="339"/>
      <c r="P140" s="339"/>
      <c r="Q140" s="278"/>
      <c r="R140" s="279"/>
      <c r="S140" s="279"/>
      <c r="T140" s="279"/>
      <c r="U140" s="279"/>
      <c r="V140" s="279"/>
      <c r="W140" s="279"/>
      <c r="X140" s="279"/>
      <c r="Y140" s="279"/>
      <c r="Z140" s="279"/>
      <c r="AA140" s="279"/>
      <c r="AB140" s="279"/>
      <c r="AC140" s="279"/>
      <c r="AD140" s="280"/>
      <c r="AE140" s="339"/>
      <c r="AF140" s="339"/>
      <c r="AG140" s="339"/>
      <c r="AH140" s="339"/>
      <c r="AI140" s="339"/>
      <c r="AJ140" s="339"/>
      <c r="AK140" s="339"/>
      <c r="AL140" s="339"/>
      <c r="AM140" s="339"/>
      <c r="AN140" s="278"/>
      <c r="AO140" s="279"/>
      <c r="AP140" s="279"/>
      <c r="AQ140" s="279"/>
      <c r="AR140" s="279"/>
      <c r="AS140" s="279"/>
      <c r="AT140" s="280"/>
      <c r="AU140" s="352"/>
      <c r="AV140" s="353"/>
      <c r="AW140" s="353"/>
      <c r="AX140" s="354"/>
      <c r="AY140" s="352"/>
      <c r="AZ140" s="353"/>
      <c r="BA140" s="353"/>
      <c r="BB140" s="354"/>
      <c r="BC140" s="15"/>
      <c r="BD140" s="15"/>
      <c r="BE140" s="17"/>
    </row>
    <row r="141" spans="1:57">
      <c r="A141" s="14"/>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7"/>
    </row>
    <row r="142" spans="1:57" ht="15.75" thickBot="1">
      <c r="A142" s="46"/>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9"/>
    </row>
    <row r="148" spans="63:64" ht="45">
      <c r="BK148" s="35" t="s">
        <v>68</v>
      </c>
      <c r="BL148" s="35" t="s">
        <v>75</v>
      </c>
    </row>
    <row r="149" spans="63:64">
      <c r="BK149" s="35" t="str">
        <f>IF(D77&lt;&gt;"",D77,"")</f>
        <v>poliza</v>
      </c>
    </row>
    <row r="150" spans="63:64">
      <c r="BK150" s="35" t="str">
        <f>IF(D78&lt;&gt;"",D78,"")</f>
        <v/>
      </c>
    </row>
    <row r="151" spans="63:64">
      <c r="BK151" s="35" t="str">
        <f>IF(D79&lt;&gt;"",D79,"")</f>
        <v/>
      </c>
    </row>
    <row r="152" spans="63:64">
      <c r="BK152" s="35" t="str">
        <f>IF(D80&lt;&gt;"",D80,"")</f>
        <v/>
      </c>
    </row>
    <row r="153" spans="63:64">
      <c r="BK153" s="35" t="str">
        <f>IF(D81&lt;&gt;"",D81,"")</f>
        <v/>
      </c>
    </row>
    <row r="154" spans="63:64" ht="45">
      <c r="BK154" s="35" t="s">
        <v>66</v>
      </c>
    </row>
    <row r="155" spans="63:64" ht="30">
      <c r="BK155" s="35" t="s">
        <v>69</v>
      </c>
    </row>
    <row r="156" spans="63:64">
      <c r="BK156" s="35" t="str">
        <f>IF(D85&lt;&gt;"",D85,"")</f>
        <v>ads</v>
      </c>
    </row>
    <row r="157" spans="63:64">
      <c r="BK157" s="35" t="str">
        <f>IF(D86&lt;&gt;"",D86,"")</f>
        <v/>
      </c>
    </row>
    <row r="158" spans="63:64">
      <c r="BK158" s="35" t="str">
        <f>IF(D87&lt;&gt;"",D87,"")</f>
        <v/>
      </c>
    </row>
    <row r="159" spans="63:64">
      <c r="BK159" s="35" t="str">
        <f>IF(D88&lt;&gt;"",D88,"")</f>
        <v/>
      </c>
    </row>
    <row r="160" spans="63:64">
      <c r="BK160" s="35" t="str">
        <f>IF(D89&lt;&gt;"",D89,"")</f>
        <v/>
      </c>
    </row>
    <row r="161" spans="63:64" ht="30">
      <c r="BK161" s="35" t="s">
        <v>67</v>
      </c>
    </row>
    <row r="164" spans="63:64" ht="45">
      <c r="BK164" s="35" t="s">
        <v>77</v>
      </c>
      <c r="BL164" s="56">
        <v>1</v>
      </c>
    </row>
    <row r="165" spans="63:64" ht="45">
      <c r="BK165" s="35" t="s">
        <v>77</v>
      </c>
      <c r="BL165" s="56">
        <v>1</v>
      </c>
    </row>
    <row r="166" spans="63:64">
      <c r="BK166" s="37"/>
    </row>
  </sheetData>
  <sheetProtection formatColumns="0" formatRows="0"/>
  <customSheetViews>
    <customSheetView guid="{329F5593-0D6B-4C21-9FD0-52C333171BDF}" scale="80" showPageBreaks="1" showGridLines="0" printArea="1" hiddenRows="1" state="hidden" view="pageBreakPreview" topLeftCell="A88">
      <selection activeCell="AQ107" sqref="AQ107:BB108"/>
      <pageMargins left="0.19685039370078741" right="0.23622047244094491" top="0.19685039370078741" bottom="0.19685039370078741" header="0.31496062992125984" footer="0.31496062992125984"/>
      <printOptions horizontalCentered="1" verticalCentered="1"/>
      <pageSetup paperSize="14" scale="33" orientation="portrait" horizontalDpi="4294967294" verticalDpi="4294967294" r:id="rId1"/>
      <headerFooter>
        <oddFooter>&amp;R&amp;"Arial Narrow,Normal"&amp;7Fecha de versión: 10 de octubre de 2017</oddFooter>
      </headerFooter>
    </customSheetView>
  </customSheetViews>
  <mergeCells count="418">
    <mergeCell ref="BP102:BP103"/>
    <mergeCell ref="BQ102:BQ103"/>
    <mergeCell ref="E103:P103"/>
    <mergeCell ref="Z103:Z112"/>
    <mergeCell ref="AA103:AA104"/>
    <mergeCell ref="AB103:AC104"/>
    <mergeCell ref="AD103:AE104"/>
    <mergeCell ref="AF103:AG104"/>
    <mergeCell ref="AH103:AI104"/>
    <mergeCell ref="AJ103:AK104"/>
    <mergeCell ref="J105:P105"/>
    <mergeCell ref="AA105:AA106"/>
    <mergeCell ref="AB105:AC106"/>
    <mergeCell ref="AD105:AE106"/>
    <mergeCell ref="AF105:AG106"/>
    <mergeCell ref="AH105:AI106"/>
    <mergeCell ref="AJ105:AK106"/>
    <mergeCell ref="AQ106:BB106"/>
    <mergeCell ref="BL106:BN106"/>
    <mergeCell ref="AA107:AA108"/>
    <mergeCell ref="AB107:AC108"/>
    <mergeCell ref="AD107:AE108"/>
    <mergeCell ref="AF107:AG108"/>
    <mergeCell ref="AH107:AI108"/>
    <mergeCell ref="AJ76:BB76"/>
    <mergeCell ref="AJ77:BB77"/>
    <mergeCell ref="AJ78:BB78"/>
    <mergeCell ref="AJ79:BB79"/>
    <mergeCell ref="AJ80:BB80"/>
    <mergeCell ref="D84:S84"/>
    <mergeCell ref="T84:W84"/>
    <mergeCell ref="X84:Y84"/>
    <mergeCell ref="Z84:AA84"/>
    <mergeCell ref="AB84:AC84"/>
    <mergeCell ref="AD84:AE84"/>
    <mergeCell ref="AF84:AG84"/>
    <mergeCell ref="AH84:AI84"/>
    <mergeCell ref="AJ84:BB84"/>
    <mergeCell ref="D81:S81"/>
    <mergeCell ref="T81:W81"/>
    <mergeCell ref="X81:Y81"/>
    <mergeCell ref="Z81:AA81"/>
    <mergeCell ref="AB81:AC81"/>
    <mergeCell ref="AD81:AE81"/>
    <mergeCell ref="AF81:AG81"/>
    <mergeCell ref="AH81:AI81"/>
    <mergeCell ref="D79:S79"/>
    <mergeCell ref="T79:W79"/>
    <mergeCell ref="AB65:AC66"/>
    <mergeCell ref="AD65:AE66"/>
    <mergeCell ref="AF65:AG66"/>
    <mergeCell ref="AH65:AI66"/>
    <mergeCell ref="AJ65:AK66"/>
    <mergeCell ref="E66:H66"/>
    <mergeCell ref="I66:V66"/>
    <mergeCell ref="E68:H70"/>
    <mergeCell ref="J69:P69"/>
    <mergeCell ref="I65:T65"/>
    <mergeCell ref="AA65:AA66"/>
    <mergeCell ref="D45:I45"/>
    <mergeCell ref="J45:AB45"/>
    <mergeCell ref="AD45:BB45"/>
    <mergeCell ref="D46:I46"/>
    <mergeCell ref="J46:AB46"/>
    <mergeCell ref="AD46:BB46"/>
    <mergeCell ref="D43:I43"/>
    <mergeCell ref="J43:AB43"/>
    <mergeCell ref="R59:W59"/>
    <mergeCell ref="AA59:AA60"/>
    <mergeCell ref="AB59:AC60"/>
    <mergeCell ref="AD59:AE60"/>
    <mergeCell ref="AF59:AG60"/>
    <mergeCell ref="AH59:AI60"/>
    <mergeCell ref="AJ59:AK60"/>
    <mergeCell ref="E60:P60"/>
    <mergeCell ref="AQ60:BB60"/>
    <mergeCell ref="Z57:Z66"/>
    <mergeCell ref="AA57:AA58"/>
    <mergeCell ref="R63:W63"/>
    <mergeCell ref="AA61:AA62"/>
    <mergeCell ref="E57:H57"/>
    <mergeCell ref="I57:V57"/>
    <mergeCell ref="A65:H65"/>
    <mergeCell ref="BK52:BM53"/>
    <mergeCell ref="Z53:AK53"/>
    <mergeCell ref="BP53:BP54"/>
    <mergeCell ref="BQ53:BQ54"/>
    <mergeCell ref="D54:G54"/>
    <mergeCell ref="D47:I47"/>
    <mergeCell ref="J47:AB47"/>
    <mergeCell ref="AD47:BB47"/>
    <mergeCell ref="D48:I48"/>
    <mergeCell ref="J48:AB48"/>
    <mergeCell ref="AD48:BB48"/>
    <mergeCell ref="D140:P140"/>
    <mergeCell ref="Q140:AD140"/>
    <mergeCell ref="AE140:AM140"/>
    <mergeCell ref="AN140:AT140"/>
    <mergeCell ref="AU140:AX140"/>
    <mergeCell ref="AY140:BB140"/>
    <mergeCell ref="D139:P139"/>
    <mergeCell ref="Q139:AD139"/>
    <mergeCell ref="AE139:AM139"/>
    <mergeCell ref="AN139:AT139"/>
    <mergeCell ref="AU139:AX139"/>
    <mergeCell ref="AY139:BB139"/>
    <mergeCell ref="D138:P138"/>
    <mergeCell ref="Q138:AD138"/>
    <mergeCell ref="AE138:AM138"/>
    <mergeCell ref="AN138:AT138"/>
    <mergeCell ref="AU138:AX138"/>
    <mergeCell ref="AY138:BB138"/>
    <mergeCell ref="D137:P137"/>
    <mergeCell ref="Q137:AD137"/>
    <mergeCell ref="AE137:AM137"/>
    <mergeCell ref="AN137:AT137"/>
    <mergeCell ref="AU137:AX137"/>
    <mergeCell ref="AY137:BB137"/>
    <mergeCell ref="AU134:AX134"/>
    <mergeCell ref="AY134:BB134"/>
    <mergeCell ref="D133:P133"/>
    <mergeCell ref="Q133:AD133"/>
    <mergeCell ref="AE133:AM133"/>
    <mergeCell ref="AN133:AT133"/>
    <mergeCell ref="AU133:AX133"/>
    <mergeCell ref="AY133:BB133"/>
    <mergeCell ref="D136:P136"/>
    <mergeCell ref="Q136:AD136"/>
    <mergeCell ref="AE136:AM136"/>
    <mergeCell ref="AN136:AT136"/>
    <mergeCell ref="AU136:AX136"/>
    <mergeCell ref="AY136:BB136"/>
    <mergeCell ref="D135:P135"/>
    <mergeCell ref="Q135:AD135"/>
    <mergeCell ref="AE135:AM135"/>
    <mergeCell ref="AN135:AT135"/>
    <mergeCell ref="AU135:AX135"/>
    <mergeCell ref="AY135:BB135"/>
    <mergeCell ref="D134:P134"/>
    <mergeCell ref="Q134:AD134"/>
    <mergeCell ref="AE134:AM134"/>
    <mergeCell ref="AN134:AT134"/>
    <mergeCell ref="U122:W122"/>
    <mergeCell ref="AA122:AG122"/>
    <mergeCell ref="AK122:AM122"/>
    <mergeCell ref="N126:AM126"/>
    <mergeCell ref="D129:AT129"/>
    <mergeCell ref="AJ109:AK110"/>
    <mergeCell ref="AA111:AA112"/>
    <mergeCell ref="AB111:AC112"/>
    <mergeCell ref="AD111:AE112"/>
    <mergeCell ref="AF111:AG112"/>
    <mergeCell ref="AH111:AI112"/>
    <mergeCell ref="AJ111:AK112"/>
    <mergeCell ref="R111:W111"/>
    <mergeCell ref="R112:W112"/>
    <mergeCell ref="R109:W109"/>
    <mergeCell ref="R110:W110"/>
    <mergeCell ref="D132:P132"/>
    <mergeCell ref="Q132:AD132"/>
    <mergeCell ref="AE132:AM132"/>
    <mergeCell ref="AN132:AT132"/>
    <mergeCell ref="AU132:AX132"/>
    <mergeCell ref="AY132:BB132"/>
    <mergeCell ref="D131:P131"/>
    <mergeCell ref="Q131:AD131"/>
    <mergeCell ref="AE131:AM131"/>
    <mergeCell ref="AN131:AT131"/>
    <mergeCell ref="R108:W108"/>
    <mergeCell ref="D89:S89"/>
    <mergeCell ref="T89:W89"/>
    <mergeCell ref="X89:Y89"/>
    <mergeCell ref="Z89:AA89"/>
    <mergeCell ref="AB89:AC89"/>
    <mergeCell ref="AD89:AE89"/>
    <mergeCell ref="AU131:AX131"/>
    <mergeCell ref="AY131:BB131"/>
    <mergeCell ref="AA109:AA110"/>
    <mergeCell ref="AB109:AC110"/>
    <mergeCell ref="AD109:AE110"/>
    <mergeCell ref="AF109:AG110"/>
    <mergeCell ref="AH109:AI110"/>
    <mergeCell ref="AU130:AX130"/>
    <mergeCell ref="AY130:BB130"/>
    <mergeCell ref="D130:P130"/>
    <mergeCell ref="Q130:AD130"/>
    <mergeCell ref="AE130:AM130"/>
    <mergeCell ref="AN130:AT130"/>
    <mergeCell ref="J112:P112"/>
    <mergeCell ref="A119:J119"/>
    <mergeCell ref="D122:J122"/>
    <mergeCell ref="P122:Q122"/>
    <mergeCell ref="D88:S88"/>
    <mergeCell ref="T88:W88"/>
    <mergeCell ref="X88:Y88"/>
    <mergeCell ref="Z88:AA88"/>
    <mergeCell ref="AB88:AC88"/>
    <mergeCell ref="AD88:AE88"/>
    <mergeCell ref="AF88:AG88"/>
    <mergeCell ref="AH88:AI88"/>
    <mergeCell ref="AQ107:BB108"/>
    <mergeCell ref="R104:W104"/>
    <mergeCell ref="R105:W105"/>
    <mergeCell ref="AJ89:BB89"/>
    <mergeCell ref="A92:J92"/>
    <mergeCell ref="U94:AK94"/>
    <mergeCell ref="U95:Y95"/>
    <mergeCell ref="Z95:AA95"/>
    <mergeCell ref="AE95:AI95"/>
    <mergeCell ref="AJ95:AK95"/>
    <mergeCell ref="Z99:AK99"/>
    <mergeCell ref="D100:G100"/>
    <mergeCell ref="AJ107:AK108"/>
    <mergeCell ref="R102:W102"/>
    <mergeCell ref="R103:W103"/>
    <mergeCell ref="R101:W101"/>
    <mergeCell ref="AJ86:BB86"/>
    <mergeCell ref="BK101:BM102"/>
    <mergeCell ref="AB102:AC102"/>
    <mergeCell ref="AD102:AE102"/>
    <mergeCell ref="AF102:AG102"/>
    <mergeCell ref="AH102:AI102"/>
    <mergeCell ref="AJ102:AK102"/>
    <mergeCell ref="AJ87:BB87"/>
    <mergeCell ref="AJ88:BB88"/>
    <mergeCell ref="AF89:AG89"/>
    <mergeCell ref="AH89:AI89"/>
    <mergeCell ref="AB101:AK101"/>
    <mergeCell ref="D87:S87"/>
    <mergeCell ref="T87:W87"/>
    <mergeCell ref="X87:Y87"/>
    <mergeCell ref="Z87:AA87"/>
    <mergeCell ref="AB87:AC87"/>
    <mergeCell ref="AD87:AE87"/>
    <mergeCell ref="AF87:AG87"/>
    <mergeCell ref="AH87:AI87"/>
    <mergeCell ref="D85:S85"/>
    <mergeCell ref="T85:W85"/>
    <mergeCell ref="X85:Y85"/>
    <mergeCell ref="Z85:AA85"/>
    <mergeCell ref="AB85:AC85"/>
    <mergeCell ref="AD85:AE85"/>
    <mergeCell ref="AF85:AG85"/>
    <mergeCell ref="AH85:AI85"/>
    <mergeCell ref="D86:S86"/>
    <mergeCell ref="T86:W86"/>
    <mergeCell ref="X86:Y86"/>
    <mergeCell ref="Z86:AA86"/>
    <mergeCell ref="AB86:AC86"/>
    <mergeCell ref="AD86:AE86"/>
    <mergeCell ref="AF86:AG86"/>
    <mergeCell ref="AH86:AI86"/>
    <mergeCell ref="AJ85:BB85"/>
    <mergeCell ref="AJ81:BB81"/>
    <mergeCell ref="D80:S80"/>
    <mergeCell ref="T80:W80"/>
    <mergeCell ref="X80:Y80"/>
    <mergeCell ref="Z80:AA80"/>
    <mergeCell ref="AB80:AC80"/>
    <mergeCell ref="AD80:AE80"/>
    <mergeCell ref="AF80:AG80"/>
    <mergeCell ref="AH80:AI80"/>
    <mergeCell ref="X79:Y79"/>
    <mergeCell ref="Z79:AA79"/>
    <mergeCell ref="AB79:AC79"/>
    <mergeCell ref="AD79:AE79"/>
    <mergeCell ref="AF79:AG79"/>
    <mergeCell ref="AH79:AI79"/>
    <mergeCell ref="D78:S78"/>
    <mergeCell ref="T78:W78"/>
    <mergeCell ref="X78:Y78"/>
    <mergeCell ref="Z78:AA78"/>
    <mergeCell ref="AB78:AC78"/>
    <mergeCell ref="AD78:AE78"/>
    <mergeCell ref="AF78:AG78"/>
    <mergeCell ref="AH78:AI78"/>
    <mergeCell ref="Z77:AA77"/>
    <mergeCell ref="AB77:AC77"/>
    <mergeCell ref="AD77:AE77"/>
    <mergeCell ref="AF77:AG77"/>
    <mergeCell ref="AH77:AI77"/>
    <mergeCell ref="D77:S77"/>
    <mergeCell ref="T77:W77"/>
    <mergeCell ref="X77:Y77"/>
    <mergeCell ref="E67:P67"/>
    <mergeCell ref="R67:W67"/>
    <mergeCell ref="R68:W68"/>
    <mergeCell ref="R69:W69"/>
    <mergeCell ref="R70:W70"/>
    <mergeCell ref="F71:G71"/>
    <mergeCell ref="H71:I71"/>
    <mergeCell ref="A74:J74"/>
    <mergeCell ref="D76:S76"/>
    <mergeCell ref="T76:W76"/>
    <mergeCell ref="X76:Y76"/>
    <mergeCell ref="Z76:AA76"/>
    <mergeCell ref="AB76:AC76"/>
    <mergeCell ref="AD76:AE76"/>
    <mergeCell ref="AF76:AG76"/>
    <mergeCell ref="AH76:AI76"/>
    <mergeCell ref="AB61:AC62"/>
    <mergeCell ref="AD61:AE62"/>
    <mergeCell ref="AF61:AG62"/>
    <mergeCell ref="AH61:AI62"/>
    <mergeCell ref="AJ61:AK62"/>
    <mergeCell ref="AQ61:BB62"/>
    <mergeCell ref="J62:P62"/>
    <mergeCell ref="AA63:AA64"/>
    <mergeCell ref="R60:W60"/>
    <mergeCell ref="R61:W61"/>
    <mergeCell ref="R62:W62"/>
    <mergeCell ref="AB63:AC64"/>
    <mergeCell ref="AD63:AE64"/>
    <mergeCell ref="AF63:AG64"/>
    <mergeCell ref="AH63:AI64"/>
    <mergeCell ref="AJ63:AK64"/>
    <mergeCell ref="AB57:AC58"/>
    <mergeCell ref="AD57:AE58"/>
    <mergeCell ref="AF57:AG58"/>
    <mergeCell ref="AH57:AI58"/>
    <mergeCell ref="AJ57:AK58"/>
    <mergeCell ref="D49:I49"/>
    <mergeCell ref="J49:AB49"/>
    <mergeCell ref="AD49:BB49"/>
    <mergeCell ref="D50:I50"/>
    <mergeCell ref="J50:AB50"/>
    <mergeCell ref="AD50:BB50"/>
    <mergeCell ref="A55:X55"/>
    <mergeCell ref="AB55:AK55"/>
    <mergeCell ref="E56:H56"/>
    <mergeCell ref="I56:V56"/>
    <mergeCell ref="AB56:AC56"/>
    <mergeCell ref="AD56:AE56"/>
    <mergeCell ref="AF56:AG56"/>
    <mergeCell ref="AH56:AI56"/>
    <mergeCell ref="AJ56:AK56"/>
    <mergeCell ref="A52:J52"/>
    <mergeCell ref="AD43:BB43"/>
    <mergeCell ref="D44:I44"/>
    <mergeCell ref="J44:AB44"/>
    <mergeCell ref="AD44:BB44"/>
    <mergeCell ref="D40:AB40"/>
    <mergeCell ref="D41:I41"/>
    <mergeCell ref="J41:AB41"/>
    <mergeCell ref="AD41:BB41"/>
    <mergeCell ref="D42:I42"/>
    <mergeCell ref="J42:AB42"/>
    <mergeCell ref="AD42:BB42"/>
    <mergeCell ref="D38:I38"/>
    <mergeCell ref="J38:AB38"/>
    <mergeCell ref="AD38:BB38"/>
    <mergeCell ref="D39:I39"/>
    <mergeCell ref="J39:AB39"/>
    <mergeCell ref="AD39:BB39"/>
    <mergeCell ref="D36:I36"/>
    <mergeCell ref="J36:AB36"/>
    <mergeCell ref="AD36:BB36"/>
    <mergeCell ref="D37:I37"/>
    <mergeCell ref="J37:AB37"/>
    <mergeCell ref="AD37:BB37"/>
    <mergeCell ref="D34:I34"/>
    <mergeCell ref="J34:AB34"/>
    <mergeCell ref="AD34:BB34"/>
    <mergeCell ref="D35:I35"/>
    <mergeCell ref="J35:AB35"/>
    <mergeCell ref="AD35:BB35"/>
    <mergeCell ref="D32:I32"/>
    <mergeCell ref="J32:AB32"/>
    <mergeCell ref="AD32:BB32"/>
    <mergeCell ref="D33:I33"/>
    <mergeCell ref="J33:AB33"/>
    <mergeCell ref="AD33:BB33"/>
    <mergeCell ref="D18:H18"/>
    <mergeCell ref="I18:N18"/>
    <mergeCell ref="O18:AK18"/>
    <mergeCell ref="AQ18:BB18"/>
    <mergeCell ref="D30:I30"/>
    <mergeCell ref="J30:AB30"/>
    <mergeCell ref="AD30:BB30"/>
    <mergeCell ref="D31:I31"/>
    <mergeCell ref="J31:AB31"/>
    <mergeCell ref="AD31:BB31"/>
    <mergeCell ref="D24:AR24"/>
    <mergeCell ref="AT24:BB24"/>
    <mergeCell ref="D27:AB27"/>
    <mergeCell ref="AD27:BB28"/>
    <mergeCell ref="D28:AB28"/>
    <mergeCell ref="D29:I29"/>
    <mergeCell ref="J29:AB29"/>
    <mergeCell ref="AD29:BB29"/>
    <mergeCell ref="D21:BC21"/>
    <mergeCell ref="D22:BB22"/>
    <mergeCell ref="D25:AR25"/>
    <mergeCell ref="AT25:BB25"/>
    <mergeCell ref="A1:J4"/>
    <mergeCell ref="AT1:AY2"/>
    <mergeCell ref="AZ1:BE2"/>
    <mergeCell ref="AT3:AY4"/>
    <mergeCell ref="AZ3:BE4"/>
    <mergeCell ref="P1:AS4"/>
    <mergeCell ref="D19:H19"/>
    <mergeCell ref="J19:L19"/>
    <mergeCell ref="O19:AO19"/>
    <mergeCell ref="AQ19:BB19"/>
    <mergeCell ref="D6:G6"/>
    <mergeCell ref="K6:BB6"/>
    <mergeCell ref="D8:G8"/>
    <mergeCell ref="K8:BB8"/>
    <mergeCell ref="D10:I10"/>
    <mergeCell ref="K10:AJ10"/>
    <mergeCell ref="AK10:AS10"/>
    <mergeCell ref="AT10:BB10"/>
    <mergeCell ref="AT11:BC11"/>
    <mergeCell ref="M13:T13"/>
    <mergeCell ref="V13:AJ13"/>
    <mergeCell ref="A15:J15"/>
    <mergeCell ref="D16:BC16"/>
    <mergeCell ref="D17:BB17"/>
  </mergeCells>
  <conditionalFormatting sqref="AK13">
    <cfRule type="expression" dxfId="68" priority="79">
      <formula>$BL$165=1</formula>
    </cfRule>
  </conditionalFormatting>
  <conditionalFormatting sqref="AQ19">
    <cfRule type="expression" dxfId="67" priority="78">
      <formula>$AK$13&lt;&gt;1</formula>
    </cfRule>
  </conditionalFormatting>
  <conditionalFormatting sqref="N121:Q123">
    <cfRule type="expression" dxfId="66" priority="38">
      <formula>$T$122="X"</formula>
    </cfRule>
  </conditionalFormatting>
  <conditionalFormatting sqref="S121:W123">
    <cfRule type="expression" dxfId="65" priority="37">
      <formula>$O$122="X"</formula>
    </cfRule>
  </conditionalFormatting>
  <conditionalFormatting sqref="R59:W63">
    <cfRule type="expression" dxfId="64" priority="30">
      <formula>$BL$164=1</formula>
    </cfRule>
  </conditionalFormatting>
  <conditionalFormatting sqref="R68:W70">
    <cfRule type="expression" dxfId="63" priority="29">
      <formula>$BL$164=1</formula>
    </cfRule>
  </conditionalFormatting>
  <conditionalFormatting sqref="E57:H57">
    <cfRule type="expression" dxfId="62" priority="28">
      <formula>$I$56&lt;&gt;""</formula>
    </cfRule>
  </conditionalFormatting>
  <conditionalFormatting sqref="E56:H56">
    <cfRule type="expression" dxfId="61" priority="26">
      <formula>$I$57&lt;&gt;""</formula>
    </cfRule>
  </conditionalFormatting>
  <conditionalFormatting sqref="E67">
    <cfRule type="expression" dxfId="60" priority="24">
      <formula>$AK$13&lt;&gt;1</formula>
    </cfRule>
  </conditionalFormatting>
  <conditionalFormatting sqref="R67:W67">
    <cfRule type="expression" dxfId="59" priority="23">
      <formula>$BL$164=1</formula>
    </cfRule>
  </conditionalFormatting>
  <conditionalFormatting sqref="E66:H66">
    <cfRule type="expression" dxfId="58" priority="22">
      <formula>$I$57&lt;&gt;""</formula>
    </cfRule>
  </conditionalFormatting>
  <conditionalFormatting sqref="R101:W105">
    <cfRule type="expression" dxfId="57" priority="11">
      <formula>$BL$164=1</formula>
    </cfRule>
  </conditionalFormatting>
  <conditionalFormatting sqref="R108:W112">
    <cfRule type="expression" dxfId="56" priority="10">
      <formula>$BL$164=1</formula>
    </cfRule>
  </conditionalFormatting>
  <dataValidations count="18">
    <dataValidation type="list" allowBlank="1" showInputMessage="1" showErrorMessage="1" sqref="J19">
      <formula1>Preposiciones</formula1>
    </dataValidation>
    <dataValidation type="list" allowBlank="1" showInputMessage="1" showErrorMessage="1" sqref="X85:AC89 AH78:AI81 X77:AC81 AF77:AG81 AF85:AG89">
      <formula1>IF($D77&lt;&gt;"",Respuestas)</formula1>
    </dataValidation>
    <dataValidation type="list" allowBlank="1" showInputMessage="1" showErrorMessage="1" sqref="Z122 T122 O122 AJ122">
      <formula1>x</formula1>
    </dataValidation>
    <dataValidation type="date" allowBlank="1" showInputMessage="1" showErrorMessage="1" sqref="AT10:BB10 AU131:AX140">
      <formula1>42370</formula1>
      <formula2>43465</formula2>
    </dataValidation>
    <dataValidation type="date" operator="greaterThan" allowBlank="1" showInputMessage="1" showErrorMessage="1" sqref="AY131:BB140">
      <formula1>AU131</formula1>
    </dataValidation>
    <dataValidation type="list" allowBlank="1" showInputMessage="1" showErrorMessage="1" sqref="I56:V56">
      <formula1>Probabilidad_factibilidad</formula1>
    </dataValidation>
    <dataValidation allowBlank="1" showInputMessage="1" showErrorMessage="1" prompt="Es una actividad del HACER del proceso en la que se debe ejercer un control para prevenir la materializacion de riesgo" sqref="D17:BB17"/>
    <dataValidation type="list" allowBlank="1" showInputMessage="1" showErrorMessage="1" sqref="D19">
      <formula1>IF(AK13=1,Categoría_corrupción,IF(AK13=2,Categoría_ambiental,IF(AK13=3, Categoría_gestión_procesos,IF(AK13=4, Categoría_seguridad_información))))</formula1>
    </dataValidation>
    <dataValidation type="list" allowBlank="1" showInputMessage="1" showErrorMessage="1" sqref="K6">
      <formula1>Proceso</formula1>
    </dataValidation>
    <dataValidation type="list" allowBlank="1" showInputMessage="1" showErrorMessage="1" sqref="AJ85:AJ89">
      <formula1>IF($D85&lt;&gt;"",$AG$2:$AG$6)</formula1>
    </dataValidation>
    <dataValidation type="list" allowBlank="1" showInputMessage="1" showErrorMessage="1" sqref="AH85:AI89">
      <formula1>IF($D85&lt;&gt;"",$AF$2:$AF$4)</formula1>
    </dataValidation>
    <dataValidation type="list" allowBlank="1" showInputMessage="1" showErrorMessage="1" sqref="D42:I50">
      <formula1>IF(AK$13=1,#REF!,IF(AK$13=2,Categoría_ambiental,IF(AK$13=3,Agente_generador_internas, IF(AK$13=4,#REF!,#REF!))))</formula1>
    </dataValidation>
    <dataValidation type="list" allowBlank="1" showInputMessage="1" showErrorMessage="1" sqref="D30:I39">
      <formula1>IF(AK$13=1,#REF!,IF(AK$13=2,Categoría_ambiental,IF(AK$13=3,#REF!, IF(AK$13=4,#REF!,#REF!))))</formula1>
    </dataValidation>
    <dataValidation type="list" allowBlank="1" showInputMessage="1" showErrorMessage="1" sqref="AJ77:AJ81">
      <formula1>IF($D77&lt;&gt;"",#REF!)</formula1>
    </dataValidation>
    <dataValidation type="list" allowBlank="1" showInputMessage="1" showErrorMessage="1" sqref="AH77:AI77">
      <formula1>IF($D77&lt;&gt;"",#REF!)</formula1>
    </dataValidation>
    <dataValidation type="list" allowBlank="1" showInputMessage="1" showErrorMessage="1" sqref="I66:V66">
      <formula1>IF(AK13=1,"",#REF!)</formula1>
    </dataValidation>
    <dataValidation type="list" allowBlank="1" showInputMessage="1" showErrorMessage="1" sqref="AT25:BB25">
      <formula1>IF(AK$13=1,#REF!,IF(AK$13=2,Categoría_ambiental,IF(AK13=3, Clase_riesgo,IF(AK$13=4, V13, IF(AK$13=5,Clase_riesgo)))))</formula1>
    </dataValidation>
    <dataValidation type="list" allowBlank="1" showInputMessage="1" showErrorMessage="1" sqref="V13:AJ13">
      <formula1>#REF!</formula1>
    </dataValidation>
  </dataValidations>
  <hyperlinks>
    <hyperlink ref="AQ19:BB19" location="'Inventario de Activos'!D2" display="'Inventario de Activos'!D2"/>
    <hyperlink ref="I65:T65" location="Enc_Imp_Corrupción!E3" display="Enc_Imp_Corrupción!E3"/>
  </hyperlinks>
  <printOptions horizontalCentered="1" verticalCentered="1"/>
  <pageMargins left="0.19685039370078741" right="0.23622047244094491" top="0.19685039370078741" bottom="0.19685039370078741" header="0.31496062992125984" footer="0.31496062992125984"/>
  <pageSetup paperSize="14" scale="33" orientation="portrait" horizontalDpi="4294967294" verticalDpi="4294967294" r:id="rId2"/>
  <headerFooter>
    <oddFooter>&amp;R&amp;"Arial Narrow,Normal"&amp;7Fecha de versión: 10 de octubre de 2017</oddFooter>
  </headerFooter>
  <drawing r:id="rId3"/>
  <extLst>
    <ext xmlns:x14="http://schemas.microsoft.com/office/spreadsheetml/2009/9/main" uri="{78C0D931-6437-407d-A8EE-F0AAD7539E65}">
      <x14:conditionalFormattings>
        <x14:conditionalFormatting xmlns:xm="http://schemas.microsoft.com/office/excel/2006/main">
          <x14:cfRule type="expression" priority="32" id="{009264D0-EE2C-46E1-A269-3AB38DEB9BCF}">
            <xm:f>$AQ$107='\Users\c.gbeltran\Backups SIC\SGSI\15 Riesgos\[Ficha_Integral_del_Riesgo.xlsx]Datos'!#REF!</xm:f>
            <x14:dxf>
              <font>
                <color theme="0"/>
              </font>
              <fill>
                <patternFill patternType="none">
                  <bgColor auto="1"/>
                </patternFill>
              </fill>
              <border>
                <right/>
                <top/>
                <bottom/>
                <vertical/>
                <horizontal/>
              </border>
            </x14:dxf>
          </x14:cfRule>
          <xm:sqref>AU129:BB140</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14:formula1>
            <xm:f>IF($AQ$107=[4]Datos!#REF!,$BL$148,Controles)</xm:f>
          </x14:formula1>
          <xm:sqref>D131:P140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0C0"/>
  </sheetPr>
  <dimension ref="A1:BV166"/>
  <sheetViews>
    <sheetView showGridLines="0" view="pageBreakPreview" topLeftCell="A46" zoomScale="80" zoomScaleNormal="90" zoomScaleSheetLayoutView="80" workbookViewId="0">
      <selection activeCell="AQ61" sqref="AQ61:BB62"/>
    </sheetView>
  </sheetViews>
  <sheetFormatPr baseColWidth="10" defaultColWidth="11.5703125" defaultRowHeight="15"/>
  <cols>
    <col min="1" max="3" width="2.7109375" style="6" customWidth="1"/>
    <col min="4" max="4" width="4" style="6" customWidth="1"/>
    <col min="5" max="5" width="5.7109375" style="6" customWidth="1"/>
    <col min="6" max="6" width="4.7109375" style="6" customWidth="1"/>
    <col min="7" max="8" width="7.7109375" style="6" customWidth="1"/>
    <col min="9" max="9" width="7" style="6" customWidth="1"/>
    <col min="10" max="11" width="2.7109375" style="6" customWidth="1"/>
    <col min="12" max="12" width="4.28515625" style="6" customWidth="1"/>
    <col min="13" max="16" width="2.7109375" style="6" customWidth="1"/>
    <col min="17" max="17" width="3.7109375" style="6" customWidth="1"/>
    <col min="18" max="20" width="2.7109375" style="6" customWidth="1"/>
    <col min="21" max="21" width="4.28515625" style="6" customWidth="1"/>
    <col min="22" max="23" width="2.7109375" style="6" customWidth="1"/>
    <col min="24" max="24" width="4.5703125" style="6" customWidth="1"/>
    <col min="25" max="25" width="9.28515625" style="6" customWidth="1"/>
    <col min="26" max="26" width="3.85546875" style="6" customWidth="1"/>
    <col min="27" max="28" width="2.7109375" style="6" customWidth="1"/>
    <col min="29" max="29" width="6.42578125" style="6" customWidth="1"/>
    <col min="30" max="30" width="2.7109375" style="6" customWidth="1"/>
    <col min="31" max="31" width="5.85546875" style="6" customWidth="1"/>
    <col min="32" max="32" width="2.7109375" style="6" customWidth="1"/>
    <col min="33" max="33" width="8.42578125" style="6" customWidth="1"/>
    <col min="34" max="34" width="5.7109375" style="6" customWidth="1"/>
    <col min="35" max="35" width="7.140625" style="6" customWidth="1"/>
    <col min="36" max="36" width="8.28515625" style="6" customWidth="1"/>
    <col min="37" max="37" width="3.42578125" style="6" customWidth="1"/>
    <col min="38" max="50" width="2.7109375" style="6" customWidth="1"/>
    <col min="51" max="51" width="4.28515625" style="6" customWidth="1"/>
    <col min="52" max="54" width="2.7109375" style="6" customWidth="1"/>
    <col min="55" max="55" width="4.7109375" style="6" customWidth="1"/>
    <col min="56" max="57" width="2.7109375" style="6" customWidth="1"/>
    <col min="58" max="58" width="6.5703125" style="6" customWidth="1"/>
    <col min="59" max="59" width="3" style="6" customWidth="1"/>
    <col min="60" max="60" width="4.85546875" style="6" customWidth="1"/>
    <col min="61" max="61" width="4.42578125" style="6" customWidth="1"/>
    <col min="62" max="62" width="7.5703125" style="6" customWidth="1"/>
    <col min="63" max="63" width="16.42578125" style="6" customWidth="1"/>
    <col min="64" max="64" width="15.28515625" style="6" customWidth="1"/>
    <col min="65" max="65" width="19.85546875" style="6" customWidth="1"/>
    <col min="66" max="66" width="11.5703125" style="6" customWidth="1"/>
    <col min="67" max="67" width="14.85546875" style="6" customWidth="1"/>
    <col min="68" max="68" width="21.7109375" style="6" customWidth="1"/>
    <col min="69" max="69" width="20.7109375" style="6" customWidth="1"/>
    <col min="70" max="70" width="11.5703125" style="6" customWidth="1"/>
    <col min="71" max="71" width="11.85546875" style="6" customWidth="1"/>
    <col min="72" max="78" width="11.5703125" style="6" customWidth="1"/>
    <col min="79" max="16384" width="11.5703125" style="6"/>
  </cols>
  <sheetData>
    <row r="1" spans="1:57" ht="15.6" customHeight="1">
      <c r="A1" s="221"/>
      <c r="B1" s="222"/>
      <c r="C1" s="222"/>
      <c r="D1" s="222"/>
      <c r="E1" s="222"/>
      <c r="F1" s="222"/>
      <c r="G1" s="222"/>
      <c r="H1" s="222"/>
      <c r="I1" s="222"/>
      <c r="J1" s="222"/>
      <c r="K1" s="4"/>
      <c r="L1" s="4"/>
      <c r="M1" s="4"/>
      <c r="N1" s="4"/>
      <c r="O1" s="5"/>
      <c r="P1" s="245" t="s">
        <v>207</v>
      </c>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7"/>
      <c r="AT1" s="227" t="s">
        <v>79</v>
      </c>
      <c r="AU1" s="228"/>
      <c r="AV1" s="228"/>
      <c r="AW1" s="228"/>
      <c r="AX1" s="228"/>
      <c r="AY1" s="229"/>
      <c r="AZ1" s="233"/>
      <c r="BA1" s="234"/>
      <c r="BB1" s="234"/>
      <c r="BC1" s="234"/>
      <c r="BD1" s="234"/>
      <c r="BE1" s="235"/>
    </row>
    <row r="2" spans="1:57" ht="15.6" customHeight="1">
      <c r="A2" s="223"/>
      <c r="B2" s="224"/>
      <c r="C2" s="224"/>
      <c r="D2" s="224"/>
      <c r="E2" s="224"/>
      <c r="F2" s="224"/>
      <c r="G2" s="224"/>
      <c r="H2" s="224"/>
      <c r="I2" s="224"/>
      <c r="J2" s="224"/>
      <c r="K2" s="7"/>
      <c r="L2" s="7"/>
      <c r="M2" s="7"/>
      <c r="N2" s="7"/>
      <c r="O2" s="8"/>
      <c r="P2" s="248"/>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50"/>
      <c r="AT2" s="230"/>
      <c r="AU2" s="231"/>
      <c r="AV2" s="231"/>
      <c r="AW2" s="231"/>
      <c r="AX2" s="231"/>
      <c r="AY2" s="232"/>
      <c r="AZ2" s="236"/>
      <c r="BA2" s="237"/>
      <c r="BB2" s="237"/>
      <c r="BC2" s="237"/>
      <c r="BD2" s="237"/>
      <c r="BE2" s="238"/>
    </row>
    <row r="3" spans="1:57" ht="15.6" customHeight="1">
      <c r="A3" s="223"/>
      <c r="B3" s="224"/>
      <c r="C3" s="224"/>
      <c r="D3" s="224"/>
      <c r="E3" s="224"/>
      <c r="F3" s="224"/>
      <c r="G3" s="224"/>
      <c r="H3" s="224"/>
      <c r="I3" s="224"/>
      <c r="J3" s="224"/>
      <c r="K3" s="7"/>
      <c r="L3" s="7"/>
      <c r="M3" s="7"/>
      <c r="N3" s="7"/>
      <c r="O3" s="8"/>
      <c r="P3" s="248"/>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50"/>
      <c r="AT3" s="230" t="s">
        <v>81</v>
      </c>
      <c r="AU3" s="231"/>
      <c r="AV3" s="231"/>
      <c r="AW3" s="231"/>
      <c r="AX3" s="231"/>
      <c r="AY3" s="232"/>
      <c r="AZ3" s="236"/>
      <c r="BA3" s="237"/>
      <c r="BB3" s="237"/>
      <c r="BC3" s="237"/>
      <c r="BD3" s="237"/>
      <c r="BE3" s="238"/>
    </row>
    <row r="4" spans="1:57" ht="15.6" customHeight="1" thickBot="1">
      <c r="A4" s="225"/>
      <c r="B4" s="226"/>
      <c r="C4" s="226"/>
      <c r="D4" s="226"/>
      <c r="E4" s="226"/>
      <c r="F4" s="226"/>
      <c r="G4" s="226"/>
      <c r="H4" s="226"/>
      <c r="I4" s="226"/>
      <c r="J4" s="226"/>
      <c r="K4" s="9"/>
      <c r="L4" s="9"/>
      <c r="M4" s="9"/>
      <c r="N4" s="9"/>
      <c r="O4" s="10"/>
      <c r="P4" s="251"/>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3"/>
      <c r="AT4" s="239"/>
      <c r="AU4" s="240"/>
      <c r="AV4" s="240"/>
      <c r="AW4" s="240"/>
      <c r="AX4" s="240"/>
      <c r="AY4" s="241"/>
      <c r="AZ4" s="242"/>
      <c r="BA4" s="243"/>
      <c r="BB4" s="243"/>
      <c r="BC4" s="243"/>
      <c r="BD4" s="243"/>
      <c r="BE4" s="244"/>
    </row>
    <row r="5" spans="1:57" ht="15.6"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3"/>
    </row>
    <row r="6" spans="1:57" ht="31.15" customHeight="1">
      <c r="A6" s="14"/>
      <c r="B6" s="15"/>
      <c r="C6" s="16"/>
      <c r="D6" s="256" t="s">
        <v>2</v>
      </c>
      <c r="E6" s="256"/>
      <c r="F6" s="256"/>
      <c r="G6" s="256"/>
      <c r="H6" s="15"/>
      <c r="I6" s="15"/>
      <c r="J6" s="16"/>
      <c r="K6" s="257" t="s">
        <v>204</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9"/>
      <c r="BC6" s="15"/>
      <c r="BD6" s="15"/>
      <c r="BE6" s="17"/>
    </row>
    <row r="7" spans="1:57" ht="11.45" customHeight="1">
      <c r="A7" s="14"/>
      <c r="B7" s="15"/>
      <c r="C7" s="16"/>
      <c r="D7" s="16"/>
      <c r="E7" s="16"/>
      <c r="F7" s="16"/>
      <c r="G7" s="15"/>
      <c r="H7" s="16"/>
      <c r="I7" s="16"/>
      <c r="J7" s="16"/>
      <c r="K7" s="15"/>
      <c r="L7" s="15"/>
      <c r="M7" s="15"/>
      <c r="N7" s="15"/>
      <c r="O7" s="16"/>
      <c r="P7" s="144"/>
      <c r="Q7" s="144"/>
      <c r="R7" s="144"/>
      <c r="S7" s="144"/>
      <c r="T7" s="16"/>
      <c r="U7" s="16"/>
      <c r="V7" s="18"/>
      <c r="W7" s="18"/>
      <c r="X7" s="18"/>
      <c r="Y7" s="18"/>
      <c r="Z7" s="18"/>
      <c r="AA7" s="18"/>
      <c r="AB7" s="18"/>
      <c r="AC7" s="18"/>
      <c r="AD7" s="18"/>
      <c r="AE7" s="18"/>
      <c r="AF7" s="18"/>
      <c r="AG7" s="18"/>
      <c r="AH7" s="18"/>
      <c r="AI7" s="18"/>
      <c r="AJ7" s="18"/>
      <c r="AK7" s="18"/>
      <c r="AL7" s="18"/>
      <c r="AM7" s="18"/>
      <c r="AN7" s="18"/>
      <c r="AO7" s="18"/>
      <c r="AP7" s="18"/>
      <c r="AQ7" s="15"/>
      <c r="AR7" s="15"/>
      <c r="AS7" s="15"/>
      <c r="AT7" s="15"/>
      <c r="AU7" s="15"/>
      <c r="AV7" s="15"/>
      <c r="AW7" s="15"/>
      <c r="AX7" s="15"/>
      <c r="AY7" s="15"/>
      <c r="AZ7" s="15"/>
      <c r="BA7" s="15"/>
      <c r="BB7" s="15"/>
      <c r="BC7" s="15"/>
      <c r="BD7" s="15"/>
      <c r="BE7" s="17"/>
    </row>
    <row r="8" spans="1:57" ht="31.15" customHeight="1">
      <c r="A8" s="14"/>
      <c r="B8" s="15"/>
      <c r="C8" s="16"/>
      <c r="D8" s="256" t="s">
        <v>6</v>
      </c>
      <c r="E8" s="256"/>
      <c r="F8" s="256"/>
      <c r="G8" s="256"/>
      <c r="H8" s="15"/>
      <c r="I8" s="15"/>
      <c r="J8" s="19"/>
      <c r="K8" s="257"/>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9"/>
      <c r="BC8" s="15"/>
      <c r="BD8" s="15"/>
      <c r="BE8" s="17"/>
    </row>
    <row r="9" spans="1:57" ht="11.45" customHeight="1">
      <c r="A9" s="14"/>
      <c r="B9" s="15"/>
      <c r="C9" s="16"/>
      <c r="D9" s="144"/>
      <c r="E9" s="144"/>
      <c r="F9" s="144"/>
      <c r="G9" s="144"/>
      <c r="H9" s="15"/>
      <c r="I9" s="15"/>
      <c r="J9" s="19"/>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5"/>
      <c r="BD9" s="15"/>
      <c r="BE9" s="17"/>
    </row>
    <row r="10" spans="1:57" ht="33.75" customHeight="1">
      <c r="A10" s="14"/>
      <c r="B10" s="15"/>
      <c r="C10" s="16"/>
      <c r="D10" s="256" t="s">
        <v>208</v>
      </c>
      <c r="E10" s="256"/>
      <c r="F10" s="256"/>
      <c r="G10" s="256"/>
      <c r="H10" s="256"/>
      <c r="I10" s="256"/>
      <c r="J10" s="19"/>
      <c r="K10" s="257" t="s">
        <v>228</v>
      </c>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K10" s="260" t="s">
        <v>217</v>
      </c>
      <c r="AL10" s="261"/>
      <c r="AM10" s="261"/>
      <c r="AN10" s="261"/>
      <c r="AO10" s="261"/>
      <c r="AP10" s="261"/>
      <c r="AQ10" s="261"/>
      <c r="AR10" s="261"/>
      <c r="AS10" s="262"/>
      <c r="AT10" s="263"/>
      <c r="AU10" s="263"/>
      <c r="AV10" s="263"/>
      <c r="AW10" s="263"/>
      <c r="AX10" s="263"/>
      <c r="AY10" s="263"/>
      <c r="AZ10" s="263"/>
      <c r="BA10" s="263"/>
      <c r="BB10" s="263"/>
      <c r="BC10" s="15"/>
      <c r="BD10" s="15"/>
      <c r="BE10" s="17"/>
    </row>
    <row r="11" spans="1:57" ht="15.75">
      <c r="A11" s="14"/>
      <c r="B11" s="15"/>
      <c r="C11" s="16"/>
      <c r="D11" s="16"/>
      <c r="E11" s="16"/>
      <c r="F11" s="144"/>
      <c r="G11" s="144"/>
      <c r="H11" s="144"/>
      <c r="I11" s="144"/>
      <c r="J11" s="19"/>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264" t="s">
        <v>1</v>
      </c>
      <c r="AU11" s="264"/>
      <c r="AV11" s="264"/>
      <c r="AW11" s="264"/>
      <c r="AX11" s="264"/>
      <c r="AY11" s="264"/>
      <c r="AZ11" s="264"/>
      <c r="BA11" s="264"/>
      <c r="BB11" s="264"/>
      <c r="BC11" s="264"/>
      <c r="BD11" s="15"/>
      <c r="BE11" s="17"/>
    </row>
    <row r="12" spans="1:57" ht="23.45" customHeight="1">
      <c r="A12" s="14"/>
      <c r="B12" s="15"/>
      <c r="C12" s="16"/>
      <c r="D12" s="16"/>
      <c r="E12" s="16"/>
      <c r="F12" s="144"/>
      <c r="G12" s="144"/>
      <c r="H12" s="144"/>
      <c r="I12" s="144"/>
      <c r="J12" s="19"/>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20"/>
      <c r="AU12" s="20"/>
      <c r="AV12" s="20"/>
      <c r="AW12" s="20"/>
      <c r="AX12" s="20"/>
      <c r="AY12" s="20"/>
      <c r="AZ12" s="20"/>
      <c r="BA12" s="20"/>
      <c r="BB12" s="20"/>
      <c r="BC12" s="20"/>
      <c r="BD12" s="15"/>
      <c r="BE12" s="17"/>
    </row>
    <row r="13" spans="1:57" ht="31.15" customHeight="1">
      <c r="A13" s="14"/>
      <c r="B13" s="15"/>
      <c r="C13" s="16"/>
      <c r="D13" s="15"/>
      <c r="E13" s="21"/>
      <c r="F13" s="21"/>
      <c r="G13" s="21"/>
      <c r="H13" s="21"/>
      <c r="I13" s="21"/>
      <c r="J13" s="21"/>
      <c r="K13" s="15"/>
      <c r="L13" s="21"/>
      <c r="M13" s="265" t="s">
        <v>9</v>
      </c>
      <c r="N13" s="265"/>
      <c r="O13" s="265"/>
      <c r="P13" s="265"/>
      <c r="Q13" s="265"/>
      <c r="R13" s="265"/>
      <c r="S13" s="265"/>
      <c r="T13" s="265"/>
      <c r="U13" s="21"/>
      <c r="V13" s="257" t="s">
        <v>209</v>
      </c>
      <c r="W13" s="258"/>
      <c r="X13" s="258"/>
      <c r="Y13" s="258"/>
      <c r="Z13" s="258"/>
      <c r="AA13" s="258"/>
      <c r="AB13" s="258"/>
      <c r="AC13" s="258"/>
      <c r="AD13" s="258"/>
      <c r="AE13" s="258"/>
      <c r="AF13" s="258"/>
      <c r="AG13" s="258"/>
      <c r="AH13" s="258"/>
      <c r="AI13" s="258"/>
      <c r="AJ13" s="259"/>
      <c r="AK13" s="135" t="e">
        <f>IF(V13=#REF!,1,IF(V13=#REF!,2,IF(V13=#REF!,3,IF(V13=#REF!,4,IF(V13=#REF!,5,"")))))</f>
        <v>#REF!</v>
      </c>
      <c r="AL13" s="15"/>
      <c r="AM13" s="15"/>
      <c r="AN13" s="15"/>
      <c r="AO13" s="15"/>
      <c r="AP13" s="15"/>
      <c r="AQ13" s="15"/>
      <c r="AR13" s="15"/>
      <c r="AS13" s="15"/>
      <c r="AT13" s="15"/>
      <c r="AU13" s="145"/>
      <c r="AV13" s="145"/>
      <c r="AW13" s="145"/>
      <c r="AX13" s="145"/>
      <c r="AY13" s="145"/>
      <c r="AZ13" s="145"/>
      <c r="BA13" s="145"/>
      <c r="BB13" s="145"/>
      <c r="BC13" s="15"/>
      <c r="BD13" s="15"/>
      <c r="BE13" s="17"/>
    </row>
    <row r="14" spans="1:57" ht="15.6" customHeight="1" thickBo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6"/>
    </row>
    <row r="15" spans="1:57" ht="32.450000000000003" customHeight="1" thickBot="1">
      <c r="A15" s="266" t="s">
        <v>3</v>
      </c>
      <c r="B15" s="267"/>
      <c r="C15" s="267"/>
      <c r="D15" s="267"/>
      <c r="E15" s="267"/>
      <c r="F15" s="267"/>
      <c r="G15" s="267"/>
      <c r="H15" s="267"/>
      <c r="I15" s="267"/>
      <c r="J15" s="268"/>
      <c r="K15" s="27"/>
      <c r="L15" s="27"/>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7"/>
    </row>
    <row r="16" spans="1:57" ht="24.75" customHeight="1">
      <c r="A16" s="50"/>
      <c r="B16" s="51"/>
      <c r="C16" s="51"/>
      <c r="D16" s="269" t="s">
        <v>210</v>
      </c>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15"/>
      <c r="BE16" s="17"/>
    </row>
    <row r="17" spans="1:58" ht="27" customHeight="1">
      <c r="A17" s="50"/>
      <c r="B17" s="51"/>
      <c r="C17" s="51"/>
      <c r="D17" s="270" t="s">
        <v>240</v>
      </c>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15"/>
      <c r="BD17" s="15"/>
      <c r="BE17" s="17"/>
    </row>
    <row r="18" spans="1:58" ht="29.25" customHeight="1">
      <c r="A18" s="14"/>
      <c r="B18" s="28"/>
      <c r="C18" s="28"/>
      <c r="D18" s="271" t="s">
        <v>206</v>
      </c>
      <c r="E18" s="271"/>
      <c r="F18" s="271"/>
      <c r="G18" s="271"/>
      <c r="H18" s="271"/>
      <c r="I18" s="272" t="s">
        <v>216</v>
      </c>
      <c r="J18" s="272"/>
      <c r="K18" s="272"/>
      <c r="L18" s="272"/>
      <c r="M18" s="272"/>
      <c r="N18" s="272"/>
      <c r="O18" s="273" t="s">
        <v>5</v>
      </c>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140"/>
      <c r="AM18" s="140"/>
      <c r="AN18" s="140"/>
      <c r="AO18" s="140"/>
      <c r="AP18" s="140"/>
      <c r="AQ18" s="273" t="e">
        <f>IF(AK13=4,"Activos de información afectados","")</f>
        <v>#REF!</v>
      </c>
      <c r="AR18" s="273"/>
      <c r="AS18" s="273"/>
      <c r="AT18" s="273"/>
      <c r="AU18" s="273"/>
      <c r="AV18" s="273"/>
      <c r="AW18" s="273"/>
      <c r="AX18" s="273"/>
      <c r="AY18" s="273"/>
      <c r="AZ18" s="273"/>
      <c r="BA18" s="273"/>
      <c r="BB18" s="273"/>
      <c r="BC18" s="137"/>
      <c r="BD18" s="15"/>
      <c r="BE18" s="17"/>
    </row>
    <row r="19" spans="1:58" s="29" customFormat="1" ht="31.15" customHeight="1">
      <c r="D19" s="254" t="s">
        <v>211</v>
      </c>
      <c r="E19" s="254"/>
      <c r="F19" s="254"/>
      <c r="G19" s="254"/>
      <c r="H19" s="254"/>
      <c r="I19" s="136"/>
      <c r="J19" s="254" t="s">
        <v>4</v>
      </c>
      <c r="K19" s="254"/>
      <c r="L19" s="254"/>
      <c r="M19" s="136"/>
      <c r="N19" s="136"/>
      <c r="O19" s="254" t="s">
        <v>220</v>
      </c>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138"/>
      <c r="AQ19" s="255" t="e">
        <f>IF($AK$13=4,"Seleccione los activos de información afectados","")</f>
        <v>#REF!</v>
      </c>
      <c r="AR19" s="255"/>
      <c r="AS19" s="255"/>
      <c r="AT19" s="255"/>
      <c r="AU19" s="255"/>
      <c r="AV19" s="255"/>
      <c r="AW19" s="255"/>
      <c r="AX19" s="255"/>
      <c r="AY19" s="255"/>
      <c r="AZ19" s="255"/>
      <c r="BA19" s="255"/>
      <c r="BB19" s="255"/>
      <c r="BC19" s="141"/>
      <c r="BD19" s="141"/>
      <c r="BE19" s="142"/>
      <c r="BF19" s="6"/>
    </row>
    <row r="20" spans="1:58" ht="15.6" customHeight="1">
      <c r="A20" s="14"/>
      <c r="B20" s="146"/>
      <c r="C20" s="146"/>
      <c r="D20" s="139"/>
      <c r="E20" s="139"/>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5"/>
      <c r="BD20" s="15"/>
      <c r="BE20" s="17"/>
    </row>
    <row r="21" spans="1:58" ht="15.6" customHeight="1">
      <c r="A21" s="14"/>
      <c r="B21" s="146"/>
      <c r="C21" s="146"/>
      <c r="D21" s="293" t="s">
        <v>7</v>
      </c>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15"/>
      <c r="BE21" s="17"/>
    </row>
    <row r="22" spans="1:58" ht="31.9" customHeight="1">
      <c r="A22" s="14"/>
      <c r="B22" s="146"/>
      <c r="C22" s="146"/>
      <c r="D22" s="294" t="str">
        <f>CONCATENATE(D19," ",J19," ",O19)</f>
        <v>Pérdida de la disponibilidad durante escaneos de vulnerabilidades</v>
      </c>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6"/>
      <c r="BC22" s="15"/>
      <c r="BD22" s="15"/>
      <c r="BE22" s="17"/>
    </row>
    <row r="23" spans="1:58" ht="15" customHeight="1">
      <c r="A23" s="14"/>
      <c r="B23" s="15"/>
      <c r="C23" s="15"/>
      <c r="D23" s="15"/>
      <c r="E23" s="146"/>
      <c r="F23" s="15"/>
      <c r="G23" s="15"/>
      <c r="H23" s="15"/>
      <c r="I23" s="15"/>
      <c r="J23" s="15"/>
      <c r="K23" s="15"/>
      <c r="L23" s="15"/>
      <c r="M23" s="15"/>
      <c r="N23" s="15"/>
      <c r="O23" s="15"/>
      <c r="P23" s="15"/>
      <c r="Q23" s="15"/>
      <c r="R23" s="29"/>
      <c r="S23" s="29"/>
      <c r="T23" s="29"/>
      <c r="U23" s="29"/>
      <c r="V23" s="29"/>
      <c r="W23" s="29"/>
      <c r="X23" s="29"/>
      <c r="Y23" s="29"/>
      <c r="Z23" s="29"/>
      <c r="AA23" s="29"/>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15"/>
      <c r="BA23" s="15"/>
      <c r="BB23" s="15"/>
      <c r="BC23" s="15"/>
      <c r="BD23" s="15"/>
      <c r="BE23" s="17"/>
    </row>
    <row r="24" spans="1:58" ht="15" customHeight="1">
      <c r="A24" s="14"/>
      <c r="B24" s="15"/>
      <c r="C24" s="15"/>
      <c r="D24" s="281" t="s">
        <v>205</v>
      </c>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31"/>
      <c r="AT24" s="282" t="s">
        <v>8</v>
      </c>
      <c r="AU24" s="282"/>
      <c r="AV24" s="282"/>
      <c r="AW24" s="282"/>
      <c r="AX24" s="282"/>
      <c r="AY24" s="282"/>
      <c r="AZ24" s="282"/>
      <c r="BA24" s="282"/>
      <c r="BB24" s="282"/>
      <c r="BC24" s="15"/>
      <c r="BD24" s="15"/>
      <c r="BE24" s="17"/>
    </row>
    <row r="25" spans="1:58" ht="31.15" customHeight="1">
      <c r="A25" s="14"/>
      <c r="B25" s="15"/>
      <c r="C25" s="15"/>
      <c r="D25" s="257" t="s">
        <v>227</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9"/>
      <c r="AS25" s="30"/>
      <c r="AT25" s="297" t="s">
        <v>0</v>
      </c>
      <c r="AU25" s="298"/>
      <c r="AV25" s="298"/>
      <c r="AW25" s="298"/>
      <c r="AX25" s="298"/>
      <c r="AY25" s="298"/>
      <c r="AZ25" s="298"/>
      <c r="BA25" s="298"/>
      <c r="BB25" s="299"/>
      <c r="BC25" s="15"/>
      <c r="BD25" s="15"/>
      <c r="BE25" s="17"/>
    </row>
    <row r="26" spans="1:58" ht="15.6" customHeight="1">
      <c r="A26" s="14"/>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7"/>
    </row>
    <row r="27" spans="1:58" ht="31.15" customHeight="1">
      <c r="A27" s="14"/>
      <c r="B27" s="15"/>
      <c r="C27" s="15"/>
      <c r="D27" s="283" t="s">
        <v>212</v>
      </c>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5"/>
      <c r="AC27" s="32"/>
      <c r="AD27" s="286" t="s">
        <v>215</v>
      </c>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8"/>
      <c r="BC27" s="15"/>
      <c r="BD27" s="15"/>
      <c r="BE27" s="17"/>
    </row>
    <row r="28" spans="1:58" ht="15.6" customHeight="1">
      <c r="A28" s="14"/>
      <c r="B28" s="15"/>
      <c r="C28" s="15"/>
      <c r="D28" s="283" t="s">
        <v>10</v>
      </c>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5"/>
      <c r="AC28" s="15"/>
      <c r="AD28" s="289"/>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1"/>
      <c r="BC28" s="15"/>
      <c r="BD28" s="15"/>
      <c r="BE28" s="17"/>
    </row>
    <row r="29" spans="1:58" ht="15.6" customHeight="1">
      <c r="A29" s="14"/>
      <c r="B29" s="15"/>
      <c r="C29" s="15"/>
      <c r="D29" s="292" t="e">
        <f>IF($AK$13=1,"Agente generador",IF($AK$13=3,"Agente generador","Amenaza"))</f>
        <v>#REF!</v>
      </c>
      <c r="E29" s="292"/>
      <c r="F29" s="292"/>
      <c r="G29" s="292"/>
      <c r="H29" s="292"/>
      <c r="I29" s="292"/>
      <c r="J29" s="283" t="e">
        <f>IF($AK$13=1,"Causas",IF($AK$13=3,"Causa","Vulnerabilidad / Causa"))</f>
        <v>#REF!</v>
      </c>
      <c r="K29" s="284"/>
      <c r="L29" s="284"/>
      <c r="M29" s="284"/>
      <c r="N29" s="284"/>
      <c r="O29" s="284"/>
      <c r="P29" s="284"/>
      <c r="Q29" s="284"/>
      <c r="R29" s="284"/>
      <c r="S29" s="284"/>
      <c r="T29" s="284"/>
      <c r="U29" s="284"/>
      <c r="V29" s="284"/>
      <c r="W29" s="284"/>
      <c r="X29" s="284"/>
      <c r="Y29" s="284"/>
      <c r="Z29" s="284"/>
      <c r="AA29" s="284"/>
      <c r="AB29" s="285"/>
      <c r="AC29" s="15"/>
      <c r="AD29" s="283" t="s">
        <v>202</v>
      </c>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5"/>
      <c r="BC29" s="15"/>
      <c r="BD29" s="15"/>
      <c r="BE29" s="17"/>
    </row>
    <row r="30" spans="1:58" ht="28.5" customHeight="1">
      <c r="A30" s="14"/>
      <c r="B30" s="15"/>
      <c r="C30" s="15"/>
      <c r="D30" s="274" t="s">
        <v>214</v>
      </c>
      <c r="E30" s="274"/>
      <c r="F30" s="274"/>
      <c r="G30" s="274"/>
      <c r="H30" s="274"/>
      <c r="I30" s="274"/>
      <c r="J30" s="275" t="s">
        <v>229</v>
      </c>
      <c r="K30" s="276"/>
      <c r="L30" s="276"/>
      <c r="M30" s="276"/>
      <c r="N30" s="276"/>
      <c r="O30" s="276"/>
      <c r="P30" s="276"/>
      <c r="Q30" s="276"/>
      <c r="R30" s="276"/>
      <c r="S30" s="276"/>
      <c r="T30" s="276"/>
      <c r="U30" s="276"/>
      <c r="V30" s="276"/>
      <c r="W30" s="276"/>
      <c r="X30" s="276"/>
      <c r="Y30" s="276"/>
      <c r="Z30" s="276"/>
      <c r="AA30" s="276"/>
      <c r="AB30" s="277"/>
      <c r="AC30" s="15"/>
      <c r="AD30" s="278" t="s">
        <v>231</v>
      </c>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80"/>
      <c r="BC30" s="15"/>
      <c r="BD30" s="15"/>
      <c r="BE30" s="17"/>
    </row>
    <row r="31" spans="1:58" ht="24" customHeight="1">
      <c r="A31" s="14"/>
      <c r="B31" s="15"/>
      <c r="C31" s="15"/>
      <c r="D31" s="274" t="s">
        <v>213</v>
      </c>
      <c r="E31" s="274"/>
      <c r="F31" s="274"/>
      <c r="G31" s="274"/>
      <c r="H31" s="274"/>
      <c r="I31" s="274"/>
      <c r="J31" s="278" t="s">
        <v>230</v>
      </c>
      <c r="K31" s="279"/>
      <c r="L31" s="279"/>
      <c r="M31" s="279"/>
      <c r="N31" s="279"/>
      <c r="O31" s="279"/>
      <c r="P31" s="279"/>
      <c r="Q31" s="279"/>
      <c r="R31" s="279"/>
      <c r="S31" s="279"/>
      <c r="T31" s="279"/>
      <c r="U31" s="279"/>
      <c r="V31" s="279"/>
      <c r="W31" s="279"/>
      <c r="X31" s="279"/>
      <c r="Y31" s="279"/>
      <c r="Z31" s="279"/>
      <c r="AA31" s="279"/>
      <c r="AB31" s="280"/>
      <c r="AC31" s="15"/>
      <c r="AD31" s="278"/>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80"/>
      <c r="BC31" s="15"/>
      <c r="BD31" s="15"/>
      <c r="BE31" s="17"/>
    </row>
    <row r="32" spans="1:58" ht="12" customHeight="1">
      <c r="A32" s="14"/>
      <c r="B32" s="15"/>
      <c r="C32" s="15"/>
      <c r="D32" s="274"/>
      <c r="E32" s="274"/>
      <c r="F32" s="274"/>
      <c r="G32" s="274"/>
      <c r="H32" s="274"/>
      <c r="I32" s="274"/>
      <c r="J32" s="278"/>
      <c r="K32" s="279"/>
      <c r="L32" s="279"/>
      <c r="M32" s="279"/>
      <c r="N32" s="279"/>
      <c r="O32" s="279"/>
      <c r="P32" s="279"/>
      <c r="Q32" s="279"/>
      <c r="R32" s="279"/>
      <c r="S32" s="279"/>
      <c r="T32" s="279"/>
      <c r="U32" s="279"/>
      <c r="V32" s="279"/>
      <c r="W32" s="279"/>
      <c r="X32" s="279"/>
      <c r="Y32" s="279"/>
      <c r="Z32" s="279"/>
      <c r="AA32" s="279"/>
      <c r="AB32" s="280"/>
      <c r="AC32" s="15"/>
      <c r="AD32" s="278"/>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80"/>
      <c r="BC32" s="15"/>
      <c r="BD32" s="15"/>
      <c r="BE32" s="17"/>
    </row>
    <row r="33" spans="1:57" ht="18" customHeight="1">
      <c r="A33" s="14"/>
      <c r="B33" s="15"/>
      <c r="C33" s="15"/>
      <c r="D33" s="274"/>
      <c r="E33" s="274"/>
      <c r="F33" s="274"/>
      <c r="G33" s="274"/>
      <c r="H33" s="274"/>
      <c r="I33" s="274"/>
      <c r="J33" s="278"/>
      <c r="K33" s="279"/>
      <c r="L33" s="279"/>
      <c r="M33" s="279"/>
      <c r="N33" s="279"/>
      <c r="O33" s="279"/>
      <c r="P33" s="279"/>
      <c r="Q33" s="279"/>
      <c r="R33" s="279"/>
      <c r="S33" s="279"/>
      <c r="T33" s="279"/>
      <c r="U33" s="279"/>
      <c r="V33" s="279"/>
      <c r="W33" s="279"/>
      <c r="X33" s="279"/>
      <c r="Y33" s="279"/>
      <c r="Z33" s="279"/>
      <c r="AA33" s="279"/>
      <c r="AB33" s="280"/>
      <c r="AC33" s="15"/>
      <c r="AD33" s="278"/>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80"/>
      <c r="BC33" s="15"/>
      <c r="BD33" s="15"/>
      <c r="BE33" s="17"/>
    </row>
    <row r="34" spans="1:57" ht="15" customHeight="1">
      <c r="A34" s="14"/>
      <c r="B34" s="15"/>
      <c r="C34" s="15"/>
      <c r="D34" s="274"/>
      <c r="E34" s="274"/>
      <c r="F34" s="274"/>
      <c r="G34" s="274"/>
      <c r="H34" s="274"/>
      <c r="I34" s="274"/>
      <c r="J34" s="278"/>
      <c r="K34" s="279"/>
      <c r="L34" s="279"/>
      <c r="M34" s="279"/>
      <c r="N34" s="279"/>
      <c r="O34" s="279"/>
      <c r="P34" s="279"/>
      <c r="Q34" s="279"/>
      <c r="R34" s="279"/>
      <c r="S34" s="279"/>
      <c r="T34" s="279"/>
      <c r="U34" s="279"/>
      <c r="V34" s="279"/>
      <c r="W34" s="279"/>
      <c r="X34" s="279"/>
      <c r="Y34" s="279"/>
      <c r="Z34" s="279"/>
      <c r="AA34" s="279"/>
      <c r="AB34" s="280"/>
      <c r="AC34" s="15"/>
      <c r="AD34" s="278"/>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80"/>
      <c r="BC34" s="15"/>
      <c r="BD34" s="15"/>
      <c r="BE34" s="17"/>
    </row>
    <row r="35" spans="1:57" ht="16.5" customHeight="1">
      <c r="A35" s="14"/>
      <c r="B35" s="15"/>
      <c r="C35" s="15"/>
      <c r="D35" s="274"/>
      <c r="E35" s="274"/>
      <c r="F35" s="274"/>
      <c r="G35" s="274"/>
      <c r="H35" s="274"/>
      <c r="I35" s="274"/>
      <c r="J35" s="278"/>
      <c r="K35" s="279"/>
      <c r="L35" s="279"/>
      <c r="M35" s="279"/>
      <c r="N35" s="279"/>
      <c r="O35" s="279"/>
      <c r="P35" s="279"/>
      <c r="Q35" s="279"/>
      <c r="R35" s="279"/>
      <c r="S35" s="279"/>
      <c r="T35" s="279"/>
      <c r="U35" s="279"/>
      <c r="V35" s="279"/>
      <c r="W35" s="279"/>
      <c r="X35" s="279"/>
      <c r="Y35" s="279"/>
      <c r="Z35" s="279"/>
      <c r="AA35" s="279"/>
      <c r="AB35" s="280"/>
      <c r="AC35" s="15"/>
      <c r="AD35" s="278"/>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80"/>
      <c r="BC35" s="15"/>
      <c r="BD35" s="15"/>
      <c r="BE35" s="17"/>
    </row>
    <row r="36" spans="1:57" ht="15.6" customHeight="1">
      <c r="A36" s="14"/>
      <c r="B36" s="15"/>
      <c r="C36" s="15"/>
      <c r="D36" s="274"/>
      <c r="E36" s="274"/>
      <c r="F36" s="274"/>
      <c r="G36" s="274"/>
      <c r="H36" s="274"/>
      <c r="I36" s="274"/>
      <c r="J36" s="278"/>
      <c r="K36" s="279"/>
      <c r="L36" s="279"/>
      <c r="M36" s="279"/>
      <c r="N36" s="279"/>
      <c r="O36" s="279"/>
      <c r="P36" s="279"/>
      <c r="Q36" s="279"/>
      <c r="R36" s="279"/>
      <c r="S36" s="279"/>
      <c r="T36" s="279"/>
      <c r="U36" s="279"/>
      <c r="V36" s="279"/>
      <c r="W36" s="279"/>
      <c r="X36" s="279"/>
      <c r="Y36" s="279"/>
      <c r="Z36" s="279"/>
      <c r="AA36" s="279"/>
      <c r="AB36" s="280"/>
      <c r="AC36" s="15"/>
      <c r="AD36" s="278"/>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80"/>
      <c r="BC36" s="15"/>
      <c r="BD36" s="15"/>
      <c r="BE36" s="17"/>
    </row>
    <row r="37" spans="1:57" ht="19.5" customHeight="1">
      <c r="A37" s="14"/>
      <c r="B37" s="15"/>
      <c r="C37" s="15"/>
      <c r="D37" s="274"/>
      <c r="E37" s="274"/>
      <c r="F37" s="274"/>
      <c r="G37" s="274"/>
      <c r="H37" s="274"/>
      <c r="I37" s="274"/>
      <c r="J37" s="278"/>
      <c r="K37" s="279"/>
      <c r="L37" s="279"/>
      <c r="M37" s="279"/>
      <c r="N37" s="279"/>
      <c r="O37" s="279"/>
      <c r="P37" s="279"/>
      <c r="Q37" s="279"/>
      <c r="R37" s="279"/>
      <c r="S37" s="279"/>
      <c r="T37" s="279"/>
      <c r="U37" s="279"/>
      <c r="V37" s="279"/>
      <c r="W37" s="279"/>
      <c r="X37" s="279"/>
      <c r="Y37" s="279"/>
      <c r="Z37" s="279"/>
      <c r="AA37" s="279"/>
      <c r="AB37" s="280"/>
      <c r="AC37" s="15"/>
      <c r="AD37" s="278"/>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80"/>
      <c r="BC37" s="15"/>
      <c r="BD37" s="15"/>
      <c r="BE37" s="17"/>
    </row>
    <row r="38" spans="1:57" ht="15.6" customHeight="1">
      <c r="A38" s="14"/>
      <c r="B38" s="15"/>
      <c r="C38" s="15"/>
      <c r="D38" s="274"/>
      <c r="E38" s="274"/>
      <c r="F38" s="274"/>
      <c r="G38" s="274"/>
      <c r="H38" s="274"/>
      <c r="I38" s="274"/>
      <c r="J38" s="278"/>
      <c r="K38" s="279"/>
      <c r="L38" s="279"/>
      <c r="M38" s="279"/>
      <c r="N38" s="279"/>
      <c r="O38" s="279"/>
      <c r="P38" s="279"/>
      <c r="Q38" s="279"/>
      <c r="R38" s="279"/>
      <c r="S38" s="279"/>
      <c r="T38" s="279"/>
      <c r="U38" s="279"/>
      <c r="V38" s="279"/>
      <c r="W38" s="279"/>
      <c r="X38" s="279"/>
      <c r="Y38" s="279"/>
      <c r="Z38" s="279"/>
      <c r="AA38" s="279"/>
      <c r="AB38" s="280"/>
      <c r="AC38" s="15"/>
      <c r="AD38" s="278"/>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80"/>
      <c r="BC38" s="15"/>
      <c r="BD38" s="15"/>
      <c r="BE38" s="17"/>
    </row>
    <row r="39" spans="1:57" ht="15.6" customHeight="1">
      <c r="A39" s="14"/>
      <c r="B39" s="15"/>
      <c r="C39" s="15"/>
      <c r="D39" s="274"/>
      <c r="E39" s="274"/>
      <c r="F39" s="274"/>
      <c r="G39" s="274"/>
      <c r="H39" s="274"/>
      <c r="I39" s="274"/>
      <c r="J39" s="278"/>
      <c r="K39" s="279"/>
      <c r="L39" s="279"/>
      <c r="M39" s="279"/>
      <c r="N39" s="279"/>
      <c r="O39" s="279"/>
      <c r="P39" s="279"/>
      <c r="Q39" s="279"/>
      <c r="R39" s="279"/>
      <c r="S39" s="279"/>
      <c r="T39" s="279"/>
      <c r="U39" s="279"/>
      <c r="V39" s="279"/>
      <c r="W39" s="279"/>
      <c r="X39" s="279"/>
      <c r="Y39" s="279"/>
      <c r="Z39" s="279"/>
      <c r="AA39" s="279"/>
      <c r="AB39" s="280"/>
      <c r="AC39" s="15"/>
      <c r="AD39" s="278"/>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80"/>
      <c r="BC39" s="15"/>
      <c r="BD39" s="15"/>
      <c r="BE39" s="17"/>
    </row>
    <row r="40" spans="1:57" ht="15.6" customHeight="1">
      <c r="A40" s="14"/>
      <c r="B40" s="15"/>
      <c r="C40" s="15"/>
      <c r="D40" s="300" t="s">
        <v>12</v>
      </c>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2"/>
      <c r="AC40" s="15"/>
      <c r="AD40" s="33"/>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34"/>
      <c r="BC40" s="15"/>
      <c r="BD40" s="15"/>
      <c r="BE40" s="17"/>
    </row>
    <row r="41" spans="1:57" ht="15.6" customHeight="1">
      <c r="A41" s="14"/>
      <c r="B41" s="15"/>
      <c r="C41" s="15"/>
      <c r="D41" s="292" t="e">
        <f>IF($AK$13=1,"Agente generador",IF($AK$13=3,"Agente generador","Amenaza"))</f>
        <v>#REF!</v>
      </c>
      <c r="E41" s="292"/>
      <c r="F41" s="292"/>
      <c r="G41" s="292"/>
      <c r="H41" s="292"/>
      <c r="I41" s="292"/>
      <c r="J41" s="283" t="e">
        <f>IF($AK$13=1,"Causas",IF($AK$13=3,"Causa","Vulnerabilidad"))</f>
        <v>#REF!</v>
      </c>
      <c r="K41" s="284"/>
      <c r="L41" s="284"/>
      <c r="M41" s="284"/>
      <c r="N41" s="284"/>
      <c r="O41" s="284"/>
      <c r="P41" s="284"/>
      <c r="Q41" s="284"/>
      <c r="R41" s="284"/>
      <c r="S41" s="284"/>
      <c r="T41" s="284"/>
      <c r="U41" s="284"/>
      <c r="V41" s="284"/>
      <c r="W41" s="284"/>
      <c r="X41" s="284"/>
      <c r="Y41" s="284"/>
      <c r="Z41" s="284"/>
      <c r="AA41" s="284"/>
      <c r="AB41" s="285"/>
      <c r="AC41" s="15"/>
      <c r="AD41" s="283" t="s">
        <v>202</v>
      </c>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5"/>
      <c r="BC41" s="15"/>
      <c r="BD41" s="15"/>
      <c r="BE41" s="17"/>
    </row>
    <row r="42" spans="1:57" ht="15.6" customHeight="1">
      <c r="A42" s="14"/>
      <c r="B42" s="15"/>
      <c r="C42" s="15"/>
      <c r="D42" s="274"/>
      <c r="E42" s="274"/>
      <c r="F42" s="274"/>
      <c r="G42" s="274"/>
      <c r="H42" s="274"/>
      <c r="I42" s="274"/>
      <c r="J42" s="278"/>
      <c r="K42" s="279"/>
      <c r="L42" s="279"/>
      <c r="M42" s="279"/>
      <c r="N42" s="279"/>
      <c r="O42" s="279"/>
      <c r="P42" s="279"/>
      <c r="Q42" s="279"/>
      <c r="R42" s="279"/>
      <c r="S42" s="279"/>
      <c r="T42" s="279"/>
      <c r="U42" s="279"/>
      <c r="V42" s="279"/>
      <c r="W42" s="279"/>
      <c r="X42" s="279"/>
      <c r="Y42" s="279"/>
      <c r="Z42" s="279"/>
      <c r="AA42" s="279"/>
      <c r="AB42" s="280"/>
      <c r="AC42" s="15"/>
      <c r="AD42" s="278"/>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80"/>
      <c r="BC42" s="15"/>
      <c r="BD42" s="15"/>
      <c r="BE42" s="17"/>
    </row>
    <row r="43" spans="1:57" ht="15.6" customHeight="1">
      <c r="A43" s="14"/>
      <c r="B43" s="15"/>
      <c r="C43" s="15"/>
      <c r="D43" s="274"/>
      <c r="E43" s="274"/>
      <c r="F43" s="274"/>
      <c r="G43" s="274"/>
      <c r="H43" s="274"/>
      <c r="I43" s="274"/>
      <c r="J43" s="278"/>
      <c r="K43" s="279"/>
      <c r="L43" s="279"/>
      <c r="M43" s="279"/>
      <c r="N43" s="279"/>
      <c r="O43" s="279"/>
      <c r="P43" s="279"/>
      <c r="Q43" s="279"/>
      <c r="R43" s="279"/>
      <c r="S43" s="279"/>
      <c r="T43" s="279"/>
      <c r="U43" s="279"/>
      <c r="V43" s="279"/>
      <c r="W43" s="279"/>
      <c r="X43" s="279"/>
      <c r="Y43" s="279"/>
      <c r="Z43" s="279"/>
      <c r="AA43" s="279"/>
      <c r="AB43" s="280"/>
      <c r="AC43" s="15"/>
      <c r="AD43" s="278"/>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80"/>
      <c r="BC43" s="15"/>
      <c r="BD43" s="15"/>
      <c r="BE43" s="17"/>
    </row>
    <row r="44" spans="1:57" ht="15.6" customHeight="1">
      <c r="A44" s="14"/>
      <c r="B44" s="15"/>
      <c r="C44" s="15"/>
      <c r="D44" s="274"/>
      <c r="E44" s="274"/>
      <c r="F44" s="274"/>
      <c r="G44" s="274"/>
      <c r="H44" s="274"/>
      <c r="I44" s="274"/>
      <c r="J44" s="278"/>
      <c r="K44" s="279"/>
      <c r="L44" s="279"/>
      <c r="M44" s="279"/>
      <c r="N44" s="279"/>
      <c r="O44" s="279"/>
      <c r="P44" s="279"/>
      <c r="Q44" s="279"/>
      <c r="R44" s="279"/>
      <c r="S44" s="279"/>
      <c r="T44" s="279"/>
      <c r="U44" s="279"/>
      <c r="V44" s="279"/>
      <c r="W44" s="279"/>
      <c r="X44" s="279"/>
      <c r="Y44" s="279"/>
      <c r="Z44" s="279"/>
      <c r="AA44" s="279"/>
      <c r="AB44" s="280"/>
      <c r="AC44" s="15"/>
      <c r="AD44" s="278"/>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80"/>
      <c r="BC44" s="15"/>
      <c r="BD44" s="15"/>
      <c r="BE44" s="17"/>
    </row>
    <row r="45" spans="1:57" ht="15.6" customHeight="1">
      <c r="A45" s="14"/>
      <c r="B45" s="15"/>
      <c r="C45" s="15"/>
      <c r="D45" s="274"/>
      <c r="E45" s="274"/>
      <c r="F45" s="274"/>
      <c r="G45" s="274"/>
      <c r="H45" s="274"/>
      <c r="I45" s="274"/>
      <c r="J45" s="278"/>
      <c r="K45" s="279"/>
      <c r="L45" s="279"/>
      <c r="M45" s="279"/>
      <c r="N45" s="279"/>
      <c r="O45" s="279"/>
      <c r="P45" s="279"/>
      <c r="Q45" s="279"/>
      <c r="R45" s="279"/>
      <c r="S45" s="279"/>
      <c r="T45" s="279"/>
      <c r="U45" s="279"/>
      <c r="V45" s="279"/>
      <c r="W45" s="279"/>
      <c r="X45" s="279"/>
      <c r="Y45" s="279"/>
      <c r="Z45" s="279"/>
      <c r="AA45" s="279"/>
      <c r="AB45" s="280"/>
      <c r="AC45" s="15"/>
      <c r="AD45" s="278"/>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80"/>
      <c r="BC45" s="15"/>
      <c r="BD45" s="15"/>
      <c r="BE45" s="17"/>
    </row>
    <row r="46" spans="1:57" ht="15.6" customHeight="1">
      <c r="A46" s="14"/>
      <c r="B46" s="15"/>
      <c r="C46" s="15"/>
      <c r="D46" s="274"/>
      <c r="E46" s="274"/>
      <c r="F46" s="274"/>
      <c r="G46" s="274"/>
      <c r="H46" s="274"/>
      <c r="I46" s="274"/>
      <c r="J46" s="278"/>
      <c r="K46" s="279"/>
      <c r="L46" s="279"/>
      <c r="M46" s="279"/>
      <c r="N46" s="279"/>
      <c r="O46" s="279"/>
      <c r="P46" s="279"/>
      <c r="Q46" s="279"/>
      <c r="R46" s="279"/>
      <c r="S46" s="279"/>
      <c r="T46" s="279"/>
      <c r="U46" s="279"/>
      <c r="V46" s="279"/>
      <c r="W46" s="279"/>
      <c r="X46" s="279"/>
      <c r="Y46" s="279"/>
      <c r="Z46" s="279"/>
      <c r="AA46" s="279"/>
      <c r="AB46" s="280"/>
      <c r="AC46" s="15"/>
      <c r="AD46" s="278"/>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80"/>
      <c r="BC46" s="15"/>
      <c r="BD46" s="15"/>
      <c r="BE46" s="17"/>
    </row>
    <row r="47" spans="1:57" ht="15.6" customHeight="1">
      <c r="A47" s="14"/>
      <c r="B47" s="15"/>
      <c r="C47" s="15"/>
      <c r="D47" s="274"/>
      <c r="E47" s="274"/>
      <c r="F47" s="274"/>
      <c r="G47" s="274"/>
      <c r="H47" s="274"/>
      <c r="I47" s="274"/>
      <c r="J47" s="278"/>
      <c r="K47" s="279"/>
      <c r="L47" s="279"/>
      <c r="M47" s="279"/>
      <c r="N47" s="279"/>
      <c r="O47" s="279"/>
      <c r="P47" s="279"/>
      <c r="Q47" s="279"/>
      <c r="R47" s="279"/>
      <c r="S47" s="279"/>
      <c r="T47" s="279"/>
      <c r="U47" s="279"/>
      <c r="V47" s="279"/>
      <c r="W47" s="279"/>
      <c r="X47" s="279"/>
      <c r="Y47" s="279"/>
      <c r="Z47" s="279"/>
      <c r="AA47" s="279"/>
      <c r="AB47" s="280"/>
      <c r="AC47" s="15"/>
      <c r="AD47" s="278"/>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80"/>
      <c r="BC47" s="15"/>
      <c r="BD47" s="15"/>
      <c r="BE47" s="17"/>
    </row>
    <row r="48" spans="1:57" ht="15" customHeight="1">
      <c r="A48" s="14"/>
      <c r="B48" s="15"/>
      <c r="C48" s="15"/>
      <c r="D48" s="274"/>
      <c r="E48" s="274"/>
      <c r="F48" s="274"/>
      <c r="G48" s="274"/>
      <c r="H48" s="274"/>
      <c r="I48" s="274"/>
      <c r="J48" s="278"/>
      <c r="K48" s="279"/>
      <c r="L48" s="279"/>
      <c r="M48" s="279"/>
      <c r="N48" s="279"/>
      <c r="O48" s="279"/>
      <c r="P48" s="279"/>
      <c r="Q48" s="279"/>
      <c r="R48" s="279"/>
      <c r="S48" s="279"/>
      <c r="T48" s="279"/>
      <c r="U48" s="279"/>
      <c r="V48" s="279"/>
      <c r="W48" s="279"/>
      <c r="X48" s="279"/>
      <c r="Y48" s="279"/>
      <c r="Z48" s="279"/>
      <c r="AA48" s="279"/>
      <c r="AB48" s="280"/>
      <c r="AC48" s="15"/>
      <c r="AD48" s="278"/>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80"/>
      <c r="BC48" s="15"/>
      <c r="BD48" s="15"/>
      <c r="BE48" s="17"/>
    </row>
    <row r="49" spans="1:74" ht="15" customHeight="1">
      <c r="A49" s="14"/>
      <c r="B49" s="15"/>
      <c r="C49" s="15"/>
      <c r="D49" s="274"/>
      <c r="E49" s="274"/>
      <c r="F49" s="274"/>
      <c r="G49" s="274"/>
      <c r="H49" s="274"/>
      <c r="I49" s="274"/>
      <c r="J49" s="278"/>
      <c r="K49" s="279"/>
      <c r="L49" s="279"/>
      <c r="M49" s="279"/>
      <c r="N49" s="279"/>
      <c r="O49" s="279"/>
      <c r="P49" s="279"/>
      <c r="Q49" s="279"/>
      <c r="R49" s="279"/>
      <c r="S49" s="279"/>
      <c r="T49" s="279"/>
      <c r="U49" s="279"/>
      <c r="V49" s="279"/>
      <c r="W49" s="279"/>
      <c r="X49" s="279"/>
      <c r="Y49" s="279"/>
      <c r="Z49" s="279"/>
      <c r="AA49" s="279"/>
      <c r="AB49" s="280"/>
      <c r="AC49" s="15"/>
      <c r="AD49" s="278"/>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80"/>
      <c r="BC49" s="15"/>
      <c r="BD49" s="15"/>
      <c r="BE49" s="17"/>
    </row>
    <row r="50" spans="1:74" ht="15" customHeight="1">
      <c r="A50" s="14"/>
      <c r="B50" s="15"/>
      <c r="C50" s="15"/>
      <c r="D50" s="274"/>
      <c r="E50" s="274"/>
      <c r="F50" s="274"/>
      <c r="G50" s="274"/>
      <c r="H50" s="274"/>
      <c r="I50" s="274"/>
      <c r="J50" s="278"/>
      <c r="K50" s="279"/>
      <c r="L50" s="279"/>
      <c r="M50" s="279"/>
      <c r="N50" s="279"/>
      <c r="O50" s="279"/>
      <c r="P50" s="279"/>
      <c r="Q50" s="279"/>
      <c r="R50" s="279"/>
      <c r="S50" s="279"/>
      <c r="T50" s="279"/>
      <c r="U50" s="279"/>
      <c r="V50" s="279"/>
      <c r="W50" s="279"/>
      <c r="X50" s="279"/>
      <c r="Y50" s="279"/>
      <c r="Z50" s="279"/>
      <c r="AA50" s="279"/>
      <c r="AB50" s="280"/>
      <c r="AC50" s="15"/>
      <c r="AD50" s="278"/>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80"/>
      <c r="BC50" s="15"/>
      <c r="BD50" s="15"/>
      <c r="BE50" s="17"/>
      <c r="BP50" s="15"/>
      <c r="BQ50" s="15"/>
      <c r="BR50" s="15"/>
      <c r="BS50" s="15"/>
      <c r="BT50" s="15"/>
      <c r="BU50" s="15"/>
      <c r="BV50" s="15"/>
    </row>
    <row r="51" spans="1:74" ht="15" customHeight="1" thickBo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7"/>
      <c r="BL51" s="143"/>
      <c r="BM51" s="143"/>
      <c r="BN51" s="143"/>
      <c r="BO51" s="143"/>
      <c r="BP51" s="15"/>
      <c r="BQ51" s="15"/>
      <c r="BR51" s="15"/>
      <c r="BS51" s="15"/>
      <c r="BT51" s="15"/>
      <c r="BU51" s="15"/>
      <c r="BV51" s="15"/>
    </row>
    <row r="52" spans="1:74" ht="32.450000000000003" customHeight="1" thickBot="1">
      <c r="A52" s="266" t="s">
        <v>13</v>
      </c>
      <c r="B52" s="267"/>
      <c r="C52" s="267"/>
      <c r="D52" s="267"/>
      <c r="E52" s="267"/>
      <c r="F52" s="267"/>
      <c r="G52" s="267"/>
      <c r="H52" s="267"/>
      <c r="I52" s="267"/>
      <c r="J52" s="268"/>
      <c r="K52" s="27"/>
      <c r="L52" s="27"/>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3"/>
      <c r="BK52" s="344" t="s">
        <v>58</v>
      </c>
      <c r="BL52" s="344"/>
      <c r="BM52" s="344"/>
      <c r="BN52" s="143"/>
      <c r="BO52" s="143"/>
      <c r="BP52" s="15"/>
      <c r="BQ52" s="15"/>
      <c r="BR52" s="15"/>
      <c r="BS52" s="15"/>
      <c r="BT52" s="15"/>
      <c r="BU52" s="15"/>
      <c r="BV52" s="15"/>
    </row>
    <row r="53" spans="1:74" ht="15" customHeight="1">
      <c r="A53" s="14"/>
      <c r="B53" s="15"/>
      <c r="C53" s="15"/>
      <c r="D53" s="15"/>
      <c r="E53" s="15"/>
      <c r="F53" s="15"/>
      <c r="G53" s="15"/>
      <c r="H53" s="15"/>
      <c r="I53" s="15"/>
      <c r="J53" s="15"/>
      <c r="K53" s="15"/>
      <c r="L53" s="15"/>
      <c r="M53" s="15"/>
      <c r="N53" s="15"/>
      <c r="O53" s="15"/>
      <c r="P53" s="15"/>
      <c r="Q53" s="15"/>
      <c r="R53" s="15"/>
      <c r="S53" s="15"/>
      <c r="T53" s="15"/>
      <c r="U53" s="15"/>
      <c r="V53" s="15"/>
      <c r="W53" s="15"/>
      <c r="X53" s="15"/>
      <c r="Y53" s="15"/>
      <c r="Z53" s="351" t="s">
        <v>17</v>
      </c>
      <c r="AA53" s="351"/>
      <c r="AB53" s="351"/>
      <c r="AC53" s="351"/>
      <c r="AD53" s="351"/>
      <c r="AE53" s="351"/>
      <c r="AF53" s="351"/>
      <c r="AG53" s="351"/>
      <c r="AH53" s="351"/>
      <c r="AI53" s="351"/>
      <c r="AJ53" s="351"/>
      <c r="AK53" s="351"/>
      <c r="AL53" s="15"/>
      <c r="AM53" s="15"/>
      <c r="AN53" s="15"/>
      <c r="AO53" s="15"/>
      <c r="AP53" s="15"/>
      <c r="AQ53" s="15"/>
      <c r="AR53" s="15"/>
      <c r="AS53" s="15"/>
      <c r="AT53" s="15"/>
      <c r="AU53" s="15"/>
      <c r="AV53" s="15"/>
      <c r="AW53" s="15"/>
      <c r="AX53" s="15"/>
      <c r="AY53" s="15"/>
      <c r="AZ53" s="15"/>
      <c r="BA53" s="15"/>
      <c r="BB53" s="15"/>
      <c r="BC53" s="15"/>
      <c r="BD53" s="15"/>
      <c r="BE53" s="17"/>
      <c r="BK53" s="344"/>
      <c r="BL53" s="344"/>
      <c r="BM53" s="344"/>
      <c r="BN53" s="143"/>
      <c r="BP53" s="362"/>
      <c r="BQ53" s="362"/>
      <c r="BR53" s="15"/>
      <c r="BS53" s="15"/>
      <c r="BT53" s="15"/>
      <c r="BU53" s="15"/>
      <c r="BV53" s="15"/>
    </row>
    <row r="54" spans="1:74" ht="14.45" customHeight="1">
      <c r="A54" s="14"/>
      <c r="B54" s="15"/>
      <c r="C54" s="15"/>
      <c r="D54" s="316"/>
      <c r="E54" s="316"/>
      <c r="F54" s="316"/>
      <c r="G54" s="316"/>
      <c r="H54" s="15"/>
      <c r="I54" s="15"/>
      <c r="J54" s="15"/>
      <c r="K54" s="15"/>
      <c r="L54" s="15"/>
      <c r="M54" s="15"/>
      <c r="N54" s="15"/>
      <c r="O54" s="15"/>
      <c r="P54" s="15"/>
      <c r="Q54" s="15"/>
      <c r="R54" s="15"/>
      <c r="S54" s="15"/>
      <c r="T54" s="15"/>
      <c r="U54" s="15"/>
      <c r="V54" s="15"/>
      <c r="W54" s="15"/>
      <c r="X54" s="15"/>
      <c r="Y54" s="15"/>
      <c r="Z54" s="28"/>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7"/>
      <c r="BK54" s="6" t="s">
        <v>35</v>
      </c>
      <c r="BL54" s="35">
        <f>F72</f>
        <v>1</v>
      </c>
      <c r="BM54" s="35" t="e">
        <f>IF(I56=#REF!,#REF!,IF(I56=#REF!,#REF!,IF(#REF!=#REF!,#REF!,IF(I56=#REF!,#REF!,#REF!))))</f>
        <v>#REF!</v>
      </c>
      <c r="BP54" s="362"/>
      <c r="BQ54" s="362"/>
      <c r="BR54" s="15"/>
      <c r="BS54" s="15"/>
      <c r="BT54" s="15"/>
      <c r="BU54" s="15"/>
      <c r="BV54" s="15"/>
    </row>
    <row r="55" spans="1:74" ht="14.45" customHeight="1">
      <c r="A55" s="315" t="s">
        <v>224</v>
      </c>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15"/>
      <c r="Z55" s="15"/>
      <c r="AA55" s="15"/>
      <c r="AB55" s="317" t="s">
        <v>16</v>
      </c>
      <c r="AC55" s="318"/>
      <c r="AD55" s="318"/>
      <c r="AE55" s="318"/>
      <c r="AF55" s="318"/>
      <c r="AG55" s="318"/>
      <c r="AH55" s="318"/>
      <c r="AI55" s="318"/>
      <c r="AJ55" s="318"/>
      <c r="AK55" s="319"/>
      <c r="AL55" s="15"/>
      <c r="AM55" s="15"/>
      <c r="AN55" s="15"/>
      <c r="AO55" s="15"/>
      <c r="AP55" s="15"/>
      <c r="AQ55" s="15"/>
      <c r="AR55" s="15"/>
      <c r="AS55" s="15"/>
      <c r="AT55" s="15"/>
      <c r="AU55" s="15"/>
      <c r="AV55" s="15"/>
      <c r="AW55" s="15"/>
      <c r="AX55" s="15"/>
      <c r="AY55" s="15"/>
      <c r="AZ55" s="15"/>
      <c r="BA55" s="15"/>
      <c r="BB55" s="15"/>
      <c r="BC55" s="15"/>
      <c r="BD55" s="15"/>
      <c r="BE55" s="17"/>
      <c r="BK55" s="6" t="s">
        <v>34</v>
      </c>
      <c r="BL55" s="35" t="e">
        <f>IF(AK13=1,VLOOKUP(J69,#REF!,18,0),VLOOKUP(I66,#REF!,16,0))</f>
        <v>#REF!</v>
      </c>
      <c r="BM55" s="35" t="e">
        <f>IF(AK13=1,J69,VLOOKUP(I66,#REF!,3,0))</f>
        <v>#REF!</v>
      </c>
      <c r="BP55" s="15"/>
      <c r="BQ55" s="15"/>
      <c r="BR55" s="15"/>
      <c r="BS55" s="15"/>
      <c r="BT55" s="15"/>
      <c r="BU55" s="15"/>
      <c r="BV55" s="15"/>
    </row>
    <row r="56" spans="1:74" ht="14.45" customHeight="1">
      <c r="A56" s="14"/>
      <c r="B56" s="15"/>
      <c r="C56" s="15"/>
      <c r="E56" s="320"/>
      <c r="F56" s="320"/>
      <c r="G56" s="320"/>
      <c r="H56" s="321"/>
      <c r="I56" s="297" t="s">
        <v>97</v>
      </c>
      <c r="J56" s="298"/>
      <c r="K56" s="298"/>
      <c r="L56" s="298"/>
      <c r="M56" s="298"/>
      <c r="N56" s="298"/>
      <c r="O56" s="298"/>
      <c r="P56" s="298"/>
      <c r="Q56" s="298"/>
      <c r="R56" s="298"/>
      <c r="S56" s="298"/>
      <c r="T56" s="298"/>
      <c r="U56" s="298"/>
      <c r="V56" s="298"/>
      <c r="W56" s="33"/>
      <c r="X56" s="15"/>
      <c r="Y56" s="15"/>
      <c r="Z56" s="15"/>
      <c r="AA56" s="15"/>
      <c r="AB56" s="322">
        <v>1</v>
      </c>
      <c r="AC56" s="322"/>
      <c r="AD56" s="322">
        <v>2</v>
      </c>
      <c r="AE56" s="322"/>
      <c r="AF56" s="322">
        <v>3</v>
      </c>
      <c r="AG56" s="322"/>
      <c r="AH56" s="322">
        <v>4</v>
      </c>
      <c r="AI56" s="322"/>
      <c r="AJ56" s="322">
        <v>5</v>
      </c>
      <c r="AK56" s="322"/>
      <c r="AL56" s="15"/>
      <c r="AM56" s="15"/>
      <c r="AN56" s="15"/>
      <c r="AO56" s="15"/>
      <c r="AP56" s="15"/>
      <c r="AQ56" s="15"/>
      <c r="AR56" s="15"/>
      <c r="AS56" s="15"/>
      <c r="AT56" s="15"/>
      <c r="AU56" s="15"/>
      <c r="AV56" s="15"/>
      <c r="AW56" s="15"/>
      <c r="AX56" s="15"/>
      <c r="AY56" s="15"/>
      <c r="AZ56" s="15"/>
      <c r="BA56" s="15"/>
      <c r="BB56" s="15"/>
      <c r="BC56" s="15"/>
      <c r="BD56" s="15"/>
      <c r="BE56" s="17"/>
    </row>
    <row r="57" spans="1:74" ht="14.45" customHeight="1">
      <c r="A57" s="14"/>
      <c r="B57" s="15"/>
      <c r="C57" s="15"/>
      <c r="D57" s="15"/>
      <c r="E57" s="367"/>
      <c r="F57" s="367"/>
      <c r="G57" s="367"/>
      <c r="H57" s="367"/>
      <c r="I57" s="297"/>
      <c r="J57" s="298"/>
      <c r="K57" s="298"/>
      <c r="L57" s="298"/>
      <c r="M57" s="298"/>
      <c r="N57" s="298"/>
      <c r="O57" s="298"/>
      <c r="P57" s="298"/>
      <c r="Q57" s="298"/>
      <c r="R57" s="298"/>
      <c r="S57" s="298"/>
      <c r="T57" s="298"/>
      <c r="U57" s="298"/>
      <c r="V57" s="298"/>
      <c r="W57" s="33"/>
      <c r="X57" s="15"/>
      <c r="Y57" s="15"/>
      <c r="Z57" s="364" t="s">
        <v>15</v>
      </c>
      <c r="AA57" s="334">
        <v>1</v>
      </c>
      <c r="AB57" s="303" t="e">
        <f>IF(AND($AB$56=$H$72,$AA57=$F$72),"X","")</f>
        <v>#REF!</v>
      </c>
      <c r="AC57" s="304"/>
      <c r="AD57" s="303" t="e">
        <f>IF(AND(AD$56=$H$72,$AA$57=$F$72),"X","")</f>
        <v>#REF!</v>
      </c>
      <c r="AE57" s="304"/>
      <c r="AF57" s="307" t="e">
        <f>IF(AND(AF$56=$H$72,$AA$57=$F$72),"X","")</f>
        <v>#REF!</v>
      </c>
      <c r="AG57" s="308"/>
      <c r="AH57" s="311" t="e">
        <f>IF(AND(AH$56=$H$72,$AA$57=$F$72),"X","")</f>
        <v>#REF!</v>
      </c>
      <c r="AI57" s="312"/>
      <c r="AJ57" s="311" t="e">
        <f>IF(AND(AJ$56=$H$72,$AA$57=$F$72),"X","")</f>
        <v>#REF!</v>
      </c>
      <c r="AK57" s="312"/>
      <c r="AL57" s="15"/>
      <c r="AM57" s="15"/>
      <c r="AN57" s="15"/>
      <c r="AO57" s="15"/>
      <c r="AP57" s="15"/>
      <c r="AQ57" s="15"/>
      <c r="AR57" s="15"/>
      <c r="AS57" s="15"/>
      <c r="AT57" s="15"/>
      <c r="AU57" s="15"/>
      <c r="AV57" s="15"/>
      <c r="AW57" s="15"/>
      <c r="AX57" s="15"/>
      <c r="AY57" s="15"/>
      <c r="AZ57" s="15"/>
      <c r="BA57" s="15"/>
      <c r="BB57" s="15"/>
      <c r="BC57" s="15"/>
      <c r="BD57" s="15"/>
      <c r="BE57" s="17"/>
      <c r="BK57" s="35"/>
      <c r="BL57" s="35" t="s">
        <v>21</v>
      </c>
      <c r="BM57" s="35" t="s">
        <v>22</v>
      </c>
      <c r="BN57" s="35" t="s">
        <v>23</v>
      </c>
      <c r="BO57" s="35" t="s">
        <v>24</v>
      </c>
      <c r="BP57" s="35" t="s">
        <v>25</v>
      </c>
    </row>
    <row r="58" spans="1:74" ht="14.45" customHeight="1">
      <c r="A58" s="14"/>
      <c r="B58" s="15"/>
      <c r="C58" s="15"/>
      <c r="D58" s="15"/>
      <c r="X58" s="15"/>
      <c r="Y58" s="15"/>
      <c r="Z58" s="365"/>
      <c r="AA58" s="334"/>
      <c r="AB58" s="305"/>
      <c r="AC58" s="306"/>
      <c r="AD58" s="305"/>
      <c r="AE58" s="306"/>
      <c r="AF58" s="309"/>
      <c r="AG58" s="310"/>
      <c r="AH58" s="313"/>
      <c r="AI58" s="314"/>
      <c r="AJ58" s="313"/>
      <c r="AK58" s="314"/>
      <c r="AL58" s="15"/>
      <c r="AM58" s="15"/>
      <c r="AN58" s="15"/>
      <c r="AO58" s="15"/>
      <c r="AP58" s="15"/>
      <c r="AQ58" s="15"/>
      <c r="AR58" s="15"/>
      <c r="AS58" s="15"/>
      <c r="AT58" s="15"/>
      <c r="AU58" s="15"/>
      <c r="AV58" s="15"/>
      <c r="AW58" s="15"/>
      <c r="AX58" s="15"/>
      <c r="AY58" s="15"/>
      <c r="AZ58" s="15"/>
      <c r="BA58" s="15"/>
      <c r="BB58" s="15"/>
      <c r="BC58" s="15"/>
      <c r="BD58" s="15"/>
      <c r="BE58" s="17"/>
      <c r="BK58" s="35" t="s">
        <v>93</v>
      </c>
      <c r="BL58" s="35" t="s">
        <v>33</v>
      </c>
      <c r="BM58" s="35" t="s">
        <v>33</v>
      </c>
      <c r="BN58" s="35" t="s">
        <v>32</v>
      </c>
      <c r="BO58" s="35" t="s">
        <v>31</v>
      </c>
      <c r="BP58" s="35" t="s">
        <v>31</v>
      </c>
    </row>
    <row r="59" spans="1:74" ht="14.45" customHeight="1">
      <c r="A59" s="14"/>
      <c r="B59" s="15"/>
      <c r="C59" s="15"/>
      <c r="D59" s="15"/>
      <c r="E59" s="15"/>
      <c r="F59" s="15"/>
      <c r="G59" s="15"/>
      <c r="H59" s="15"/>
      <c r="I59" s="15"/>
      <c r="J59" s="15"/>
      <c r="K59" s="15"/>
      <c r="L59" s="15"/>
      <c r="M59" s="15"/>
      <c r="N59" s="15"/>
      <c r="O59" s="15"/>
      <c r="P59" s="15"/>
      <c r="Q59" s="15"/>
      <c r="R59" s="336" t="e">
        <f>IF($AK$13=1,[4]Datos!L2,IF($AK$13=2,[4]Datos!N2,IF($AK$13=3,[4]Datos!P2,IF($AK$13=4,[4]Datos!R2,""))))</f>
        <v>#REF!</v>
      </c>
      <c r="S59" s="336"/>
      <c r="T59" s="336"/>
      <c r="U59" s="336"/>
      <c r="V59" s="336"/>
      <c r="W59" s="336"/>
      <c r="X59" s="15"/>
      <c r="Y59" s="15"/>
      <c r="Z59" s="365"/>
      <c r="AA59" s="334">
        <v>2</v>
      </c>
      <c r="AB59" s="303" t="e">
        <f>IF(AND(AB$56=$H$72,$AA$59=$F$72),"X","")</f>
        <v>#REF!</v>
      </c>
      <c r="AC59" s="304"/>
      <c r="AD59" s="303" t="e">
        <f>IF(AND(AD$56=$H$72,$AA$59=$F$72),"X","")</f>
        <v>#REF!</v>
      </c>
      <c r="AE59" s="304"/>
      <c r="AF59" s="307" t="e">
        <f>IF(AND(AF$56=$H$72,$AA$59=$F$72),"X","")</f>
        <v>#REF!</v>
      </c>
      <c r="AG59" s="308"/>
      <c r="AH59" s="311" t="e">
        <f>IF(AND(AH$56=$H$72,$AA$59=$F$72),"X","")</f>
        <v>#REF!</v>
      </c>
      <c r="AI59" s="312"/>
      <c r="AJ59" s="323" t="e">
        <f>IF(AND(AJ$56=$H$72,$AA$59=$F$72),"X","")</f>
        <v>#REF!</v>
      </c>
      <c r="AK59" s="324"/>
      <c r="AL59" s="15"/>
      <c r="AM59" s="15"/>
      <c r="AN59" s="15"/>
      <c r="AO59" s="15"/>
      <c r="AP59" s="15"/>
      <c r="AQ59" s="15"/>
      <c r="AR59" s="15"/>
      <c r="AS59" s="15"/>
      <c r="AT59" s="15"/>
      <c r="AU59" s="15"/>
      <c r="AV59" s="15"/>
      <c r="AW59" s="15"/>
      <c r="AX59" s="15"/>
      <c r="AY59" s="15"/>
      <c r="AZ59" s="15"/>
      <c r="BA59" s="15"/>
      <c r="BB59" s="15"/>
      <c r="BC59" s="15"/>
      <c r="BD59" s="15"/>
      <c r="BE59" s="17"/>
      <c r="BK59" s="35" t="s">
        <v>19</v>
      </c>
      <c r="BL59" s="35" t="s">
        <v>33</v>
      </c>
      <c r="BM59" s="35" t="s">
        <v>33</v>
      </c>
      <c r="BN59" s="35" t="s">
        <v>32</v>
      </c>
      <c r="BO59" s="35" t="s">
        <v>31</v>
      </c>
      <c r="BP59" s="35" t="s">
        <v>30</v>
      </c>
    </row>
    <row r="60" spans="1:74" ht="14.45" customHeight="1">
      <c r="A60" s="14"/>
      <c r="B60" s="15"/>
      <c r="C60" s="15"/>
      <c r="D60" s="15"/>
      <c r="E60" s="363" t="s">
        <v>96</v>
      </c>
      <c r="F60" s="363"/>
      <c r="G60" s="363"/>
      <c r="H60" s="363"/>
      <c r="I60" s="363"/>
      <c r="J60" s="363"/>
      <c r="K60" s="363"/>
      <c r="L60" s="363"/>
      <c r="M60" s="363"/>
      <c r="N60" s="363"/>
      <c r="O60" s="363"/>
      <c r="P60" s="363"/>
      <c r="Q60" s="15"/>
      <c r="R60" s="335"/>
      <c r="S60" s="335"/>
      <c r="T60" s="335"/>
      <c r="U60" s="335"/>
      <c r="V60" s="335"/>
      <c r="W60" s="335"/>
      <c r="X60" s="15"/>
      <c r="Y60" s="15"/>
      <c r="Z60" s="365"/>
      <c r="AA60" s="334"/>
      <c r="AB60" s="305"/>
      <c r="AC60" s="306"/>
      <c r="AD60" s="305"/>
      <c r="AE60" s="306"/>
      <c r="AF60" s="309"/>
      <c r="AG60" s="310"/>
      <c r="AH60" s="313"/>
      <c r="AI60" s="314"/>
      <c r="AJ60" s="325"/>
      <c r="AK60" s="326"/>
      <c r="AL60" s="15"/>
      <c r="AM60" s="15"/>
      <c r="AN60" s="15"/>
      <c r="AO60" s="15"/>
      <c r="AP60" s="15"/>
      <c r="AQ60" s="292" t="s">
        <v>14</v>
      </c>
      <c r="AR60" s="292"/>
      <c r="AS60" s="292"/>
      <c r="AT60" s="292"/>
      <c r="AU60" s="292"/>
      <c r="AV60" s="292"/>
      <c r="AW60" s="292"/>
      <c r="AX60" s="292"/>
      <c r="AY60" s="292"/>
      <c r="AZ60" s="292"/>
      <c r="BA60" s="292"/>
      <c r="BB60" s="292"/>
      <c r="BC60" s="15"/>
      <c r="BD60" s="15"/>
      <c r="BE60" s="17"/>
      <c r="BK60" s="35" t="s">
        <v>94</v>
      </c>
      <c r="BL60" s="35" t="s">
        <v>33</v>
      </c>
      <c r="BM60" s="35" t="s">
        <v>32</v>
      </c>
      <c r="BN60" s="35" t="s">
        <v>31</v>
      </c>
      <c r="BO60" s="35" t="s">
        <v>30</v>
      </c>
      <c r="BP60" s="35" t="s">
        <v>30</v>
      </c>
    </row>
    <row r="61" spans="1:74" ht="14.45" customHeight="1">
      <c r="A61" s="14"/>
      <c r="B61" s="15"/>
      <c r="C61" s="15"/>
      <c r="D61" s="15"/>
      <c r="E61" s="15"/>
      <c r="F61" s="15"/>
      <c r="G61" s="15"/>
      <c r="H61" s="15"/>
      <c r="I61" s="15"/>
      <c r="J61" s="36"/>
      <c r="K61" s="37"/>
      <c r="L61" s="37"/>
      <c r="M61" s="37"/>
      <c r="N61" s="37"/>
      <c r="O61" s="37"/>
      <c r="P61" s="38"/>
      <c r="Q61" s="15"/>
      <c r="R61" s="336"/>
      <c r="S61" s="336"/>
      <c r="T61" s="336"/>
      <c r="U61" s="336"/>
      <c r="V61" s="336"/>
      <c r="W61" s="336"/>
      <c r="X61" s="15"/>
      <c r="Y61" s="15"/>
      <c r="Z61" s="365"/>
      <c r="AA61" s="334">
        <v>3</v>
      </c>
      <c r="AB61" s="303" t="e">
        <f>IF(AND(AB$56=$H$72,$AA$61=$F$72),"X","")</f>
        <v>#REF!</v>
      </c>
      <c r="AC61" s="304"/>
      <c r="AD61" s="307" t="e">
        <f>IF(AND(AD$56=$H$72,$AA$61=$F$72),"X","")</f>
        <v>#REF!</v>
      </c>
      <c r="AE61" s="308"/>
      <c r="AF61" s="311" t="e">
        <f>IF(AND(AF$56=$H$72,$AA$61=$F$72),"X","")</f>
        <v>#REF!</v>
      </c>
      <c r="AG61" s="312"/>
      <c r="AH61" s="323" t="e">
        <f>IF(AND(AH$56=$H$72,$AA$61=$F$72),"X","")</f>
        <v>#REF!</v>
      </c>
      <c r="AI61" s="324"/>
      <c r="AJ61" s="323" t="e">
        <f>IF(AND(AJ$56=$H$72,$AA$61=$F$72),"X","")</f>
        <v>#REF!</v>
      </c>
      <c r="AK61" s="324"/>
      <c r="AL61" s="15"/>
      <c r="AM61" s="15"/>
      <c r="AN61" s="15"/>
      <c r="AO61" s="15"/>
      <c r="AP61" s="15"/>
      <c r="AQ61" s="327" t="e">
        <f>IF(OR(J62="",J69=""),"",INDEX($BK$57:$BP$62,MATCH($BM$54,$BK$57:$BK$62,0),MATCH($BM$55,$BK$57:$BP$57,0)))</f>
        <v>#REF!</v>
      </c>
      <c r="AR61" s="328"/>
      <c r="AS61" s="328"/>
      <c r="AT61" s="328"/>
      <c r="AU61" s="328"/>
      <c r="AV61" s="328"/>
      <c r="AW61" s="328"/>
      <c r="AX61" s="328"/>
      <c r="AY61" s="328"/>
      <c r="AZ61" s="328"/>
      <c r="BA61" s="328"/>
      <c r="BB61" s="329"/>
      <c r="BC61" s="15"/>
      <c r="BD61" s="15"/>
      <c r="BE61" s="17"/>
      <c r="BK61" s="35" t="s">
        <v>20</v>
      </c>
      <c r="BL61" s="35" t="s">
        <v>32</v>
      </c>
      <c r="BM61" s="35" t="s">
        <v>31</v>
      </c>
      <c r="BN61" s="35" t="s">
        <v>31</v>
      </c>
      <c r="BO61" s="35" t="s">
        <v>30</v>
      </c>
      <c r="BP61" s="35" t="s">
        <v>30</v>
      </c>
    </row>
    <row r="62" spans="1:74" ht="14.45" customHeight="1">
      <c r="A62" s="14"/>
      <c r="B62" s="15"/>
      <c r="C62" s="15"/>
      <c r="D62" s="15"/>
      <c r="E62" s="15"/>
      <c r="F62" s="15"/>
      <c r="G62" s="15"/>
      <c r="H62" s="15"/>
      <c r="I62" s="15"/>
      <c r="J62" s="333" t="e">
        <f>BM54</f>
        <v>#REF!</v>
      </c>
      <c r="K62" s="333"/>
      <c r="L62" s="333"/>
      <c r="M62" s="333"/>
      <c r="N62" s="333"/>
      <c r="O62" s="333"/>
      <c r="P62" s="333"/>
      <c r="Q62" s="15"/>
      <c r="R62" s="336"/>
      <c r="S62" s="336"/>
      <c r="T62" s="336"/>
      <c r="U62" s="336"/>
      <c r="V62" s="336"/>
      <c r="W62" s="336"/>
      <c r="X62" s="15"/>
      <c r="Y62" s="15"/>
      <c r="Z62" s="365"/>
      <c r="AA62" s="334"/>
      <c r="AB62" s="305"/>
      <c r="AC62" s="306"/>
      <c r="AD62" s="309"/>
      <c r="AE62" s="310"/>
      <c r="AF62" s="313"/>
      <c r="AG62" s="314"/>
      <c r="AH62" s="325"/>
      <c r="AI62" s="326"/>
      <c r="AJ62" s="325"/>
      <c r="AK62" s="326"/>
      <c r="AL62" s="15"/>
      <c r="AM62" s="15"/>
      <c r="AN62" s="15"/>
      <c r="AO62" s="15"/>
      <c r="AP62" s="15"/>
      <c r="AQ62" s="330"/>
      <c r="AR62" s="331"/>
      <c r="AS62" s="331"/>
      <c r="AT62" s="331"/>
      <c r="AU62" s="331"/>
      <c r="AV62" s="331"/>
      <c r="AW62" s="331"/>
      <c r="AX62" s="331"/>
      <c r="AY62" s="331"/>
      <c r="AZ62" s="331"/>
      <c r="BA62" s="331"/>
      <c r="BB62" s="332"/>
      <c r="BC62" s="15"/>
      <c r="BD62" s="15"/>
      <c r="BE62" s="17"/>
      <c r="BK62" s="35" t="s">
        <v>95</v>
      </c>
      <c r="BL62" s="35" t="s">
        <v>31</v>
      </c>
      <c r="BM62" s="35" t="s">
        <v>31</v>
      </c>
      <c r="BN62" s="35" t="s">
        <v>30</v>
      </c>
      <c r="BO62" s="35" t="s">
        <v>30</v>
      </c>
      <c r="BP62" s="35" t="s">
        <v>30</v>
      </c>
    </row>
    <row r="63" spans="1:74" ht="14.45" customHeight="1">
      <c r="A63" s="14"/>
      <c r="B63" s="15"/>
      <c r="C63" s="15"/>
      <c r="D63" s="15"/>
      <c r="E63" s="15"/>
      <c r="F63" s="15"/>
      <c r="G63" s="15"/>
      <c r="H63" s="15"/>
      <c r="I63" s="15"/>
      <c r="J63" s="39"/>
      <c r="K63" s="40"/>
      <c r="L63" s="40"/>
      <c r="M63" s="40"/>
      <c r="N63" s="40"/>
      <c r="O63" s="40"/>
      <c r="P63" s="41"/>
      <c r="Q63" s="15"/>
      <c r="R63" s="336"/>
      <c r="S63" s="336"/>
      <c r="T63" s="336"/>
      <c r="U63" s="336"/>
      <c r="V63" s="336"/>
      <c r="W63" s="336"/>
      <c r="X63" s="15"/>
      <c r="Y63" s="15"/>
      <c r="Z63" s="365"/>
      <c r="AA63" s="334">
        <v>4</v>
      </c>
      <c r="AB63" s="307" t="e">
        <f>IF(AND(AB$56=$H$72,$AA$63=$F$72),"X","")</f>
        <v>#REF!</v>
      </c>
      <c r="AC63" s="308"/>
      <c r="AD63" s="311" t="e">
        <f>IF(AND(AD$56=$H$72,$AA$63=$F$72),"X","")</f>
        <v>#REF!</v>
      </c>
      <c r="AE63" s="312"/>
      <c r="AF63" s="311" t="e">
        <f>IF(AND(AF$56=$H$72,$AA$63=$F$72),"X","")</f>
        <v>#REF!</v>
      </c>
      <c r="AG63" s="312"/>
      <c r="AH63" s="323" t="e">
        <f>IF(AND(AH$56=$H$72,$AA$63=$F$72),"X","")</f>
        <v>#REF!</v>
      </c>
      <c r="AI63" s="324"/>
      <c r="AJ63" s="323" t="e">
        <f>IF(AND(AJ$56=$H$72,$AA$63=$F$72),"X","")</f>
        <v>#REF!</v>
      </c>
      <c r="AK63" s="324"/>
      <c r="AL63" s="15"/>
      <c r="AM63" s="15"/>
      <c r="AN63" s="15"/>
      <c r="AO63" s="15"/>
      <c r="AP63" s="15"/>
      <c r="AQ63" s="15"/>
      <c r="AR63" s="15"/>
      <c r="AS63" s="15"/>
      <c r="AT63" s="15"/>
      <c r="AU63" s="15"/>
      <c r="AV63" s="15"/>
      <c r="AW63" s="15"/>
      <c r="AX63" s="15"/>
      <c r="AY63" s="15"/>
      <c r="AZ63" s="15"/>
      <c r="BA63" s="15"/>
      <c r="BB63" s="15"/>
      <c r="BC63" s="15"/>
      <c r="BD63" s="15"/>
      <c r="BE63" s="17"/>
    </row>
    <row r="64" spans="1:74" ht="14.45" customHeight="1">
      <c r="A64" s="14"/>
      <c r="B64" s="15"/>
      <c r="C64" s="15"/>
      <c r="D64" s="15"/>
      <c r="U64" s="15"/>
      <c r="V64" s="15"/>
      <c r="W64" s="15"/>
      <c r="X64" s="15"/>
      <c r="Y64" s="15"/>
      <c r="Z64" s="365"/>
      <c r="AA64" s="334"/>
      <c r="AB64" s="309"/>
      <c r="AC64" s="310"/>
      <c r="AD64" s="313"/>
      <c r="AE64" s="314"/>
      <c r="AF64" s="313"/>
      <c r="AG64" s="314"/>
      <c r="AH64" s="325"/>
      <c r="AI64" s="326"/>
      <c r="AJ64" s="325"/>
      <c r="AK64" s="326"/>
      <c r="AL64" s="15"/>
      <c r="AM64" s="15"/>
      <c r="AN64" s="15"/>
      <c r="AO64" s="15"/>
      <c r="AP64" s="15"/>
      <c r="AQ64" s="15"/>
      <c r="AR64" s="15"/>
      <c r="AS64" s="15"/>
      <c r="AT64" s="15"/>
      <c r="AU64" s="15"/>
      <c r="AV64" s="15"/>
      <c r="AW64" s="15"/>
      <c r="AX64" s="15"/>
      <c r="AY64" s="15"/>
      <c r="AZ64" s="15"/>
      <c r="BA64" s="15"/>
      <c r="BB64" s="15"/>
      <c r="BC64" s="15"/>
      <c r="BD64" s="15"/>
      <c r="BE64" s="17"/>
    </row>
    <row r="65" spans="1:68" ht="14.45" customHeight="1">
      <c r="A65" s="315" t="s">
        <v>223</v>
      </c>
      <c r="B65" s="316"/>
      <c r="C65" s="316"/>
      <c r="D65" s="316"/>
      <c r="E65" s="316"/>
      <c r="F65" s="316"/>
      <c r="G65" s="316"/>
      <c r="H65" s="316"/>
      <c r="I65" s="255" t="e">
        <f>IF($AK$13=1,"De click para determinar el impacto__","")</f>
        <v>#REF!</v>
      </c>
      <c r="J65" s="255"/>
      <c r="K65" s="255"/>
      <c r="L65" s="255"/>
      <c r="M65" s="255"/>
      <c r="N65" s="255"/>
      <c r="O65" s="255"/>
      <c r="P65" s="255"/>
      <c r="Q65" s="255"/>
      <c r="R65" s="255"/>
      <c r="S65" s="255"/>
      <c r="T65" s="255"/>
      <c r="U65" s="28"/>
      <c r="V65" s="28"/>
      <c r="W65" s="28"/>
      <c r="X65" s="28"/>
      <c r="Y65" s="15"/>
      <c r="Z65" s="365"/>
      <c r="AA65" s="334">
        <v>5</v>
      </c>
      <c r="AB65" s="311" t="e">
        <f>IF(AND(AB$56=$H$72,$AA$65=$F$72),"X","")</f>
        <v>#REF!</v>
      </c>
      <c r="AC65" s="312"/>
      <c r="AD65" s="311" t="e">
        <f>IF(AND(AD$56=$H$72,$AA$65=$F$72),"X","")</f>
        <v>#REF!</v>
      </c>
      <c r="AE65" s="312"/>
      <c r="AF65" s="323" t="e">
        <f>IF(AND(AF$56=$H$72,$AA$65=$F$72),"X","")</f>
        <v>#REF!</v>
      </c>
      <c r="AG65" s="324"/>
      <c r="AH65" s="323" t="e">
        <f>IF(AND(AH$56=$H$72,$AA$65=$F$72),"X","")</f>
        <v>#REF!</v>
      </c>
      <c r="AI65" s="324"/>
      <c r="AJ65" s="323" t="e">
        <f>IF(AND(AJ$56=$H$72,$AA$65=$F$72),"X","")</f>
        <v>#REF!</v>
      </c>
      <c r="AK65" s="324"/>
      <c r="AL65" s="15"/>
      <c r="AM65" s="15"/>
      <c r="AN65" s="15"/>
      <c r="AO65" s="15"/>
      <c r="AP65" s="15"/>
      <c r="AQ65" s="15"/>
      <c r="AR65" s="15"/>
      <c r="AS65" s="15"/>
      <c r="AT65" s="15"/>
      <c r="AU65" s="15"/>
      <c r="AV65" s="15"/>
      <c r="AW65" s="15"/>
      <c r="AX65" s="15"/>
      <c r="AY65" s="15"/>
      <c r="AZ65" s="15"/>
      <c r="BA65" s="15"/>
      <c r="BB65" s="15"/>
      <c r="BC65" s="15"/>
      <c r="BD65" s="15"/>
      <c r="BE65" s="17"/>
    </row>
    <row r="66" spans="1:68" ht="28.5" customHeight="1">
      <c r="A66" s="14"/>
      <c r="B66" s="15"/>
      <c r="C66" s="15"/>
      <c r="D66" s="15"/>
      <c r="E66" s="320"/>
      <c r="F66" s="320"/>
      <c r="G66" s="320"/>
      <c r="H66" s="320"/>
      <c r="I66" s="274" t="s">
        <v>222</v>
      </c>
      <c r="J66" s="274"/>
      <c r="K66" s="274"/>
      <c r="L66" s="274"/>
      <c r="M66" s="274"/>
      <c r="N66" s="274"/>
      <c r="O66" s="274"/>
      <c r="P66" s="274"/>
      <c r="Q66" s="274"/>
      <c r="R66" s="274"/>
      <c r="S66" s="274"/>
      <c r="T66" s="274"/>
      <c r="U66" s="274"/>
      <c r="V66" s="274"/>
      <c r="W66" s="147"/>
      <c r="X66" s="15"/>
      <c r="Y66" s="15"/>
      <c r="Z66" s="366"/>
      <c r="AA66" s="334"/>
      <c r="AB66" s="313"/>
      <c r="AC66" s="314"/>
      <c r="AD66" s="313"/>
      <c r="AE66" s="314"/>
      <c r="AF66" s="325"/>
      <c r="AG66" s="326"/>
      <c r="AH66" s="325"/>
      <c r="AI66" s="326"/>
      <c r="AJ66" s="325"/>
      <c r="AK66" s="326"/>
      <c r="AL66" s="15"/>
      <c r="AM66" s="15"/>
      <c r="AN66" s="15"/>
      <c r="AO66" s="15"/>
      <c r="AP66" s="15"/>
      <c r="AQ66" s="29"/>
      <c r="AR66" s="15"/>
      <c r="AS66" s="15"/>
      <c r="AT66" s="15"/>
      <c r="AU66" s="15"/>
      <c r="AV66" s="15"/>
      <c r="AW66" s="15"/>
      <c r="AX66" s="15"/>
      <c r="AY66" s="15"/>
      <c r="AZ66" s="15"/>
      <c r="BA66" s="15"/>
      <c r="BB66" s="15"/>
      <c r="BC66" s="15"/>
      <c r="BD66" s="15"/>
      <c r="BE66" s="17"/>
    </row>
    <row r="67" spans="1:68" ht="14.45" customHeight="1">
      <c r="A67" s="14"/>
      <c r="B67" s="15"/>
      <c r="C67" s="15"/>
      <c r="D67" s="15"/>
      <c r="E67" s="255"/>
      <c r="F67" s="255"/>
      <c r="G67" s="255"/>
      <c r="H67" s="255"/>
      <c r="I67" s="255"/>
      <c r="J67" s="255"/>
      <c r="K67" s="255"/>
      <c r="L67" s="255"/>
      <c r="M67" s="255"/>
      <c r="N67" s="255"/>
      <c r="O67" s="255"/>
      <c r="P67" s="255"/>
      <c r="Q67" s="42"/>
      <c r="R67" s="341"/>
      <c r="S67" s="341"/>
      <c r="T67" s="341"/>
      <c r="U67" s="341"/>
      <c r="V67" s="341"/>
      <c r="W67" s="341"/>
      <c r="X67" s="15"/>
      <c r="Y67" s="15"/>
      <c r="Z67" s="43"/>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7"/>
    </row>
    <row r="68" spans="1:68" ht="14.45" customHeight="1">
      <c r="A68" s="14"/>
      <c r="B68" s="15"/>
      <c r="C68" s="15"/>
      <c r="D68" s="15"/>
      <c r="E68" s="368"/>
      <c r="F68" s="368"/>
      <c r="G68" s="368"/>
      <c r="H68" s="368"/>
      <c r="I68" s="15"/>
      <c r="J68" s="36"/>
      <c r="K68" s="37"/>
      <c r="L68" s="37"/>
      <c r="M68" s="37"/>
      <c r="N68" s="37"/>
      <c r="O68" s="37"/>
      <c r="P68" s="38"/>
      <c r="Q68" s="15"/>
      <c r="R68" s="342"/>
      <c r="S68" s="342"/>
      <c r="T68" s="342"/>
      <c r="U68" s="342"/>
      <c r="V68" s="342"/>
      <c r="W68" s="342"/>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7"/>
    </row>
    <row r="69" spans="1:68" ht="14.45" customHeight="1">
      <c r="A69" s="14"/>
      <c r="B69" s="15"/>
      <c r="C69" s="15"/>
      <c r="D69" s="15"/>
      <c r="E69" s="368"/>
      <c r="F69" s="368"/>
      <c r="G69" s="368"/>
      <c r="H69" s="368"/>
      <c r="I69" s="15"/>
      <c r="J69" s="369" t="e">
        <f>IF(AK13=1,#REF!,#REF!)</f>
        <v>#REF!</v>
      </c>
      <c r="K69" s="370"/>
      <c r="L69" s="370"/>
      <c r="M69" s="370"/>
      <c r="N69" s="370"/>
      <c r="O69" s="370"/>
      <c r="P69" s="371"/>
      <c r="Q69" s="15"/>
      <c r="R69" s="342"/>
      <c r="S69" s="342"/>
      <c r="T69" s="342"/>
      <c r="U69" s="342"/>
      <c r="V69" s="342"/>
      <c r="W69" s="342"/>
      <c r="X69" s="15"/>
      <c r="Y69" s="15"/>
      <c r="Z69" s="44"/>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7"/>
    </row>
    <row r="70" spans="1:68">
      <c r="A70" s="14"/>
      <c r="B70" s="15"/>
      <c r="C70" s="15"/>
      <c r="D70" s="15"/>
      <c r="E70" s="368"/>
      <c r="F70" s="368"/>
      <c r="G70" s="368"/>
      <c r="H70" s="368"/>
      <c r="I70" s="15"/>
      <c r="J70" s="39"/>
      <c r="K70" s="40"/>
      <c r="L70" s="40"/>
      <c r="M70" s="40"/>
      <c r="N70" s="40"/>
      <c r="O70" s="40"/>
      <c r="P70" s="41"/>
      <c r="Q70" s="15"/>
      <c r="R70" s="342"/>
      <c r="S70" s="342"/>
      <c r="T70" s="342"/>
      <c r="U70" s="342"/>
      <c r="V70" s="342"/>
      <c r="W70" s="342"/>
      <c r="X70" s="15"/>
      <c r="Y70" s="15"/>
      <c r="Z70" s="44"/>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7"/>
    </row>
    <row r="71" spans="1:68" hidden="1">
      <c r="A71" s="14"/>
      <c r="B71" s="15"/>
      <c r="C71" s="15"/>
      <c r="D71" s="15"/>
      <c r="E71" s="15"/>
      <c r="F71" s="336" t="s">
        <v>26</v>
      </c>
      <c r="G71" s="336"/>
      <c r="H71" s="336" t="s">
        <v>27</v>
      </c>
      <c r="I71" s="336"/>
      <c r="J71" s="15"/>
      <c r="K71" s="15"/>
      <c r="L71" s="15"/>
      <c r="M71" s="15"/>
      <c r="N71" s="15"/>
      <c r="O71" s="15"/>
      <c r="P71" s="15"/>
      <c r="Q71" s="15"/>
      <c r="R71" s="15"/>
      <c r="S71" s="15"/>
      <c r="T71" s="15"/>
      <c r="U71" s="15"/>
      <c r="V71" s="15"/>
      <c r="W71" s="15"/>
      <c r="X71" s="15"/>
      <c r="Y71" s="15"/>
      <c r="Z71" s="44"/>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7"/>
    </row>
    <row r="72" spans="1:68" hidden="1">
      <c r="A72" s="14"/>
      <c r="B72" s="15"/>
      <c r="C72" s="15"/>
      <c r="D72" s="15"/>
      <c r="E72" s="15"/>
      <c r="F72" s="45">
        <f>IF(OR(I56=[4]Datos!$X$2,I57=[4]Datos!$Y$2),1,IF(OR(I56=[4]Datos!$X$3,I57=[4]Datos!$Y$3),2,IF(OR(I56=[4]Datos!$X$4,I57=[4]Datos!$Y$4),3,IF(OR(I56=[4]Datos!$X$5,I57=[4]Datos!$Y$5),4,IF(OR(I56=[4]Datos!$X$6,I57=[4]Datos!$Y$6),5,"")))))</f>
        <v>1</v>
      </c>
      <c r="G72" s="22"/>
      <c r="H72" s="45" t="e">
        <f>BL55</f>
        <v>#REF!</v>
      </c>
      <c r="I72" s="22"/>
      <c r="J72" s="15"/>
      <c r="K72" s="15"/>
      <c r="L72" s="15"/>
      <c r="M72" s="15"/>
      <c r="N72" s="15"/>
      <c r="O72" s="15"/>
      <c r="P72" s="15"/>
      <c r="Q72" s="15"/>
      <c r="R72" s="15"/>
      <c r="S72" s="15"/>
      <c r="T72" s="15"/>
      <c r="U72" s="15"/>
      <c r="V72" s="15"/>
      <c r="W72" s="15"/>
      <c r="X72" s="15"/>
      <c r="Y72" s="15"/>
      <c r="Z72" s="44"/>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7"/>
    </row>
    <row r="73" spans="1:68" ht="15.75" thickBot="1">
      <c r="A73" s="46"/>
      <c r="B73" s="47"/>
      <c r="C73" s="47"/>
      <c r="D73" s="47"/>
      <c r="E73" s="47"/>
      <c r="F73" s="47"/>
      <c r="G73" s="47"/>
      <c r="H73" s="47"/>
      <c r="I73" s="47"/>
      <c r="J73" s="47"/>
      <c r="K73" s="47"/>
      <c r="L73" s="47"/>
      <c r="M73" s="47"/>
      <c r="N73" s="47"/>
      <c r="O73" s="47"/>
      <c r="P73" s="47"/>
      <c r="Q73" s="47"/>
      <c r="R73" s="47"/>
      <c r="S73" s="47"/>
      <c r="T73" s="47"/>
      <c r="U73" s="47"/>
      <c r="V73" s="47"/>
      <c r="W73" s="47"/>
      <c r="X73" s="47"/>
      <c r="Y73" s="47"/>
      <c r="Z73" s="48"/>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9"/>
    </row>
    <row r="74" spans="1:68" ht="32.450000000000003" customHeight="1" thickBot="1">
      <c r="A74" s="266" t="s">
        <v>43</v>
      </c>
      <c r="B74" s="267"/>
      <c r="C74" s="267"/>
      <c r="D74" s="267"/>
      <c r="E74" s="267"/>
      <c r="F74" s="267"/>
      <c r="G74" s="267"/>
      <c r="H74" s="267"/>
      <c r="I74" s="267"/>
      <c r="J74" s="268"/>
      <c r="K74" s="27"/>
      <c r="L74" s="27"/>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3"/>
      <c r="BL74" s="143"/>
      <c r="BM74" s="143"/>
      <c r="BN74" s="143"/>
      <c r="BO74" s="143"/>
    </row>
    <row r="75" spans="1:68">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44"/>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7"/>
    </row>
    <row r="76" spans="1:68" ht="174" customHeight="1">
      <c r="A76" s="14"/>
      <c r="B76" s="15"/>
      <c r="C76" s="15"/>
      <c r="D76" s="292" t="s">
        <v>36</v>
      </c>
      <c r="E76" s="292"/>
      <c r="F76" s="292"/>
      <c r="G76" s="292"/>
      <c r="H76" s="292"/>
      <c r="I76" s="292"/>
      <c r="J76" s="292"/>
      <c r="K76" s="292"/>
      <c r="L76" s="292"/>
      <c r="M76" s="292"/>
      <c r="N76" s="292"/>
      <c r="O76" s="292"/>
      <c r="P76" s="292"/>
      <c r="Q76" s="292"/>
      <c r="R76" s="292"/>
      <c r="S76" s="292"/>
      <c r="T76" s="292" t="s">
        <v>40</v>
      </c>
      <c r="U76" s="292"/>
      <c r="V76" s="292"/>
      <c r="W76" s="292"/>
      <c r="X76" s="343" t="s">
        <v>234</v>
      </c>
      <c r="Y76" s="343"/>
      <c r="Z76" s="343" t="s">
        <v>37</v>
      </c>
      <c r="AA76" s="343"/>
      <c r="AB76" s="343" t="s">
        <v>38</v>
      </c>
      <c r="AC76" s="343"/>
      <c r="AD76" s="343" t="s">
        <v>39</v>
      </c>
      <c r="AE76" s="343"/>
      <c r="AF76" s="343" t="s">
        <v>226</v>
      </c>
      <c r="AG76" s="343"/>
      <c r="AH76" s="343" t="s">
        <v>232</v>
      </c>
      <c r="AI76" s="343"/>
      <c r="AJ76" s="372" t="s">
        <v>233</v>
      </c>
      <c r="AK76" s="373"/>
      <c r="AL76" s="373"/>
      <c r="AM76" s="373"/>
      <c r="AN76" s="373"/>
      <c r="AO76" s="373"/>
      <c r="AP76" s="373"/>
      <c r="AQ76" s="373"/>
      <c r="AR76" s="373"/>
      <c r="AS76" s="373"/>
      <c r="AT76" s="373"/>
      <c r="AU76" s="373"/>
      <c r="AV76" s="373"/>
      <c r="AW76" s="373"/>
      <c r="AX76" s="373"/>
      <c r="AY76" s="373"/>
      <c r="AZ76" s="373"/>
      <c r="BA76" s="373"/>
      <c r="BB76" s="374"/>
      <c r="BC76" s="15"/>
      <c r="BD76" s="15"/>
      <c r="BE76" s="17"/>
      <c r="BI76" s="150" t="s">
        <v>48</v>
      </c>
      <c r="BJ76" s="150" t="s">
        <v>49</v>
      </c>
      <c r="BK76" s="150" t="s">
        <v>50</v>
      </c>
      <c r="BL76" s="150" t="s">
        <v>51</v>
      </c>
      <c r="BM76" s="151" t="s">
        <v>52</v>
      </c>
      <c r="BN76" s="150" t="s">
        <v>235</v>
      </c>
      <c r="BO76" s="150" t="s">
        <v>53</v>
      </c>
      <c r="BP76" s="148" t="s">
        <v>47</v>
      </c>
    </row>
    <row r="77" spans="1:68" ht="33" customHeight="1">
      <c r="A77" s="14"/>
      <c r="B77" s="15"/>
      <c r="C77" s="15"/>
      <c r="D77" s="339" t="s">
        <v>239</v>
      </c>
      <c r="E77" s="339"/>
      <c r="F77" s="339"/>
      <c r="G77" s="339"/>
      <c r="H77" s="339"/>
      <c r="I77" s="339"/>
      <c r="J77" s="339"/>
      <c r="K77" s="339"/>
      <c r="L77" s="339"/>
      <c r="M77" s="339"/>
      <c r="N77" s="339"/>
      <c r="O77" s="339"/>
      <c r="P77" s="339"/>
      <c r="Q77" s="339"/>
      <c r="R77" s="339"/>
      <c r="S77" s="339"/>
      <c r="T77" s="340" t="str">
        <f>IF(D77&lt;&gt;"","Preventivo","")</f>
        <v>Preventivo</v>
      </c>
      <c r="U77" s="340"/>
      <c r="V77" s="340"/>
      <c r="W77" s="340"/>
      <c r="X77" s="297" t="s">
        <v>29</v>
      </c>
      <c r="Y77" s="299"/>
      <c r="Z77" s="297" t="s">
        <v>29</v>
      </c>
      <c r="AA77" s="299"/>
      <c r="AB77" s="297" t="s">
        <v>29</v>
      </c>
      <c r="AC77" s="299"/>
      <c r="AD77" s="337" t="str">
        <f>IF(AB77="","",IF(AB77="No","Sí","No"))</f>
        <v>No</v>
      </c>
      <c r="AE77" s="338"/>
      <c r="AF77" s="297" t="s">
        <v>29</v>
      </c>
      <c r="AG77" s="299"/>
      <c r="AH77" s="297" t="s">
        <v>236</v>
      </c>
      <c r="AI77" s="299"/>
      <c r="AJ77" s="297" t="s">
        <v>237</v>
      </c>
      <c r="AK77" s="298"/>
      <c r="AL77" s="298"/>
      <c r="AM77" s="298"/>
      <c r="AN77" s="298"/>
      <c r="AO77" s="298"/>
      <c r="AP77" s="298"/>
      <c r="AQ77" s="298"/>
      <c r="AR77" s="298"/>
      <c r="AS77" s="298"/>
      <c r="AT77" s="298"/>
      <c r="AU77" s="298"/>
      <c r="AV77" s="298"/>
      <c r="AW77" s="298"/>
      <c r="AX77" s="298"/>
      <c r="AY77" s="298"/>
      <c r="AZ77" s="298"/>
      <c r="BA77" s="298"/>
      <c r="BB77" s="299"/>
      <c r="BC77" s="15"/>
      <c r="BD77" s="15"/>
      <c r="BE77" s="17"/>
      <c r="BI77" s="35">
        <f>IF(X77=[4]Datos!$U$2,15,0)</f>
        <v>15</v>
      </c>
      <c r="BJ77" s="35">
        <f>IF(Z77=[4]Datos!$U$2,10,0)</f>
        <v>10</v>
      </c>
      <c r="BK77" s="35">
        <f>IF(AB77=[4]Datos!$U$2,15,0)</f>
        <v>15</v>
      </c>
      <c r="BL77" s="35">
        <f>IF(AD77=[4]Datos!$U$2,10,0)</f>
        <v>0</v>
      </c>
      <c r="BM77" s="149">
        <f>IF(AF77=[4]Datos!$U$2,15,0)</f>
        <v>15</v>
      </c>
      <c r="BN77" s="35" t="e">
        <f>IF(AH77=#REF!,15,IF(AH77=#REF!,10,5))</f>
        <v>#REF!</v>
      </c>
      <c r="BO77" s="35" t="e">
        <f>IF(AJ77=#REF!,30,IF(AJ77=#REF!,20,IF(AJ77=#REF!,10,IF(AJ77=#REF!,5,0))))</f>
        <v>#REF!</v>
      </c>
      <c r="BP77" s="35" t="e">
        <f>SUM(BI77:BO77)</f>
        <v>#REF!</v>
      </c>
    </row>
    <row r="78" spans="1:68" ht="14.45" customHeight="1">
      <c r="A78" s="14"/>
      <c r="B78" s="15"/>
      <c r="C78" s="15"/>
      <c r="D78" s="339"/>
      <c r="E78" s="339"/>
      <c r="F78" s="339"/>
      <c r="G78" s="339"/>
      <c r="H78" s="339"/>
      <c r="I78" s="339"/>
      <c r="J78" s="339"/>
      <c r="K78" s="339"/>
      <c r="L78" s="339"/>
      <c r="M78" s="339"/>
      <c r="N78" s="339"/>
      <c r="O78" s="339"/>
      <c r="P78" s="339"/>
      <c r="Q78" s="339"/>
      <c r="R78" s="339"/>
      <c r="S78" s="339"/>
      <c r="T78" s="340" t="str">
        <f>IF(D78&lt;&gt;"","Preventivo","")</f>
        <v/>
      </c>
      <c r="U78" s="340"/>
      <c r="V78" s="340"/>
      <c r="W78" s="340"/>
      <c r="X78" s="297"/>
      <c r="Y78" s="299"/>
      <c r="Z78" s="297"/>
      <c r="AA78" s="299"/>
      <c r="AB78" s="297"/>
      <c r="AC78" s="299"/>
      <c r="AD78" s="337" t="str">
        <f>IF(AB78="","",IF(AB78="No","Sí","No"))</f>
        <v/>
      </c>
      <c r="AE78" s="338"/>
      <c r="AF78" s="297"/>
      <c r="AG78" s="299"/>
      <c r="AH78" s="297"/>
      <c r="AI78" s="299"/>
      <c r="AJ78" s="297"/>
      <c r="AK78" s="298"/>
      <c r="AL78" s="298"/>
      <c r="AM78" s="298"/>
      <c r="AN78" s="298"/>
      <c r="AO78" s="298"/>
      <c r="AP78" s="298"/>
      <c r="AQ78" s="298"/>
      <c r="AR78" s="298"/>
      <c r="AS78" s="298"/>
      <c r="AT78" s="298"/>
      <c r="AU78" s="298"/>
      <c r="AV78" s="298"/>
      <c r="AW78" s="298"/>
      <c r="AX78" s="298"/>
      <c r="AY78" s="298"/>
      <c r="AZ78" s="298"/>
      <c r="BA78" s="298"/>
      <c r="BB78" s="299"/>
      <c r="BC78" s="15"/>
      <c r="BD78" s="15"/>
      <c r="BE78" s="17"/>
      <c r="BI78" s="35">
        <f>IF(X78=[4]Datos!$U$2,15,0)</f>
        <v>0</v>
      </c>
      <c r="BJ78" s="35">
        <f>IF(Z78=[4]Datos!$U$2,5,0)</f>
        <v>0</v>
      </c>
      <c r="BK78" s="35">
        <f>IF(AB78=[4]Datos!$U$2,15,0)</f>
        <v>0</v>
      </c>
      <c r="BL78" s="35">
        <f>IF(AD78=[4]Datos!$U$2,10,0)</f>
        <v>0</v>
      </c>
      <c r="BM78" s="149">
        <f>IF(AF78=[4]Datos!$U$2,15,0)</f>
        <v>0</v>
      </c>
      <c r="BN78" s="35">
        <f>IF(AH78=[4]Datos!$U$2,10,0)</f>
        <v>0</v>
      </c>
      <c r="BO78" s="35">
        <f>IF(AJ78=[4]Datos!$U$2,30,0)</f>
        <v>0</v>
      </c>
      <c r="BP78" s="35">
        <f>SUM(BI78:BO78)</f>
        <v>0</v>
      </c>
    </row>
    <row r="79" spans="1:68" ht="14.45" customHeight="1">
      <c r="A79" s="14"/>
      <c r="B79" s="15"/>
      <c r="C79" s="15"/>
      <c r="D79" s="339"/>
      <c r="E79" s="339"/>
      <c r="F79" s="339"/>
      <c r="G79" s="339"/>
      <c r="H79" s="339"/>
      <c r="I79" s="339"/>
      <c r="J79" s="339"/>
      <c r="K79" s="339"/>
      <c r="L79" s="339"/>
      <c r="M79" s="339"/>
      <c r="N79" s="339"/>
      <c r="O79" s="339"/>
      <c r="P79" s="339"/>
      <c r="Q79" s="339"/>
      <c r="R79" s="339"/>
      <c r="S79" s="339"/>
      <c r="T79" s="340" t="str">
        <f>IF(D79&lt;&gt;"","Preventivo","")</f>
        <v/>
      </c>
      <c r="U79" s="340"/>
      <c r="V79" s="340"/>
      <c r="W79" s="340"/>
      <c r="X79" s="297"/>
      <c r="Y79" s="299"/>
      <c r="Z79" s="297"/>
      <c r="AA79" s="299"/>
      <c r="AB79" s="297"/>
      <c r="AC79" s="299"/>
      <c r="AD79" s="337" t="str">
        <f>IF(AB79="","",IF(AB79="No","Sí","No"))</f>
        <v/>
      </c>
      <c r="AE79" s="338"/>
      <c r="AF79" s="297"/>
      <c r="AG79" s="299"/>
      <c r="AH79" s="297"/>
      <c r="AI79" s="299"/>
      <c r="AJ79" s="297"/>
      <c r="AK79" s="298"/>
      <c r="AL79" s="298"/>
      <c r="AM79" s="298"/>
      <c r="AN79" s="298"/>
      <c r="AO79" s="298"/>
      <c r="AP79" s="298"/>
      <c r="AQ79" s="298"/>
      <c r="AR79" s="298"/>
      <c r="AS79" s="298"/>
      <c r="AT79" s="298"/>
      <c r="AU79" s="298"/>
      <c r="AV79" s="298"/>
      <c r="AW79" s="298"/>
      <c r="AX79" s="298"/>
      <c r="AY79" s="298"/>
      <c r="AZ79" s="298"/>
      <c r="BA79" s="298"/>
      <c r="BB79" s="299"/>
      <c r="BC79" s="15"/>
      <c r="BD79" s="15"/>
      <c r="BE79" s="17"/>
      <c r="BI79" s="35">
        <f>IF(X79=[4]Datos!$U$2,15,0)</f>
        <v>0</v>
      </c>
      <c r="BJ79" s="35">
        <f>IF(Z79=[4]Datos!$U$2,5,0)</f>
        <v>0</v>
      </c>
      <c r="BK79" s="35">
        <f>IF(AB79=[4]Datos!$U$2,15,0)</f>
        <v>0</v>
      </c>
      <c r="BL79" s="35">
        <f>IF(AD79=[4]Datos!$U$2,10,0)</f>
        <v>0</v>
      </c>
      <c r="BM79" s="149">
        <f>IF(AF79=[4]Datos!$U$2,15,0)</f>
        <v>0</v>
      </c>
      <c r="BN79" s="35">
        <f>IF(AH79=[4]Datos!$U$2,10,0)</f>
        <v>0</v>
      </c>
      <c r="BO79" s="35">
        <f>IF(AJ79=[4]Datos!$U$2,30,0)</f>
        <v>0</v>
      </c>
      <c r="BP79" s="35">
        <f>SUM(BI79:BO79)</f>
        <v>0</v>
      </c>
    </row>
    <row r="80" spans="1:68" ht="14.45" customHeight="1">
      <c r="A80" s="14"/>
      <c r="B80" s="15"/>
      <c r="C80" s="15"/>
      <c r="D80" s="339"/>
      <c r="E80" s="339"/>
      <c r="F80" s="339"/>
      <c r="G80" s="339"/>
      <c r="H80" s="339"/>
      <c r="I80" s="339"/>
      <c r="J80" s="339"/>
      <c r="K80" s="339"/>
      <c r="L80" s="339"/>
      <c r="M80" s="339"/>
      <c r="N80" s="339"/>
      <c r="O80" s="339"/>
      <c r="P80" s="339"/>
      <c r="Q80" s="339"/>
      <c r="R80" s="339"/>
      <c r="S80" s="339"/>
      <c r="T80" s="340" t="str">
        <f>IF(D80&lt;&gt;"","Preventivo","")</f>
        <v/>
      </c>
      <c r="U80" s="340"/>
      <c r="V80" s="340"/>
      <c r="W80" s="340"/>
      <c r="X80" s="297"/>
      <c r="Y80" s="299"/>
      <c r="Z80" s="297"/>
      <c r="AA80" s="299"/>
      <c r="AB80" s="297"/>
      <c r="AC80" s="299"/>
      <c r="AD80" s="337" t="str">
        <f>IF(AB80="","",IF(AB80="No","Sí","No"))</f>
        <v/>
      </c>
      <c r="AE80" s="338"/>
      <c r="AF80" s="297"/>
      <c r="AG80" s="299"/>
      <c r="AH80" s="297"/>
      <c r="AI80" s="299"/>
      <c r="AJ80" s="297"/>
      <c r="AK80" s="298"/>
      <c r="AL80" s="298"/>
      <c r="AM80" s="298"/>
      <c r="AN80" s="298"/>
      <c r="AO80" s="298"/>
      <c r="AP80" s="298"/>
      <c r="AQ80" s="298"/>
      <c r="AR80" s="298"/>
      <c r="AS80" s="298"/>
      <c r="AT80" s="298"/>
      <c r="AU80" s="298"/>
      <c r="AV80" s="298"/>
      <c r="AW80" s="298"/>
      <c r="AX80" s="298"/>
      <c r="AY80" s="298"/>
      <c r="AZ80" s="298"/>
      <c r="BA80" s="298"/>
      <c r="BB80" s="299"/>
      <c r="BC80" s="15"/>
      <c r="BD80" s="15"/>
      <c r="BE80" s="17"/>
      <c r="BI80" s="35">
        <f>IF(X80=[4]Datos!$U$2,15,0)</f>
        <v>0</v>
      </c>
      <c r="BJ80" s="35">
        <f>IF(Z80=[4]Datos!$U$2,5,0)</f>
        <v>0</v>
      </c>
      <c r="BK80" s="35">
        <f>IF(AB80=[4]Datos!$U$2,15,0)</f>
        <v>0</v>
      </c>
      <c r="BL80" s="35">
        <f>IF(AD80=[4]Datos!$U$2,10,0)</f>
        <v>0</v>
      </c>
      <c r="BM80" s="149">
        <f>IF(AF80=[4]Datos!$U$2,15,0)</f>
        <v>0</v>
      </c>
      <c r="BN80" s="35">
        <f>IF(AH80=[4]Datos!$U$2,10,0)</f>
        <v>0</v>
      </c>
      <c r="BO80" s="35">
        <f>IF(AJ80=[4]Datos!$U$2,30,0)</f>
        <v>0</v>
      </c>
      <c r="BP80" s="35">
        <f>SUM(BI80:BO80)</f>
        <v>0</v>
      </c>
    </row>
    <row r="81" spans="1:68" ht="14.45" customHeight="1">
      <c r="A81" s="14"/>
      <c r="B81" s="15"/>
      <c r="C81" s="15"/>
      <c r="D81" s="339"/>
      <c r="E81" s="339"/>
      <c r="F81" s="339"/>
      <c r="G81" s="339"/>
      <c r="H81" s="339"/>
      <c r="I81" s="339"/>
      <c r="J81" s="339"/>
      <c r="K81" s="339"/>
      <c r="L81" s="339"/>
      <c r="M81" s="339"/>
      <c r="N81" s="339"/>
      <c r="O81" s="339"/>
      <c r="P81" s="339"/>
      <c r="Q81" s="339"/>
      <c r="R81" s="339"/>
      <c r="S81" s="339"/>
      <c r="T81" s="340" t="str">
        <f>IF(D81&lt;&gt;"","Preventivo","")</f>
        <v/>
      </c>
      <c r="U81" s="340"/>
      <c r="V81" s="340"/>
      <c r="W81" s="340"/>
      <c r="X81" s="297"/>
      <c r="Y81" s="299"/>
      <c r="Z81" s="297"/>
      <c r="AA81" s="299"/>
      <c r="AB81" s="297"/>
      <c r="AC81" s="299"/>
      <c r="AD81" s="337" t="str">
        <f>IF(AB81="","",IF(AB81="No","Sí","No"))</f>
        <v/>
      </c>
      <c r="AE81" s="338"/>
      <c r="AF81" s="297"/>
      <c r="AG81" s="299"/>
      <c r="AH81" s="297"/>
      <c r="AI81" s="299"/>
      <c r="AJ81" s="297"/>
      <c r="AK81" s="298"/>
      <c r="AL81" s="298"/>
      <c r="AM81" s="298"/>
      <c r="AN81" s="298"/>
      <c r="AO81" s="298"/>
      <c r="AP81" s="298"/>
      <c r="AQ81" s="298"/>
      <c r="AR81" s="298"/>
      <c r="AS81" s="298"/>
      <c r="AT81" s="298"/>
      <c r="AU81" s="298"/>
      <c r="AV81" s="298"/>
      <c r="AW81" s="298"/>
      <c r="AX81" s="298"/>
      <c r="AY81" s="298"/>
      <c r="AZ81" s="298"/>
      <c r="BA81" s="298"/>
      <c r="BB81" s="299"/>
      <c r="BC81" s="15"/>
      <c r="BD81" s="15"/>
      <c r="BE81" s="17"/>
      <c r="BI81" s="35">
        <f>IF(X81=[4]Datos!$U$2,15,0)</f>
        <v>0</v>
      </c>
      <c r="BJ81" s="35">
        <f>IF(Z81=[4]Datos!$U$2,5,0)</f>
        <v>0</v>
      </c>
      <c r="BK81" s="35">
        <f>IF(AB81=[4]Datos!$U$2,15,0)</f>
        <v>0</v>
      </c>
      <c r="BL81" s="35">
        <f>IF(AD81=[4]Datos!$U$2,10,0)</f>
        <v>0</v>
      </c>
      <c r="BM81" s="149">
        <f>IF(AF81=[4]Datos!$U$2,15,0)</f>
        <v>0</v>
      </c>
      <c r="BN81" s="35">
        <f>IF(AH81=[4]Datos!$U$2,10,0)</f>
        <v>0</v>
      </c>
      <c r="BO81" s="35">
        <f>IF(AJ81=[4]Datos!$U$2,30,0)</f>
        <v>0</v>
      </c>
      <c r="BP81" s="35">
        <f>SUM(BI81:BO81)</f>
        <v>0</v>
      </c>
    </row>
    <row r="82" spans="1:68">
      <c r="A82" s="14"/>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7"/>
      <c r="BO82" s="6" t="s">
        <v>54</v>
      </c>
      <c r="BP82" s="6" t="e">
        <f>IF(COUNTA(D77:S81)=0,0,SUM(BP77:BP81)/(COUNTA(D77:S81)))</f>
        <v>#REF!</v>
      </c>
    </row>
    <row r="83" spans="1:68">
      <c r="A83" s="14"/>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7"/>
    </row>
    <row r="84" spans="1:68" ht="146.25" customHeight="1">
      <c r="A84" s="14"/>
      <c r="B84" s="15"/>
      <c r="C84" s="15"/>
      <c r="D84" s="292" t="s">
        <v>42</v>
      </c>
      <c r="E84" s="292"/>
      <c r="F84" s="292"/>
      <c r="G84" s="292"/>
      <c r="H84" s="292"/>
      <c r="I84" s="292"/>
      <c r="J84" s="292"/>
      <c r="K84" s="292"/>
      <c r="L84" s="292"/>
      <c r="M84" s="292"/>
      <c r="N84" s="292"/>
      <c r="O84" s="292"/>
      <c r="P84" s="292"/>
      <c r="Q84" s="292"/>
      <c r="R84" s="292"/>
      <c r="S84" s="292"/>
      <c r="T84" s="292" t="s">
        <v>40</v>
      </c>
      <c r="U84" s="292"/>
      <c r="V84" s="292"/>
      <c r="W84" s="292"/>
      <c r="X84" s="343" t="s">
        <v>234</v>
      </c>
      <c r="Y84" s="343"/>
      <c r="Z84" s="343" t="s">
        <v>37</v>
      </c>
      <c r="AA84" s="343"/>
      <c r="AB84" s="343" t="s">
        <v>38</v>
      </c>
      <c r="AC84" s="343"/>
      <c r="AD84" s="343" t="s">
        <v>39</v>
      </c>
      <c r="AE84" s="343"/>
      <c r="AF84" s="343" t="s">
        <v>226</v>
      </c>
      <c r="AG84" s="343"/>
      <c r="AH84" s="343" t="s">
        <v>232</v>
      </c>
      <c r="AI84" s="343"/>
      <c r="AJ84" s="372" t="s">
        <v>233</v>
      </c>
      <c r="AK84" s="373"/>
      <c r="AL84" s="373"/>
      <c r="AM84" s="373"/>
      <c r="AN84" s="373"/>
      <c r="AO84" s="373"/>
      <c r="AP84" s="373"/>
      <c r="AQ84" s="373"/>
      <c r="AR84" s="373"/>
      <c r="AS84" s="373"/>
      <c r="AT84" s="373"/>
      <c r="AU84" s="373"/>
      <c r="AV84" s="373"/>
      <c r="AW84" s="373"/>
      <c r="AX84" s="373"/>
      <c r="AY84" s="373"/>
      <c r="AZ84" s="373"/>
      <c r="BA84" s="373"/>
      <c r="BB84" s="374"/>
      <c r="BC84" s="15"/>
      <c r="BD84" s="15"/>
      <c r="BE84" s="17"/>
      <c r="BI84" s="150" t="s">
        <v>48</v>
      </c>
      <c r="BJ84" s="150" t="s">
        <v>49</v>
      </c>
      <c r="BK84" s="150" t="s">
        <v>50</v>
      </c>
      <c r="BL84" s="150" t="s">
        <v>51</v>
      </c>
      <c r="BM84" s="151" t="s">
        <v>52</v>
      </c>
      <c r="BN84" s="150" t="s">
        <v>235</v>
      </c>
      <c r="BO84" s="150" t="s">
        <v>53</v>
      </c>
      <c r="BP84" s="152" t="s">
        <v>47</v>
      </c>
    </row>
    <row r="85" spans="1:68" ht="15" customHeight="1">
      <c r="A85" s="14"/>
      <c r="B85" s="15"/>
      <c r="C85" s="15"/>
      <c r="D85" s="339" t="s">
        <v>225</v>
      </c>
      <c r="E85" s="339"/>
      <c r="F85" s="339"/>
      <c r="G85" s="339"/>
      <c r="H85" s="339"/>
      <c r="I85" s="339"/>
      <c r="J85" s="339"/>
      <c r="K85" s="339"/>
      <c r="L85" s="339"/>
      <c r="M85" s="339"/>
      <c r="N85" s="339"/>
      <c r="O85" s="339"/>
      <c r="P85" s="339"/>
      <c r="Q85" s="339"/>
      <c r="R85" s="339"/>
      <c r="S85" s="339"/>
      <c r="T85" s="340" t="str">
        <f>IF(D85&lt;&gt;"","Correctivo","")</f>
        <v>Correctivo</v>
      </c>
      <c r="U85" s="340"/>
      <c r="V85" s="340"/>
      <c r="W85" s="340"/>
      <c r="X85" s="297" t="s">
        <v>29</v>
      </c>
      <c r="Y85" s="299"/>
      <c r="Z85" s="297" t="s">
        <v>29</v>
      </c>
      <c r="AA85" s="299"/>
      <c r="AB85" s="297" t="s">
        <v>41</v>
      </c>
      <c r="AC85" s="299"/>
      <c r="AD85" s="337" t="str">
        <f>IF(AB85="","",IF(AB85="No","Sí","No"))</f>
        <v>Sí</v>
      </c>
      <c r="AE85" s="338"/>
      <c r="AF85" s="297" t="s">
        <v>29</v>
      </c>
      <c r="AG85" s="299"/>
      <c r="AH85" s="297" t="s">
        <v>236</v>
      </c>
      <c r="AI85" s="299"/>
      <c r="AJ85" s="297" t="s">
        <v>238</v>
      </c>
      <c r="AK85" s="298"/>
      <c r="AL85" s="298"/>
      <c r="AM85" s="298"/>
      <c r="AN85" s="298"/>
      <c r="AO85" s="298"/>
      <c r="AP85" s="298"/>
      <c r="AQ85" s="298"/>
      <c r="AR85" s="298"/>
      <c r="AS85" s="298"/>
      <c r="AT85" s="298"/>
      <c r="AU85" s="298"/>
      <c r="AV85" s="298"/>
      <c r="AW85" s="298"/>
      <c r="AX85" s="298"/>
      <c r="AY85" s="298"/>
      <c r="AZ85" s="298"/>
      <c r="BA85" s="298"/>
      <c r="BB85" s="299"/>
      <c r="BC85" s="15"/>
      <c r="BD85" s="15"/>
      <c r="BE85" s="17"/>
      <c r="BI85" s="35">
        <f>IF(X85=[4]Datos!$U$2,15,0)</f>
        <v>15</v>
      </c>
      <c r="BJ85" s="35">
        <f>IF(Z85=[4]Datos!$U$2,10,0)</f>
        <v>10</v>
      </c>
      <c r="BK85" s="35">
        <f>IF(AB85=[4]Datos!$U$2,15,0)</f>
        <v>0</v>
      </c>
      <c r="BL85" s="35">
        <f>IF(AD85=[4]Datos!$U$2,10,0)</f>
        <v>10</v>
      </c>
      <c r="BM85" s="149">
        <f>IF(AF85=[4]Datos!$U$2,15,0)</f>
        <v>15</v>
      </c>
      <c r="BN85" s="35" t="e">
        <f>IF(AH85=#REF!,15,IF(AH85=#REF!,10,5))</f>
        <v>#REF!</v>
      </c>
      <c r="BO85" s="35" t="e">
        <f>IF(AJ85=#REF!,30,IF(AJ85=#REF!,20,IF(AJ85=#REF!,10,IF(AJ85=#REF!,5,0))))</f>
        <v>#REF!</v>
      </c>
      <c r="BP85" s="35" t="e">
        <f>SUM(BI85:BO85)</f>
        <v>#REF!</v>
      </c>
    </row>
    <row r="86" spans="1:68" ht="14.45" customHeight="1">
      <c r="A86" s="14"/>
      <c r="B86" s="15"/>
      <c r="C86" s="15"/>
      <c r="D86" s="339"/>
      <c r="E86" s="339"/>
      <c r="F86" s="339"/>
      <c r="G86" s="339"/>
      <c r="H86" s="339"/>
      <c r="I86" s="339"/>
      <c r="J86" s="339"/>
      <c r="K86" s="339"/>
      <c r="L86" s="339"/>
      <c r="M86" s="339"/>
      <c r="N86" s="339"/>
      <c r="O86" s="339"/>
      <c r="P86" s="339"/>
      <c r="Q86" s="339"/>
      <c r="R86" s="339"/>
      <c r="S86" s="339"/>
      <c r="T86" s="340" t="str">
        <f>IF(D86&lt;&gt;"","Correctivo","")</f>
        <v/>
      </c>
      <c r="U86" s="340"/>
      <c r="V86" s="340"/>
      <c r="W86" s="340"/>
      <c r="X86" s="297"/>
      <c r="Y86" s="299"/>
      <c r="Z86" s="297"/>
      <c r="AA86" s="299"/>
      <c r="AB86" s="297"/>
      <c r="AC86" s="299"/>
      <c r="AD86" s="337"/>
      <c r="AE86" s="338"/>
      <c r="AF86" s="297"/>
      <c r="AG86" s="299"/>
      <c r="AH86" s="297"/>
      <c r="AI86" s="299"/>
      <c r="AJ86" s="297"/>
      <c r="AK86" s="298"/>
      <c r="AL86" s="298"/>
      <c r="AM86" s="298"/>
      <c r="AN86" s="298"/>
      <c r="AO86" s="298"/>
      <c r="AP86" s="298"/>
      <c r="AQ86" s="298"/>
      <c r="AR86" s="298"/>
      <c r="AS86" s="298"/>
      <c r="AT86" s="298"/>
      <c r="AU86" s="298"/>
      <c r="AV86" s="298"/>
      <c r="AW86" s="298"/>
      <c r="AX86" s="298"/>
      <c r="AY86" s="298"/>
      <c r="AZ86" s="298"/>
      <c r="BA86" s="298"/>
      <c r="BB86" s="299"/>
      <c r="BC86" s="15"/>
      <c r="BD86" s="15"/>
      <c r="BE86" s="17"/>
      <c r="BI86" s="35">
        <f>IF(X86=[4]Datos!$U$2,15,0)</f>
        <v>0</v>
      </c>
      <c r="BJ86" s="35">
        <f>IF(Z86=[4]Datos!$U$2,5,0)</f>
        <v>0</v>
      </c>
      <c r="BK86" s="35">
        <f>IF(AB86=[4]Datos!$U$2,15,0)</f>
        <v>0</v>
      </c>
      <c r="BL86" s="35">
        <f>IF(AD86=[4]Datos!$U$2,10,0)</f>
        <v>0</v>
      </c>
      <c r="BM86" s="35">
        <f>IF(AF86=[4]Datos!$U$2,15,0)</f>
        <v>0</v>
      </c>
      <c r="BN86" s="35">
        <f>IF(AH86=[4]Datos!$U$2,10,0)</f>
        <v>0</v>
      </c>
      <c r="BO86" s="35">
        <f>IF(AJ86=[4]Datos!$U$2,30,0)</f>
        <v>0</v>
      </c>
      <c r="BP86" s="35">
        <f>SUM(BI86:BO86)</f>
        <v>0</v>
      </c>
    </row>
    <row r="87" spans="1:68" ht="14.45" customHeight="1">
      <c r="A87" s="14"/>
      <c r="B87" s="15"/>
      <c r="C87" s="15"/>
      <c r="D87" s="339"/>
      <c r="E87" s="339"/>
      <c r="F87" s="339"/>
      <c r="G87" s="339"/>
      <c r="H87" s="339"/>
      <c r="I87" s="339"/>
      <c r="J87" s="339"/>
      <c r="K87" s="339"/>
      <c r="L87" s="339"/>
      <c r="M87" s="339"/>
      <c r="N87" s="339"/>
      <c r="O87" s="339"/>
      <c r="P87" s="339"/>
      <c r="Q87" s="339"/>
      <c r="R87" s="339"/>
      <c r="S87" s="339"/>
      <c r="T87" s="340" t="str">
        <f>IF(D87&lt;&gt;"","Correctivo","")</f>
        <v/>
      </c>
      <c r="U87" s="340"/>
      <c r="V87" s="340"/>
      <c r="W87" s="340"/>
      <c r="X87" s="297"/>
      <c r="Y87" s="299"/>
      <c r="Z87" s="297"/>
      <c r="AA87" s="299"/>
      <c r="AB87" s="297"/>
      <c r="AC87" s="299"/>
      <c r="AD87" s="337"/>
      <c r="AE87" s="338"/>
      <c r="AF87" s="297"/>
      <c r="AG87" s="299"/>
      <c r="AH87" s="297"/>
      <c r="AI87" s="299"/>
      <c r="AJ87" s="297"/>
      <c r="AK87" s="298"/>
      <c r="AL87" s="298"/>
      <c r="AM87" s="298"/>
      <c r="AN87" s="298"/>
      <c r="AO87" s="298"/>
      <c r="AP87" s="298"/>
      <c r="AQ87" s="298"/>
      <c r="AR87" s="298"/>
      <c r="AS87" s="298"/>
      <c r="AT87" s="298"/>
      <c r="AU87" s="298"/>
      <c r="AV87" s="298"/>
      <c r="AW87" s="298"/>
      <c r="AX87" s="298"/>
      <c r="AY87" s="298"/>
      <c r="AZ87" s="298"/>
      <c r="BA87" s="298"/>
      <c r="BB87" s="299"/>
      <c r="BC87" s="15"/>
      <c r="BD87" s="15"/>
      <c r="BE87" s="17"/>
      <c r="BI87" s="35">
        <f>IF(X87=[4]Datos!$U$2,15,0)</f>
        <v>0</v>
      </c>
      <c r="BJ87" s="35">
        <f>IF(Z87=[4]Datos!$U$2,5,0)</f>
        <v>0</v>
      </c>
      <c r="BK87" s="35">
        <f>IF(AB87=[4]Datos!$U$2,15,0)</f>
        <v>0</v>
      </c>
      <c r="BL87" s="35">
        <f>IF(AD87=[4]Datos!$U$2,10,0)</f>
        <v>0</v>
      </c>
      <c r="BM87" s="35">
        <f>IF(AF87=[4]Datos!$U$2,15,0)</f>
        <v>0</v>
      </c>
      <c r="BN87" s="35">
        <f>IF(AH87=[4]Datos!$U$2,10,0)</f>
        <v>0</v>
      </c>
      <c r="BO87" s="35">
        <f>IF(AJ87=[4]Datos!$U$2,30,0)</f>
        <v>0</v>
      </c>
      <c r="BP87" s="35">
        <f>SUM(BI87:BO87)</f>
        <v>0</v>
      </c>
    </row>
    <row r="88" spans="1:68" ht="14.45" customHeight="1">
      <c r="A88" s="14"/>
      <c r="B88" s="15"/>
      <c r="C88" s="15"/>
      <c r="D88" s="339"/>
      <c r="E88" s="339"/>
      <c r="F88" s="339"/>
      <c r="G88" s="339"/>
      <c r="H88" s="339"/>
      <c r="I88" s="339"/>
      <c r="J88" s="339"/>
      <c r="K88" s="339"/>
      <c r="L88" s="339"/>
      <c r="M88" s="339"/>
      <c r="N88" s="339"/>
      <c r="O88" s="339"/>
      <c r="P88" s="339"/>
      <c r="Q88" s="339"/>
      <c r="R88" s="339"/>
      <c r="S88" s="339"/>
      <c r="T88" s="340" t="str">
        <f>IF(D88&lt;&gt;"","Correctivo","")</f>
        <v/>
      </c>
      <c r="U88" s="340"/>
      <c r="V88" s="340"/>
      <c r="W88" s="340"/>
      <c r="X88" s="297"/>
      <c r="Y88" s="299"/>
      <c r="Z88" s="297"/>
      <c r="AA88" s="299"/>
      <c r="AB88" s="297"/>
      <c r="AC88" s="299"/>
      <c r="AD88" s="337"/>
      <c r="AE88" s="338"/>
      <c r="AF88" s="297"/>
      <c r="AG88" s="299"/>
      <c r="AH88" s="297"/>
      <c r="AI88" s="299"/>
      <c r="AJ88" s="297"/>
      <c r="AK88" s="298"/>
      <c r="AL88" s="298"/>
      <c r="AM88" s="298"/>
      <c r="AN88" s="298"/>
      <c r="AO88" s="298"/>
      <c r="AP88" s="298"/>
      <c r="AQ88" s="298"/>
      <c r="AR88" s="298"/>
      <c r="AS88" s="298"/>
      <c r="AT88" s="298"/>
      <c r="AU88" s="298"/>
      <c r="AV88" s="298"/>
      <c r="AW88" s="298"/>
      <c r="AX88" s="298"/>
      <c r="AY88" s="298"/>
      <c r="AZ88" s="298"/>
      <c r="BA88" s="298"/>
      <c r="BB88" s="299"/>
      <c r="BC88" s="15"/>
      <c r="BD88" s="15"/>
      <c r="BE88" s="17"/>
      <c r="BI88" s="35">
        <f>IF(X88=[4]Datos!$U$2,15,0)</f>
        <v>0</v>
      </c>
      <c r="BJ88" s="35">
        <f>IF(Z88=[4]Datos!$U$2,5,0)</f>
        <v>0</v>
      </c>
      <c r="BK88" s="35">
        <f>IF(AB88=[4]Datos!$U$2,15,0)</f>
        <v>0</v>
      </c>
      <c r="BL88" s="35">
        <f>IF(AD88=[4]Datos!$U$2,10,0)</f>
        <v>0</v>
      </c>
      <c r="BM88" s="35">
        <f>IF(AF88=[4]Datos!$U$2,15,0)</f>
        <v>0</v>
      </c>
      <c r="BN88" s="35">
        <f>IF(AH88=[4]Datos!$U$2,10,0)</f>
        <v>0</v>
      </c>
      <c r="BO88" s="35">
        <f>IF(AJ88=[4]Datos!$U$2,30,0)</f>
        <v>0</v>
      </c>
      <c r="BP88" s="35">
        <f>SUM(BI88:BO88)</f>
        <v>0</v>
      </c>
    </row>
    <row r="89" spans="1:68" ht="14.45" customHeight="1">
      <c r="A89" s="14"/>
      <c r="B89" s="15"/>
      <c r="C89" s="15"/>
      <c r="D89" s="339"/>
      <c r="E89" s="339"/>
      <c r="F89" s="339"/>
      <c r="G89" s="339"/>
      <c r="H89" s="339"/>
      <c r="I89" s="339"/>
      <c r="J89" s="339"/>
      <c r="K89" s="339"/>
      <c r="L89" s="339"/>
      <c r="M89" s="339"/>
      <c r="N89" s="339"/>
      <c r="O89" s="339"/>
      <c r="P89" s="339"/>
      <c r="Q89" s="339"/>
      <c r="R89" s="339"/>
      <c r="S89" s="339"/>
      <c r="T89" s="340" t="str">
        <f>IF(D89&lt;&gt;"","Correctivo","")</f>
        <v/>
      </c>
      <c r="U89" s="340"/>
      <c r="V89" s="340"/>
      <c r="W89" s="340"/>
      <c r="X89" s="297"/>
      <c r="Y89" s="299"/>
      <c r="Z89" s="297"/>
      <c r="AA89" s="299"/>
      <c r="AB89" s="297"/>
      <c r="AC89" s="299"/>
      <c r="AD89" s="337"/>
      <c r="AE89" s="338"/>
      <c r="AF89" s="297"/>
      <c r="AG89" s="299"/>
      <c r="AH89" s="297"/>
      <c r="AI89" s="299"/>
      <c r="AJ89" s="297"/>
      <c r="AK89" s="298"/>
      <c r="AL89" s="298"/>
      <c r="AM89" s="298"/>
      <c r="AN89" s="298"/>
      <c r="AO89" s="298"/>
      <c r="AP89" s="298"/>
      <c r="AQ89" s="298"/>
      <c r="AR89" s="298"/>
      <c r="AS89" s="298"/>
      <c r="AT89" s="298"/>
      <c r="AU89" s="298"/>
      <c r="AV89" s="298"/>
      <c r="AW89" s="298"/>
      <c r="AX89" s="298"/>
      <c r="AY89" s="298"/>
      <c r="AZ89" s="298"/>
      <c r="BA89" s="298"/>
      <c r="BB89" s="299"/>
      <c r="BC89" s="15"/>
      <c r="BD89" s="15"/>
      <c r="BE89" s="17"/>
      <c r="BI89" s="35">
        <f>IF(X89=[4]Datos!$U$2,15,0)</f>
        <v>0</v>
      </c>
      <c r="BJ89" s="35">
        <f>IF(Z89=[4]Datos!$U$2,5,0)</f>
        <v>0</v>
      </c>
      <c r="BK89" s="35">
        <f>IF(AB89=[4]Datos!$U$2,15,0)</f>
        <v>0</v>
      </c>
      <c r="BL89" s="35">
        <f>IF(AD89=[4]Datos!$U$2,10,0)</f>
        <v>0</v>
      </c>
      <c r="BM89" s="35">
        <f>IF(AF89=[4]Datos!$U$2,15,0)</f>
        <v>0</v>
      </c>
      <c r="BN89" s="35">
        <f>IF(AH89=[4]Datos!$U$2,10,0)</f>
        <v>0</v>
      </c>
      <c r="BO89" s="35">
        <f>IF(AJ89=[4]Datos!$U$2,30,0)</f>
        <v>0</v>
      </c>
      <c r="BP89" s="35">
        <f>SUM(BI89:BO89)</f>
        <v>0</v>
      </c>
    </row>
    <row r="90" spans="1:68">
      <c r="A90" s="14"/>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7"/>
      <c r="BO90" s="6" t="s">
        <v>54</v>
      </c>
      <c r="BP90" s="6" t="e">
        <f>IF(COUNTA(D85:S89)=0,0,SUM(BP85:BP89)/(COUNTA(D85:S89)))</f>
        <v>#REF!</v>
      </c>
    </row>
    <row r="91" spans="1:68" ht="15.75" thickBot="1">
      <c r="A91" s="46"/>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9"/>
    </row>
    <row r="92" spans="1:68" ht="32.450000000000003" customHeight="1" thickBot="1">
      <c r="A92" s="266" t="s">
        <v>44</v>
      </c>
      <c r="B92" s="267"/>
      <c r="C92" s="267"/>
      <c r="D92" s="267"/>
      <c r="E92" s="267"/>
      <c r="F92" s="267"/>
      <c r="G92" s="267"/>
      <c r="H92" s="267"/>
      <c r="I92" s="267"/>
      <c r="J92" s="268"/>
      <c r="K92" s="27"/>
      <c r="L92" s="27"/>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3"/>
    </row>
    <row r="93" spans="1:68">
      <c r="A93" s="50"/>
      <c r="B93" s="51"/>
      <c r="C93" s="51"/>
      <c r="D93" s="51"/>
      <c r="E93" s="51"/>
      <c r="F93" s="51"/>
      <c r="G93" s="51"/>
      <c r="H93" s="51"/>
      <c r="I93" s="51"/>
      <c r="J93" s="51"/>
      <c r="K93" s="16"/>
      <c r="L93" s="16"/>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7"/>
    </row>
    <row r="94" spans="1:68">
      <c r="A94" s="50"/>
      <c r="B94" s="51"/>
      <c r="C94" s="51"/>
      <c r="D94" s="51"/>
      <c r="E94" s="51"/>
      <c r="F94" s="51"/>
      <c r="G94" s="51"/>
      <c r="H94" s="51"/>
      <c r="I94" s="51"/>
      <c r="J94" s="51"/>
      <c r="K94" s="16"/>
      <c r="L94" s="16"/>
      <c r="M94" s="15"/>
      <c r="N94" s="15"/>
      <c r="O94" s="15"/>
      <c r="P94" s="15"/>
      <c r="Q94" s="15"/>
      <c r="R94" s="15"/>
      <c r="S94" s="15"/>
      <c r="T94" s="15"/>
      <c r="U94" s="286" t="s">
        <v>55</v>
      </c>
      <c r="V94" s="287"/>
      <c r="W94" s="284"/>
      <c r="X94" s="284"/>
      <c r="Y94" s="284"/>
      <c r="Z94" s="284"/>
      <c r="AA94" s="284"/>
      <c r="AB94" s="284"/>
      <c r="AC94" s="284"/>
      <c r="AD94" s="284"/>
      <c r="AE94" s="284"/>
      <c r="AF94" s="284"/>
      <c r="AG94" s="284"/>
      <c r="AH94" s="284"/>
      <c r="AI94" s="284"/>
      <c r="AJ94" s="284"/>
      <c r="AK94" s="285"/>
      <c r="AL94" s="15"/>
      <c r="AM94" s="15"/>
      <c r="AN94" s="15"/>
      <c r="AO94" s="15"/>
      <c r="AP94" s="15"/>
      <c r="AQ94" s="15"/>
      <c r="AR94" s="15"/>
      <c r="AS94" s="15"/>
      <c r="AT94" s="15"/>
      <c r="AU94" s="15"/>
      <c r="AV94" s="15"/>
      <c r="AW94" s="15"/>
      <c r="AX94" s="15"/>
      <c r="AY94" s="15"/>
      <c r="AZ94" s="15"/>
      <c r="BA94" s="15"/>
      <c r="BB94" s="15"/>
      <c r="BC94" s="15"/>
      <c r="BD94" s="15"/>
      <c r="BE94" s="17"/>
    </row>
    <row r="95" spans="1:68">
      <c r="A95" s="50"/>
      <c r="B95" s="51"/>
      <c r="C95" s="51"/>
      <c r="D95" s="51"/>
      <c r="E95" s="51"/>
      <c r="F95" s="51"/>
      <c r="G95" s="51"/>
      <c r="H95" s="51"/>
      <c r="I95" s="51"/>
      <c r="J95" s="51"/>
      <c r="K95" s="16"/>
      <c r="L95" s="16"/>
      <c r="M95" s="15"/>
      <c r="N95" s="15"/>
      <c r="O95" s="15"/>
      <c r="P95" s="15"/>
      <c r="Q95" s="15"/>
      <c r="R95" s="15"/>
      <c r="S95" s="15"/>
      <c r="T95" s="15"/>
      <c r="U95" s="345" t="s">
        <v>35</v>
      </c>
      <c r="V95" s="346"/>
      <c r="W95" s="346"/>
      <c r="X95" s="346"/>
      <c r="Y95" s="346"/>
      <c r="Z95" s="347" t="e">
        <f>IF(COUNTA(D77:S81)=0,0,IF($BP$82&gt;75,2,IF($BP$82&gt;50,1,0)))</f>
        <v>#REF!</v>
      </c>
      <c r="AA95" s="348"/>
      <c r="AB95" s="15"/>
      <c r="AC95" s="15"/>
      <c r="AD95" s="15"/>
      <c r="AE95" s="349" t="s">
        <v>34</v>
      </c>
      <c r="AF95" s="349"/>
      <c r="AG95" s="349"/>
      <c r="AH95" s="349"/>
      <c r="AI95" s="350"/>
      <c r="AJ95" s="340" t="e">
        <f>IF(AK13=1,0,IF(COUNTA(D85:S89)=0,0,IF($BP$90&gt;75,2,IF($BP$90&gt;50,1,0))))</f>
        <v>#REF!</v>
      </c>
      <c r="AK95" s="340"/>
      <c r="AL95" s="15"/>
      <c r="AM95" s="15"/>
      <c r="AN95" s="15"/>
      <c r="AO95" s="15"/>
      <c r="AP95" s="15"/>
      <c r="AQ95" s="15"/>
      <c r="AR95" s="15"/>
      <c r="AS95" s="15"/>
      <c r="AT95" s="15"/>
      <c r="AU95" s="15"/>
      <c r="AV95" s="15"/>
      <c r="AW95" s="15"/>
      <c r="AX95" s="15"/>
      <c r="AY95" s="15"/>
      <c r="AZ95" s="15"/>
      <c r="BA95" s="15"/>
      <c r="BB95" s="15"/>
      <c r="BC95" s="15"/>
      <c r="BD95" s="15"/>
      <c r="BE95" s="17"/>
    </row>
    <row r="96" spans="1:68">
      <c r="A96" s="50"/>
      <c r="B96" s="51"/>
      <c r="C96" s="51"/>
      <c r="D96" s="51"/>
      <c r="E96" s="51"/>
      <c r="F96" s="51"/>
      <c r="G96" s="51"/>
      <c r="H96" s="51"/>
      <c r="I96" s="51"/>
      <c r="J96" s="51"/>
      <c r="K96" s="16"/>
      <c r="L96" s="16"/>
      <c r="M96" s="15"/>
      <c r="N96" s="15"/>
      <c r="O96" s="15"/>
      <c r="P96" s="15"/>
      <c r="Q96" s="15"/>
      <c r="R96" s="15"/>
      <c r="S96" s="15"/>
      <c r="T96" s="15"/>
      <c r="U96" s="52"/>
      <c r="V96" s="52"/>
      <c r="W96" s="52"/>
      <c r="X96" s="52"/>
      <c r="Y96" s="52"/>
      <c r="Z96" s="53"/>
      <c r="AA96" s="53"/>
      <c r="AB96" s="15"/>
      <c r="AC96" s="15"/>
      <c r="AD96" s="15"/>
      <c r="AE96" s="53"/>
      <c r="AF96" s="53"/>
      <c r="AG96" s="53"/>
      <c r="AH96" s="53"/>
      <c r="AI96" s="53"/>
      <c r="AJ96" s="53"/>
      <c r="AK96" s="53"/>
      <c r="AL96" s="15"/>
      <c r="AM96" s="15"/>
      <c r="AN96" s="15"/>
      <c r="AO96" s="15"/>
      <c r="AP96" s="15"/>
      <c r="AQ96" s="15"/>
      <c r="AR96" s="15"/>
      <c r="AS96" s="15"/>
      <c r="AT96" s="15"/>
      <c r="AU96" s="15"/>
      <c r="AV96" s="15"/>
      <c r="AW96" s="15"/>
      <c r="AX96" s="15"/>
      <c r="AY96" s="15"/>
      <c r="AZ96" s="15"/>
      <c r="BA96" s="15"/>
      <c r="BB96" s="15"/>
      <c r="BC96" s="15"/>
      <c r="BD96" s="15"/>
      <c r="BE96" s="17"/>
    </row>
    <row r="97" spans="1:73">
      <c r="A97" s="50"/>
      <c r="B97" s="51"/>
      <c r="C97" s="51"/>
      <c r="D97" s="51"/>
      <c r="E97" s="51"/>
      <c r="F97" s="51"/>
      <c r="G97" s="51"/>
      <c r="H97" s="51"/>
      <c r="I97" s="51"/>
      <c r="J97" s="51"/>
      <c r="K97" s="16"/>
      <c r="L97" s="16"/>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7"/>
    </row>
    <row r="98" spans="1:73">
      <c r="A98" s="50"/>
      <c r="B98" s="51"/>
      <c r="C98" s="51"/>
      <c r="D98" s="51"/>
      <c r="E98" s="51"/>
      <c r="F98" s="51"/>
      <c r="G98" s="51"/>
      <c r="H98" s="51"/>
      <c r="I98" s="51"/>
      <c r="J98" s="51"/>
      <c r="K98" s="16"/>
      <c r="L98" s="16"/>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7"/>
    </row>
    <row r="99" spans="1:73" ht="14.45" customHeight="1">
      <c r="A99" s="14"/>
      <c r="B99" s="15"/>
      <c r="C99" s="15"/>
      <c r="D99" s="15"/>
      <c r="E99" s="15"/>
      <c r="F99" s="15"/>
      <c r="G99" s="15"/>
      <c r="H99" s="15"/>
      <c r="I99" s="15"/>
      <c r="J99" s="15"/>
      <c r="K99" s="15"/>
      <c r="L99" s="15"/>
      <c r="M99" s="15"/>
      <c r="N99" s="15"/>
      <c r="O99" s="15"/>
      <c r="P99" s="15"/>
      <c r="Q99" s="15"/>
      <c r="R99" s="15"/>
      <c r="S99" s="15"/>
      <c r="T99" s="15"/>
      <c r="U99" s="15"/>
      <c r="V99" s="15"/>
      <c r="W99" s="15"/>
      <c r="X99" s="15"/>
      <c r="Y99" s="15"/>
      <c r="Z99" s="351" t="s">
        <v>17</v>
      </c>
      <c r="AA99" s="351"/>
      <c r="AB99" s="351"/>
      <c r="AC99" s="351"/>
      <c r="AD99" s="351"/>
      <c r="AE99" s="351"/>
      <c r="AF99" s="351"/>
      <c r="AG99" s="351"/>
      <c r="AH99" s="351"/>
      <c r="AI99" s="351"/>
      <c r="AJ99" s="351"/>
      <c r="AK99" s="351"/>
      <c r="AL99" s="15"/>
      <c r="AM99" s="15"/>
      <c r="AN99" s="15"/>
      <c r="AO99" s="15"/>
      <c r="AP99" s="15"/>
      <c r="AQ99" s="15"/>
      <c r="AR99" s="15"/>
      <c r="AS99" s="15"/>
      <c r="AT99" s="15"/>
      <c r="AU99" s="15"/>
      <c r="AV99" s="15"/>
      <c r="AW99" s="15"/>
      <c r="AX99" s="15"/>
      <c r="AY99" s="15"/>
      <c r="AZ99" s="15"/>
      <c r="BA99" s="15"/>
      <c r="BB99" s="15"/>
      <c r="BC99" s="15"/>
      <c r="BD99" s="15"/>
      <c r="BE99" s="17"/>
    </row>
    <row r="100" spans="1:73">
      <c r="A100" s="14"/>
      <c r="B100" s="15"/>
      <c r="C100" s="15"/>
      <c r="D100" s="316" t="s">
        <v>18</v>
      </c>
      <c r="E100" s="316"/>
      <c r="F100" s="316"/>
      <c r="G100" s="316"/>
      <c r="H100" s="15"/>
      <c r="I100" s="15"/>
      <c r="J100" s="15"/>
      <c r="K100" s="15"/>
      <c r="L100" s="15"/>
      <c r="M100" s="15"/>
      <c r="N100" s="15"/>
      <c r="O100" s="15"/>
      <c r="P100" s="15"/>
      <c r="Q100" s="15"/>
      <c r="R100" s="15"/>
      <c r="S100" s="15"/>
      <c r="T100" s="15"/>
      <c r="U100" s="15"/>
      <c r="V100" s="15"/>
      <c r="W100" s="15"/>
      <c r="X100" s="15"/>
      <c r="Y100" s="15"/>
      <c r="Z100" s="28"/>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7"/>
    </row>
    <row r="101" spans="1:73" ht="14.45" customHeight="1">
      <c r="A101" s="14"/>
      <c r="B101" s="15"/>
      <c r="C101" s="15"/>
      <c r="D101" s="15"/>
      <c r="E101" s="15"/>
      <c r="F101" s="15"/>
      <c r="G101" s="15"/>
      <c r="H101" s="15"/>
      <c r="I101" s="15"/>
      <c r="J101" s="15"/>
      <c r="K101" s="15"/>
      <c r="L101" s="15"/>
      <c r="M101" s="15"/>
      <c r="N101" s="15"/>
      <c r="O101" s="15"/>
      <c r="P101" s="15"/>
      <c r="Q101" s="15"/>
      <c r="R101" s="336" t="e">
        <f>IF($AK$13=1,#REF!,IF($AK$13=2,#REF!,IF($AK$13=3,#REF!,IF($AK$13=4,#REF!,""))))</f>
        <v>#REF!</v>
      </c>
      <c r="S101" s="336"/>
      <c r="T101" s="336"/>
      <c r="U101" s="336"/>
      <c r="V101" s="336"/>
      <c r="W101" s="336"/>
      <c r="X101" s="15"/>
      <c r="Y101" s="15"/>
      <c r="Z101" s="15"/>
      <c r="AA101" s="15"/>
      <c r="AB101" s="317" t="s">
        <v>16</v>
      </c>
      <c r="AC101" s="318"/>
      <c r="AD101" s="318"/>
      <c r="AE101" s="318"/>
      <c r="AF101" s="318"/>
      <c r="AG101" s="318"/>
      <c r="AH101" s="318"/>
      <c r="AI101" s="318"/>
      <c r="AJ101" s="318"/>
      <c r="AK101" s="319"/>
      <c r="AL101" s="15"/>
      <c r="AM101" s="15"/>
      <c r="AN101" s="15"/>
      <c r="AO101" s="15"/>
      <c r="AP101" s="15"/>
      <c r="AQ101" s="15"/>
      <c r="AR101" s="15"/>
      <c r="AS101" s="15"/>
      <c r="AT101" s="15"/>
      <c r="AU101" s="15"/>
      <c r="AV101" s="15"/>
      <c r="AW101" s="15"/>
      <c r="AX101" s="15"/>
      <c r="AY101" s="15"/>
      <c r="AZ101" s="15"/>
      <c r="BA101" s="15"/>
      <c r="BB101" s="15"/>
      <c r="BC101" s="15"/>
      <c r="BD101" s="15"/>
      <c r="BE101" s="17"/>
      <c r="BK101" s="344" t="s">
        <v>58</v>
      </c>
      <c r="BL101" s="344"/>
      <c r="BM101" s="344"/>
    </row>
    <row r="102" spans="1:73" ht="14.45" customHeight="1">
      <c r="A102" s="14"/>
      <c r="B102" s="15"/>
      <c r="C102" s="15"/>
      <c r="D102" s="15"/>
      <c r="E102" s="15"/>
      <c r="F102" s="15"/>
      <c r="G102" s="15"/>
      <c r="H102" s="15"/>
      <c r="I102" s="15"/>
      <c r="J102" s="15"/>
      <c r="K102" s="15"/>
      <c r="L102" s="15"/>
      <c r="M102" s="15"/>
      <c r="N102" s="15"/>
      <c r="O102" s="15"/>
      <c r="P102" s="15"/>
      <c r="Q102" s="15"/>
      <c r="R102" s="336" t="e">
        <f>IF($AK$13=1,#REF!,IF($AK$13=2,#REF!,IF($AK$13=3,#REF!,IF($AK$13=4,#REF!,""))))</f>
        <v>#REF!</v>
      </c>
      <c r="S102" s="336"/>
      <c r="T102" s="336"/>
      <c r="U102" s="336"/>
      <c r="V102" s="336"/>
      <c r="W102" s="336"/>
      <c r="X102" s="15"/>
      <c r="Y102" s="15"/>
      <c r="Z102" s="15"/>
      <c r="AA102" s="15"/>
      <c r="AB102" s="322">
        <v>1</v>
      </c>
      <c r="AC102" s="322"/>
      <c r="AD102" s="322">
        <v>2</v>
      </c>
      <c r="AE102" s="322"/>
      <c r="AF102" s="322">
        <v>3</v>
      </c>
      <c r="AG102" s="322"/>
      <c r="AH102" s="322">
        <v>4</v>
      </c>
      <c r="AI102" s="322"/>
      <c r="AJ102" s="322">
        <v>5</v>
      </c>
      <c r="AK102" s="322"/>
      <c r="AL102" s="15"/>
      <c r="AM102" s="15"/>
      <c r="AN102" s="15"/>
      <c r="AO102" s="15"/>
      <c r="AP102" s="15"/>
      <c r="AQ102" s="15"/>
      <c r="AR102" s="15"/>
      <c r="AS102" s="15"/>
      <c r="AT102" s="15"/>
      <c r="AU102" s="15"/>
      <c r="AV102" s="15"/>
      <c r="AW102" s="15"/>
      <c r="AX102" s="15"/>
      <c r="AY102" s="15"/>
      <c r="AZ102" s="15"/>
      <c r="BA102" s="15"/>
      <c r="BB102" s="15"/>
      <c r="BC102" s="15"/>
      <c r="BD102" s="15"/>
      <c r="BE102" s="17"/>
      <c r="BK102" s="344"/>
      <c r="BL102" s="344"/>
      <c r="BM102" s="344"/>
      <c r="BN102" s="143"/>
      <c r="BO102" s="143"/>
      <c r="BP102" s="344"/>
      <c r="BQ102" s="344"/>
    </row>
    <row r="103" spans="1:73" ht="14.45" customHeight="1">
      <c r="A103" s="14"/>
      <c r="B103" s="15"/>
      <c r="C103" s="15"/>
      <c r="D103" s="15"/>
      <c r="E103" s="375" t="s">
        <v>45</v>
      </c>
      <c r="F103" s="375"/>
      <c r="G103" s="375"/>
      <c r="H103" s="375"/>
      <c r="I103" s="375"/>
      <c r="J103" s="375"/>
      <c r="K103" s="375"/>
      <c r="L103" s="375"/>
      <c r="M103" s="375"/>
      <c r="N103" s="375"/>
      <c r="O103" s="375"/>
      <c r="P103" s="375"/>
      <c r="Q103" s="15"/>
      <c r="R103" s="336"/>
      <c r="S103" s="336"/>
      <c r="T103" s="336"/>
      <c r="U103" s="336"/>
      <c r="V103" s="336"/>
      <c r="W103" s="336"/>
      <c r="X103" s="15"/>
      <c r="Y103" s="15"/>
      <c r="Z103" s="364" t="s">
        <v>15</v>
      </c>
      <c r="AA103" s="334">
        <v>1</v>
      </c>
      <c r="AB103" s="303" t="e">
        <f>IF(AND($AA$103=$BL$103,AB$102=$BL$104),"X","")</f>
        <v>#REF!</v>
      </c>
      <c r="AC103" s="304"/>
      <c r="AD103" s="303" t="e">
        <f>IF(AND($AA$103=$BL$103,AD$102=$BL$104),"X","")</f>
        <v>#REF!</v>
      </c>
      <c r="AE103" s="304"/>
      <c r="AF103" s="307" t="e">
        <f>IF(AND($AA$103=$BL$103,AF$102=$BL$104),"X","")</f>
        <v>#REF!</v>
      </c>
      <c r="AG103" s="308"/>
      <c r="AH103" s="311" t="e">
        <f>IF(AND($AA$103=$BL$103,AH$102=$BL$104),"X","")</f>
        <v>#REF!</v>
      </c>
      <c r="AI103" s="312"/>
      <c r="AJ103" s="311" t="e">
        <f>IF(AND($AA$103=$BL$103,AJ$102=$BL$104),"X","")</f>
        <v>#REF!</v>
      </c>
      <c r="AK103" s="312"/>
      <c r="AL103" s="15"/>
      <c r="AM103" s="15"/>
      <c r="AN103" s="15"/>
      <c r="AO103" s="15"/>
      <c r="AP103" s="15"/>
      <c r="AQ103" s="15"/>
      <c r="AR103" s="15"/>
      <c r="AS103" s="15"/>
      <c r="AT103" s="15"/>
      <c r="AU103" s="15"/>
      <c r="AV103" s="15"/>
      <c r="AW103" s="15"/>
      <c r="AX103" s="15"/>
      <c r="AY103" s="15"/>
      <c r="AZ103" s="15"/>
      <c r="BA103" s="15"/>
      <c r="BB103" s="15"/>
      <c r="BC103" s="15"/>
      <c r="BD103" s="15"/>
      <c r="BE103" s="17"/>
      <c r="BK103" s="6" t="s">
        <v>35</v>
      </c>
      <c r="BL103" s="35" t="e">
        <f>IF($AK$13&lt;&gt;"",(INDEX($BK$106:$BN$112,MATCH($BL$54,$BK$106:$BK$112,0),MATCH($Z$95,$BK$107:$BN$107,0))),"")</f>
        <v>#REF!</v>
      </c>
      <c r="BM103" s="35" t="e">
        <f>VLOOKUP(BL103,#REF!,12,0)</f>
        <v>#REF!</v>
      </c>
      <c r="BP103" s="322"/>
      <c r="BQ103" s="322"/>
      <c r="BT103" s="35"/>
      <c r="BU103" s="35"/>
    </row>
    <row r="104" spans="1:73" ht="14.45" customHeight="1">
      <c r="A104" s="14"/>
      <c r="B104" s="15"/>
      <c r="C104" s="15"/>
      <c r="D104" s="15"/>
      <c r="E104" s="15"/>
      <c r="F104" s="15"/>
      <c r="G104" s="15"/>
      <c r="H104" s="15"/>
      <c r="I104" s="15"/>
      <c r="J104" s="36"/>
      <c r="K104" s="37"/>
      <c r="L104" s="37"/>
      <c r="M104" s="37"/>
      <c r="N104" s="37"/>
      <c r="O104" s="37"/>
      <c r="P104" s="38"/>
      <c r="Q104" s="15"/>
      <c r="R104" s="336"/>
      <c r="S104" s="336"/>
      <c r="T104" s="336"/>
      <c r="U104" s="336"/>
      <c r="V104" s="336"/>
      <c r="W104" s="336"/>
      <c r="X104" s="15"/>
      <c r="Y104" s="15"/>
      <c r="Z104" s="365"/>
      <c r="AA104" s="334"/>
      <c r="AB104" s="305"/>
      <c r="AC104" s="306"/>
      <c r="AD104" s="305"/>
      <c r="AE104" s="306"/>
      <c r="AF104" s="309"/>
      <c r="AG104" s="310"/>
      <c r="AH104" s="313"/>
      <c r="AI104" s="314"/>
      <c r="AJ104" s="313"/>
      <c r="AK104" s="314"/>
      <c r="AL104" s="15"/>
      <c r="AM104" s="15"/>
      <c r="AN104" s="15"/>
      <c r="AO104" s="15"/>
      <c r="AP104" s="15"/>
      <c r="AQ104" s="15"/>
      <c r="AR104" s="15"/>
      <c r="AS104" s="15"/>
      <c r="AT104" s="15"/>
      <c r="AU104" s="15"/>
      <c r="AV104" s="15"/>
      <c r="AW104" s="15"/>
      <c r="AX104" s="15"/>
      <c r="AY104" s="15"/>
      <c r="AZ104" s="15"/>
      <c r="BA104" s="15"/>
      <c r="BB104" s="15"/>
      <c r="BC104" s="15"/>
      <c r="BD104" s="15"/>
      <c r="BE104" s="17"/>
      <c r="BK104" s="6" t="s">
        <v>34</v>
      </c>
      <c r="BL104" s="35" t="e">
        <f>IF($AK$13&lt;&gt;"",(INDEX($BK$106:$BN$112,MATCH($BL$55,$BK$106:$BK$112,0),MATCH($AJ$95,$BK$107:$BN$107,0))),"")</f>
        <v>#REF!</v>
      </c>
      <c r="BM104" s="35" t="e">
        <f>VLOOKUP(BL104,#REF!,17,0)</f>
        <v>#REF!</v>
      </c>
      <c r="BP104" s="35"/>
      <c r="BQ104" s="35"/>
      <c r="BT104" s="35"/>
      <c r="BU104" s="35"/>
    </row>
    <row r="105" spans="1:73" ht="14.45" customHeight="1">
      <c r="A105" s="14"/>
      <c r="B105" s="15"/>
      <c r="C105" s="15"/>
      <c r="D105" s="15"/>
      <c r="E105" s="15"/>
      <c r="F105" s="15"/>
      <c r="G105" s="15"/>
      <c r="H105" s="15"/>
      <c r="I105" s="15"/>
      <c r="J105" s="333" t="e">
        <f>BM103</f>
        <v>#REF!</v>
      </c>
      <c r="K105" s="333"/>
      <c r="L105" s="333"/>
      <c r="M105" s="333"/>
      <c r="N105" s="333"/>
      <c r="O105" s="333"/>
      <c r="P105" s="333"/>
      <c r="Q105" s="15"/>
      <c r="R105" s="336"/>
      <c r="S105" s="336"/>
      <c r="T105" s="336"/>
      <c r="U105" s="336"/>
      <c r="V105" s="336"/>
      <c r="W105" s="336"/>
      <c r="X105" s="15"/>
      <c r="Y105" s="15"/>
      <c r="Z105" s="365"/>
      <c r="AA105" s="334">
        <v>2</v>
      </c>
      <c r="AB105" s="303" t="e">
        <f>IF(AND($AA$105=$BL$103,AB$102=$BL$104),"X","")</f>
        <v>#REF!</v>
      </c>
      <c r="AC105" s="304"/>
      <c r="AD105" s="303" t="e">
        <f>IF(AND($AA$105=$BL$103,AD$102=$BL$104),"X","")</f>
        <v>#REF!</v>
      </c>
      <c r="AE105" s="304"/>
      <c r="AF105" s="307" t="e">
        <f>IF(AND($AA$105=$BL$103,AF$102=$BL$104),"X","")</f>
        <v>#REF!</v>
      </c>
      <c r="AG105" s="308"/>
      <c r="AH105" s="311" t="e">
        <f>IF(AND($AA$105=$BL$103,AH$102=$BL$104),"X","")</f>
        <v>#REF!</v>
      </c>
      <c r="AI105" s="312"/>
      <c r="AJ105" s="323" t="e">
        <f>IF(AND($AA$105=$BL$103,AJ$102=$BL$104),"X","")</f>
        <v>#REF!</v>
      </c>
      <c r="AK105" s="324"/>
      <c r="AL105" s="15"/>
      <c r="AM105" s="15"/>
      <c r="AN105" s="15"/>
      <c r="AO105" s="15"/>
      <c r="AP105" s="15"/>
      <c r="AQ105" s="15"/>
      <c r="AR105" s="15"/>
      <c r="AS105" s="15"/>
      <c r="AT105" s="15"/>
      <c r="AU105" s="15"/>
      <c r="AV105" s="15"/>
      <c r="AW105" s="15"/>
      <c r="AX105" s="15"/>
      <c r="AY105" s="15"/>
      <c r="AZ105" s="15"/>
      <c r="BA105" s="15"/>
      <c r="BB105" s="15"/>
      <c r="BC105" s="15"/>
      <c r="BD105" s="15"/>
      <c r="BE105" s="17"/>
      <c r="BL105" s="15"/>
      <c r="BM105" s="15"/>
    </row>
    <row r="106" spans="1:73" ht="14.45" customHeight="1">
      <c r="A106" s="14"/>
      <c r="B106" s="15"/>
      <c r="C106" s="15"/>
      <c r="D106" s="15"/>
      <c r="E106" s="15"/>
      <c r="F106" s="15"/>
      <c r="G106" s="15"/>
      <c r="H106" s="15"/>
      <c r="I106" s="15"/>
      <c r="J106" s="39"/>
      <c r="K106" s="40"/>
      <c r="L106" s="40"/>
      <c r="M106" s="40"/>
      <c r="N106" s="40"/>
      <c r="O106" s="40"/>
      <c r="P106" s="41"/>
      <c r="Q106" s="15"/>
      <c r="R106" s="15"/>
      <c r="S106" s="15"/>
      <c r="T106" s="15"/>
      <c r="U106" s="15"/>
      <c r="V106" s="15"/>
      <c r="W106" s="15"/>
      <c r="X106" s="15"/>
      <c r="Y106" s="15"/>
      <c r="Z106" s="365"/>
      <c r="AA106" s="334"/>
      <c r="AB106" s="305"/>
      <c r="AC106" s="306"/>
      <c r="AD106" s="305"/>
      <c r="AE106" s="306"/>
      <c r="AF106" s="309"/>
      <c r="AG106" s="310"/>
      <c r="AH106" s="313"/>
      <c r="AI106" s="314"/>
      <c r="AJ106" s="325"/>
      <c r="AK106" s="326"/>
      <c r="AL106" s="15"/>
      <c r="AM106" s="15"/>
      <c r="AN106" s="15"/>
      <c r="AO106" s="15"/>
      <c r="AP106" s="15"/>
      <c r="AQ106" s="292" t="s">
        <v>14</v>
      </c>
      <c r="AR106" s="292"/>
      <c r="AS106" s="292"/>
      <c r="AT106" s="292"/>
      <c r="AU106" s="292"/>
      <c r="AV106" s="292"/>
      <c r="AW106" s="292"/>
      <c r="AX106" s="292"/>
      <c r="AY106" s="292"/>
      <c r="AZ106" s="292"/>
      <c r="BA106" s="292"/>
      <c r="BB106" s="292"/>
      <c r="BC106" s="15"/>
      <c r="BD106" s="15"/>
      <c r="BE106" s="17"/>
      <c r="BK106" s="54"/>
      <c r="BL106" s="376" t="s">
        <v>56</v>
      </c>
      <c r="BM106" s="377"/>
      <c r="BN106" s="378"/>
    </row>
    <row r="107" spans="1:73" ht="14.45" customHeight="1">
      <c r="A107" s="14"/>
      <c r="B107" s="15"/>
      <c r="C107" s="15"/>
      <c r="D107" s="15"/>
      <c r="E107" s="15"/>
      <c r="F107" s="15"/>
      <c r="G107" s="15"/>
      <c r="H107" s="15"/>
      <c r="I107" s="15"/>
      <c r="J107" s="15"/>
      <c r="K107" s="15"/>
      <c r="L107" s="15"/>
      <c r="M107" s="15"/>
      <c r="N107" s="15"/>
      <c r="O107" s="15"/>
      <c r="P107" s="15"/>
      <c r="Q107" s="15"/>
      <c r="R107" s="55"/>
      <c r="S107" s="55"/>
      <c r="T107" s="15"/>
      <c r="U107" s="15"/>
      <c r="V107" s="15"/>
      <c r="W107" s="15"/>
      <c r="X107" s="15"/>
      <c r="Y107" s="15"/>
      <c r="Z107" s="365"/>
      <c r="AA107" s="334">
        <v>3</v>
      </c>
      <c r="AB107" s="303" t="e">
        <f>IF(AND($AA$107=$BL$103,AB$102=$BL$104),"X","")</f>
        <v>#REF!</v>
      </c>
      <c r="AC107" s="304"/>
      <c r="AD107" s="307" t="e">
        <f>IF(AND($AA$107=$BL$103,AD$102=$BL$104),"X","")</f>
        <v>#REF!</v>
      </c>
      <c r="AE107" s="308"/>
      <c r="AF107" s="311" t="e">
        <f>IF(AND($AA$107=$BL$103,AF$102=$BL$104),"X","")</f>
        <v>#REF!</v>
      </c>
      <c r="AG107" s="312"/>
      <c r="AH107" s="323" t="e">
        <f>IF(AND($AA$107=$BL$103,AH$102=$BL$104),"X","")</f>
        <v>#REF!</v>
      </c>
      <c r="AI107" s="324"/>
      <c r="AJ107" s="323" t="e">
        <f>IF(AND($AA$107=$BL$103,AJ$102=$BL$104),"X","")</f>
        <v>#REF!</v>
      </c>
      <c r="AK107" s="324"/>
      <c r="AL107" s="15"/>
      <c r="AM107" s="15"/>
      <c r="AN107" s="15"/>
      <c r="AO107" s="15"/>
      <c r="AP107" s="15"/>
      <c r="AQ107" s="327" t="e">
        <f>IF($V$13&lt;&gt;"",(INDEX($BK$57:$BP$62,MATCH($BM$103,$BK$57:$BK$62,0),MATCH($BM$104,$BK$57:$BP$57,0))),"")</f>
        <v>#REF!</v>
      </c>
      <c r="AR107" s="328"/>
      <c r="AS107" s="328"/>
      <c r="AT107" s="328"/>
      <c r="AU107" s="328"/>
      <c r="AV107" s="328"/>
      <c r="AW107" s="328"/>
      <c r="AX107" s="328"/>
      <c r="AY107" s="328"/>
      <c r="AZ107" s="328"/>
      <c r="BA107" s="328"/>
      <c r="BB107" s="329"/>
      <c r="BC107" s="15"/>
      <c r="BD107" s="15"/>
      <c r="BE107" s="17"/>
      <c r="BK107" s="56" t="s">
        <v>57</v>
      </c>
      <c r="BL107" s="56">
        <v>0</v>
      </c>
      <c r="BM107" s="56">
        <v>1</v>
      </c>
      <c r="BN107" s="56">
        <v>2</v>
      </c>
      <c r="BO107" s="33"/>
    </row>
    <row r="108" spans="1:73" ht="14.45" customHeight="1">
      <c r="A108" s="14"/>
      <c r="B108" s="15"/>
      <c r="C108" s="15"/>
      <c r="D108" s="15"/>
      <c r="E108" s="15"/>
      <c r="F108" s="15"/>
      <c r="G108" s="15"/>
      <c r="H108" s="15"/>
      <c r="I108" s="15"/>
      <c r="J108" s="15"/>
      <c r="K108" s="15"/>
      <c r="L108" s="15"/>
      <c r="M108" s="15"/>
      <c r="N108" s="15"/>
      <c r="O108" s="15"/>
      <c r="P108" s="15"/>
      <c r="Q108" s="15"/>
      <c r="R108" s="336"/>
      <c r="S108" s="336"/>
      <c r="T108" s="336"/>
      <c r="U108" s="336"/>
      <c r="V108" s="336"/>
      <c r="W108" s="336"/>
      <c r="X108" s="15"/>
      <c r="Y108" s="15"/>
      <c r="Z108" s="365"/>
      <c r="AA108" s="334"/>
      <c r="AB108" s="305"/>
      <c r="AC108" s="306"/>
      <c r="AD108" s="309"/>
      <c r="AE108" s="310"/>
      <c r="AF108" s="313"/>
      <c r="AG108" s="314"/>
      <c r="AH108" s="325"/>
      <c r="AI108" s="326"/>
      <c r="AJ108" s="325"/>
      <c r="AK108" s="326"/>
      <c r="AL108" s="15"/>
      <c r="AM108" s="15"/>
      <c r="AN108" s="15"/>
      <c r="AO108" s="15"/>
      <c r="AP108" s="15"/>
      <c r="AQ108" s="330"/>
      <c r="AR108" s="331"/>
      <c r="AS108" s="331"/>
      <c r="AT108" s="331"/>
      <c r="AU108" s="331"/>
      <c r="AV108" s="331"/>
      <c r="AW108" s="331"/>
      <c r="AX108" s="331"/>
      <c r="AY108" s="331"/>
      <c r="AZ108" s="331"/>
      <c r="BA108" s="331"/>
      <c r="BB108" s="332"/>
      <c r="BC108" s="15"/>
      <c r="BD108" s="15"/>
      <c r="BE108" s="17"/>
      <c r="BK108" s="56">
        <v>1</v>
      </c>
      <c r="BL108" s="56">
        <v>1</v>
      </c>
      <c r="BM108" s="56">
        <v>1</v>
      </c>
      <c r="BN108" s="56">
        <v>1</v>
      </c>
      <c r="BO108" s="33"/>
    </row>
    <row r="109" spans="1:73" ht="14.45" customHeight="1">
      <c r="A109" s="14"/>
      <c r="B109" s="15"/>
      <c r="C109" s="15"/>
      <c r="D109" s="15"/>
      <c r="E109" s="15"/>
      <c r="F109" s="15"/>
      <c r="G109" s="15"/>
      <c r="H109" s="15"/>
      <c r="I109" s="15"/>
      <c r="J109" s="15"/>
      <c r="K109" s="15"/>
      <c r="L109" s="15"/>
      <c r="M109" s="15"/>
      <c r="N109" s="15"/>
      <c r="O109" s="15"/>
      <c r="P109" s="15"/>
      <c r="Q109" s="15"/>
      <c r="R109" s="336"/>
      <c r="S109" s="336"/>
      <c r="T109" s="336"/>
      <c r="U109" s="336"/>
      <c r="V109" s="336"/>
      <c r="W109" s="336"/>
      <c r="X109" s="15"/>
      <c r="Y109" s="15"/>
      <c r="Z109" s="365"/>
      <c r="AA109" s="334">
        <v>4</v>
      </c>
      <c r="AB109" s="307" t="e">
        <f>IF(AND($AA$109=$BL$103,AB$102=$BL$104),"X","")</f>
        <v>#REF!</v>
      </c>
      <c r="AC109" s="308"/>
      <c r="AD109" s="311" t="e">
        <f>IF(AND($AA$109=$BL$103,AD$102=$BL$104),"X","")</f>
        <v>#REF!</v>
      </c>
      <c r="AE109" s="312"/>
      <c r="AF109" s="311" t="e">
        <f>IF(AND($AA$109=$BL$103,AF$102=$BL$104),"X","")</f>
        <v>#REF!</v>
      </c>
      <c r="AG109" s="312"/>
      <c r="AH109" s="323" t="e">
        <f>IF(AND($AA$109=$BL$103,AH$102=$BL$104),"X","")</f>
        <v>#REF!</v>
      </c>
      <c r="AI109" s="324"/>
      <c r="AJ109" s="323" t="e">
        <f>IF(AND($AA$109=$BL$103,AJ$102=$BL$104),"X","")</f>
        <v>#REF!</v>
      </c>
      <c r="AK109" s="324"/>
      <c r="AL109" s="15"/>
      <c r="AM109" s="15"/>
      <c r="AN109" s="15"/>
      <c r="AO109" s="15"/>
      <c r="AP109" s="15"/>
      <c r="AQ109" s="15"/>
      <c r="AR109" s="15"/>
      <c r="AS109" s="15"/>
      <c r="AT109" s="15"/>
      <c r="AU109" s="15"/>
      <c r="AV109" s="15"/>
      <c r="AW109" s="15"/>
      <c r="AX109" s="15"/>
      <c r="AY109" s="15"/>
      <c r="AZ109" s="15"/>
      <c r="BA109" s="15"/>
      <c r="BB109" s="15"/>
      <c r="BC109" s="15"/>
      <c r="BD109" s="15"/>
      <c r="BE109" s="17"/>
      <c r="BK109" s="56">
        <v>2</v>
      </c>
      <c r="BL109" s="56">
        <v>2</v>
      </c>
      <c r="BM109" s="56">
        <v>1</v>
      </c>
      <c r="BN109" s="56">
        <v>1</v>
      </c>
      <c r="BO109" s="33"/>
    </row>
    <row r="110" spans="1:73" ht="14.45" customHeight="1">
      <c r="A110" s="14"/>
      <c r="B110" s="15"/>
      <c r="C110" s="15"/>
      <c r="D110" s="15"/>
      <c r="E110" s="57" t="s">
        <v>46</v>
      </c>
      <c r="F110" s="57"/>
      <c r="G110" s="57"/>
      <c r="H110" s="57"/>
      <c r="I110" s="57"/>
      <c r="J110" s="57"/>
      <c r="K110" s="57"/>
      <c r="L110" s="57"/>
      <c r="M110" s="57"/>
      <c r="N110" s="57"/>
      <c r="O110" s="57"/>
      <c r="P110" s="57"/>
      <c r="Q110" s="15"/>
      <c r="R110" s="336"/>
      <c r="S110" s="336"/>
      <c r="T110" s="336"/>
      <c r="U110" s="336"/>
      <c r="V110" s="336"/>
      <c r="W110" s="336"/>
      <c r="X110" s="15"/>
      <c r="Y110" s="15"/>
      <c r="Z110" s="365"/>
      <c r="AA110" s="334"/>
      <c r="AB110" s="309"/>
      <c r="AC110" s="310"/>
      <c r="AD110" s="313"/>
      <c r="AE110" s="314"/>
      <c r="AF110" s="313"/>
      <c r="AG110" s="314"/>
      <c r="AH110" s="325"/>
      <c r="AI110" s="326"/>
      <c r="AJ110" s="325"/>
      <c r="AK110" s="326"/>
      <c r="AL110" s="15"/>
      <c r="AM110" s="15"/>
      <c r="AN110" s="15"/>
      <c r="AO110" s="15"/>
      <c r="AP110" s="15"/>
      <c r="AQ110" s="15"/>
      <c r="AR110" s="15"/>
      <c r="AS110" s="15"/>
      <c r="AT110" s="15"/>
      <c r="AU110" s="15"/>
      <c r="AV110" s="15"/>
      <c r="AW110" s="15"/>
      <c r="AX110" s="15"/>
      <c r="AY110" s="15"/>
      <c r="AZ110" s="15"/>
      <c r="BA110" s="15"/>
      <c r="BB110" s="15"/>
      <c r="BC110" s="15"/>
      <c r="BD110" s="15"/>
      <c r="BE110" s="17"/>
      <c r="BK110" s="56">
        <v>3</v>
      </c>
      <c r="BL110" s="56">
        <v>3</v>
      </c>
      <c r="BM110" s="56">
        <v>2</v>
      </c>
      <c r="BN110" s="56">
        <v>1</v>
      </c>
      <c r="BO110" s="33"/>
    </row>
    <row r="111" spans="1:73" ht="14.45" customHeight="1">
      <c r="A111" s="14"/>
      <c r="B111" s="15"/>
      <c r="C111" s="15"/>
      <c r="D111" s="15"/>
      <c r="E111" s="15"/>
      <c r="F111" s="15"/>
      <c r="G111" s="15"/>
      <c r="H111" s="15"/>
      <c r="I111" s="15"/>
      <c r="J111" s="58"/>
      <c r="K111" s="59"/>
      <c r="L111" s="59"/>
      <c r="M111" s="59"/>
      <c r="N111" s="59"/>
      <c r="O111" s="59"/>
      <c r="P111" s="60"/>
      <c r="Q111" s="61"/>
      <c r="R111" s="336"/>
      <c r="S111" s="336"/>
      <c r="T111" s="336"/>
      <c r="U111" s="336"/>
      <c r="V111" s="336"/>
      <c r="W111" s="336"/>
      <c r="X111" s="15"/>
      <c r="Y111" s="15"/>
      <c r="Z111" s="365"/>
      <c r="AA111" s="334">
        <v>5</v>
      </c>
      <c r="AB111" s="311" t="e">
        <f>IF(AND($AA$111=$BL$103,AB$102=$BL$104),"X","")</f>
        <v>#REF!</v>
      </c>
      <c r="AC111" s="312"/>
      <c r="AD111" s="311" t="e">
        <f>IF(AND($AA$111=$BL$103,AD$102=$BL$104),"X","")</f>
        <v>#REF!</v>
      </c>
      <c r="AE111" s="312"/>
      <c r="AF111" s="323" t="e">
        <f>IF(AND($AA$111=$BL$103,AF$102=$BL$104),"X","")</f>
        <v>#REF!</v>
      </c>
      <c r="AG111" s="324"/>
      <c r="AH111" s="323" t="e">
        <f>IF(AND($AA$111=$BL$103,AH$102=$BL$104),"X","")</f>
        <v>#REF!</v>
      </c>
      <c r="AI111" s="324"/>
      <c r="AJ111" s="323" t="e">
        <f>IF(AND($AA$111=$BL$103,AJ$102=$BL$104),"X","")</f>
        <v>#REF!</v>
      </c>
      <c r="AK111" s="324"/>
      <c r="AL111" s="15"/>
      <c r="AM111" s="15"/>
      <c r="AN111" s="15"/>
      <c r="AO111" s="15"/>
      <c r="AP111" s="15"/>
      <c r="AQ111" s="15"/>
      <c r="AR111" s="15"/>
      <c r="AS111" s="15"/>
      <c r="AT111" s="15"/>
      <c r="AU111" s="15"/>
      <c r="AV111" s="15"/>
      <c r="AW111" s="15"/>
      <c r="AX111" s="15"/>
      <c r="AY111" s="15"/>
      <c r="AZ111" s="15"/>
      <c r="BA111" s="15"/>
      <c r="BB111" s="15"/>
      <c r="BC111" s="15"/>
      <c r="BD111" s="15"/>
      <c r="BE111" s="17"/>
      <c r="BK111" s="56">
        <v>4</v>
      </c>
      <c r="BL111" s="56">
        <v>4</v>
      </c>
      <c r="BM111" s="56">
        <v>3</v>
      </c>
      <c r="BN111" s="56">
        <v>2</v>
      </c>
      <c r="BO111" s="33"/>
    </row>
    <row r="112" spans="1:73" ht="14.45" customHeight="1">
      <c r="A112" s="14"/>
      <c r="B112" s="15"/>
      <c r="C112" s="15"/>
      <c r="D112" s="15"/>
      <c r="E112" s="15"/>
      <c r="F112" s="15"/>
      <c r="G112" s="15"/>
      <c r="H112" s="15"/>
      <c r="I112" s="15"/>
      <c r="J112" s="333" t="e">
        <f>BM104</f>
        <v>#REF!</v>
      </c>
      <c r="K112" s="333"/>
      <c r="L112" s="333"/>
      <c r="M112" s="333"/>
      <c r="N112" s="333"/>
      <c r="O112" s="333"/>
      <c r="P112" s="333"/>
      <c r="Q112" s="15"/>
      <c r="R112" s="336"/>
      <c r="S112" s="336"/>
      <c r="T112" s="336"/>
      <c r="U112" s="336"/>
      <c r="V112" s="336"/>
      <c r="W112" s="336"/>
      <c r="X112" s="15"/>
      <c r="Y112" s="15"/>
      <c r="Z112" s="366"/>
      <c r="AA112" s="334"/>
      <c r="AB112" s="313"/>
      <c r="AC112" s="314"/>
      <c r="AD112" s="313"/>
      <c r="AE112" s="314"/>
      <c r="AF112" s="325"/>
      <c r="AG112" s="326"/>
      <c r="AH112" s="325"/>
      <c r="AI112" s="326"/>
      <c r="AJ112" s="325"/>
      <c r="AK112" s="326"/>
      <c r="AL112" s="15"/>
      <c r="AM112" s="15"/>
      <c r="AN112" s="15"/>
      <c r="AO112" s="15"/>
      <c r="AP112" s="15"/>
      <c r="AQ112" s="29"/>
      <c r="AR112" s="15"/>
      <c r="AS112" s="15"/>
      <c r="AT112" s="15"/>
      <c r="AU112" s="15"/>
      <c r="AV112" s="15"/>
      <c r="AW112" s="15"/>
      <c r="AX112" s="15"/>
      <c r="AY112" s="15"/>
      <c r="AZ112" s="15"/>
      <c r="BA112" s="15"/>
      <c r="BB112" s="15"/>
      <c r="BC112" s="15"/>
      <c r="BD112" s="15"/>
      <c r="BE112" s="17"/>
      <c r="BK112" s="56">
        <v>5</v>
      </c>
      <c r="BL112" s="56">
        <v>5</v>
      </c>
      <c r="BM112" s="56">
        <v>4</v>
      </c>
      <c r="BN112" s="56">
        <v>3</v>
      </c>
      <c r="BO112" s="33"/>
    </row>
    <row r="113" spans="1:57">
      <c r="A113" s="14"/>
      <c r="B113" s="15"/>
      <c r="C113" s="15"/>
      <c r="D113" s="15"/>
      <c r="E113" s="15"/>
      <c r="F113" s="15"/>
      <c r="G113" s="15"/>
      <c r="H113" s="15"/>
      <c r="I113" s="15"/>
      <c r="J113" s="39"/>
      <c r="K113" s="40"/>
      <c r="L113" s="40"/>
      <c r="M113" s="40"/>
      <c r="N113" s="40"/>
      <c r="O113" s="40"/>
      <c r="P113" s="41"/>
      <c r="Q113" s="15"/>
      <c r="R113" s="15"/>
      <c r="S113" s="15"/>
      <c r="T113" s="15"/>
      <c r="U113" s="15"/>
      <c r="V113" s="15"/>
      <c r="W113" s="15"/>
      <c r="X113" s="15"/>
      <c r="Y113" s="15"/>
      <c r="Z113" s="43"/>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7"/>
    </row>
    <row r="114" spans="1:57">
      <c r="A114" s="14"/>
      <c r="B114" s="15"/>
      <c r="C114" s="15"/>
      <c r="D114" s="15"/>
      <c r="E114" s="15"/>
      <c r="F114" s="137"/>
      <c r="G114" s="137"/>
      <c r="H114" s="137"/>
      <c r="I114" s="137"/>
      <c r="J114" s="137"/>
      <c r="K114" s="137"/>
      <c r="L114" s="137"/>
      <c r="M114" s="137"/>
      <c r="N114" s="137"/>
      <c r="O114" s="137"/>
      <c r="P114" s="137"/>
      <c r="Q114" s="137"/>
      <c r="R114" s="137"/>
      <c r="S114" s="137"/>
      <c r="T114" s="137"/>
      <c r="U114" s="137"/>
      <c r="V114" s="137"/>
      <c r="W114" s="137"/>
      <c r="X114" s="137"/>
      <c r="Y114" s="137"/>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7"/>
    </row>
    <row r="115" spans="1:57">
      <c r="A115" s="14"/>
      <c r="B115" s="15"/>
      <c r="C115" s="15"/>
      <c r="D115" s="15"/>
      <c r="E115" s="15"/>
      <c r="F115" s="137"/>
      <c r="G115" s="137"/>
      <c r="H115" s="137"/>
      <c r="I115" s="137"/>
      <c r="J115" s="137"/>
      <c r="K115" s="137"/>
      <c r="L115" s="137"/>
      <c r="M115" s="137"/>
      <c r="N115" s="137"/>
      <c r="O115" s="137"/>
      <c r="P115" s="137"/>
      <c r="Q115" s="137"/>
      <c r="R115" s="137"/>
      <c r="S115" s="137"/>
      <c r="T115" s="137"/>
      <c r="U115" s="137"/>
      <c r="V115" s="137"/>
      <c r="W115" s="137"/>
      <c r="X115" s="137"/>
      <c r="Y115" s="137"/>
      <c r="Z115" s="44"/>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7"/>
    </row>
    <row r="116" spans="1:57">
      <c r="A116" s="14"/>
      <c r="B116" s="15"/>
      <c r="C116" s="15"/>
      <c r="D116" s="15"/>
      <c r="E116" s="15"/>
      <c r="F116" s="137"/>
      <c r="G116" s="137"/>
      <c r="H116" s="137"/>
      <c r="I116" s="137"/>
      <c r="J116" s="137"/>
      <c r="K116" s="137"/>
      <c r="L116" s="137"/>
      <c r="M116" s="137"/>
      <c r="N116" s="137"/>
      <c r="O116" s="137"/>
      <c r="P116" s="137"/>
      <c r="Q116" s="137"/>
      <c r="R116" s="137"/>
      <c r="S116" s="137"/>
      <c r="T116" s="137"/>
      <c r="U116" s="137"/>
      <c r="V116" s="137"/>
      <c r="W116" s="137"/>
      <c r="X116" s="137"/>
      <c r="Y116" s="137"/>
      <c r="Z116" s="44"/>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7"/>
    </row>
    <row r="117" spans="1:57">
      <c r="A117" s="14"/>
      <c r="B117" s="15"/>
      <c r="C117" s="15"/>
      <c r="D117" s="15"/>
      <c r="E117" s="15"/>
      <c r="F117" s="137"/>
      <c r="G117" s="137"/>
      <c r="H117" s="137"/>
      <c r="I117" s="137"/>
      <c r="J117" s="137"/>
      <c r="K117" s="137"/>
      <c r="L117" s="137"/>
      <c r="M117" s="137"/>
      <c r="N117" s="137"/>
      <c r="O117" s="137"/>
      <c r="P117" s="137"/>
      <c r="Q117" s="137"/>
      <c r="R117" s="137"/>
      <c r="S117" s="137"/>
      <c r="T117" s="137"/>
      <c r="U117" s="137"/>
      <c r="V117" s="137"/>
      <c r="W117" s="137"/>
      <c r="X117" s="137"/>
      <c r="Y117" s="137"/>
      <c r="Z117" s="44"/>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7"/>
    </row>
    <row r="118" spans="1:57" ht="15.75" thickBot="1">
      <c r="A118" s="46"/>
      <c r="B118" s="47"/>
      <c r="C118" s="47"/>
      <c r="D118" s="47"/>
      <c r="E118" s="47"/>
      <c r="F118" s="153"/>
      <c r="G118" s="153"/>
      <c r="H118" s="153"/>
      <c r="I118" s="153"/>
      <c r="J118" s="153"/>
      <c r="K118" s="153"/>
      <c r="L118" s="153"/>
      <c r="M118" s="153"/>
      <c r="N118" s="153"/>
      <c r="O118" s="153"/>
      <c r="P118" s="153"/>
      <c r="Q118" s="153"/>
      <c r="R118" s="153"/>
      <c r="S118" s="153"/>
      <c r="T118" s="153"/>
      <c r="U118" s="153"/>
      <c r="V118" s="153"/>
      <c r="W118" s="153"/>
      <c r="X118" s="153"/>
      <c r="Y118" s="153"/>
      <c r="Z118" s="48"/>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9"/>
    </row>
    <row r="119" spans="1:57" ht="32.450000000000003" customHeight="1" thickBot="1">
      <c r="A119" s="266" t="s">
        <v>59</v>
      </c>
      <c r="B119" s="267"/>
      <c r="C119" s="267"/>
      <c r="D119" s="267"/>
      <c r="E119" s="267"/>
      <c r="F119" s="267"/>
      <c r="G119" s="267"/>
      <c r="H119" s="267"/>
      <c r="I119" s="267"/>
      <c r="J119" s="268"/>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3"/>
    </row>
    <row r="120" spans="1:57" ht="15.75" thickBot="1">
      <c r="A120" s="14"/>
      <c r="B120" s="15"/>
      <c r="C120" s="15"/>
      <c r="D120" s="62"/>
      <c r="E120" s="12"/>
      <c r="F120" s="12"/>
      <c r="G120" s="12"/>
      <c r="H120" s="12"/>
      <c r="I120" s="12"/>
      <c r="J120" s="12"/>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8"/>
      <c r="AU120" s="15"/>
      <c r="AV120" s="15"/>
      <c r="AW120" s="15"/>
      <c r="AX120" s="15"/>
      <c r="AY120" s="15"/>
      <c r="AZ120" s="15"/>
      <c r="BA120" s="15"/>
      <c r="BB120" s="15"/>
      <c r="BC120" s="15"/>
      <c r="BD120" s="15"/>
      <c r="BE120" s="17"/>
    </row>
    <row r="121" spans="1:57" ht="14.45" customHeight="1">
      <c r="A121" s="14"/>
      <c r="B121" s="15"/>
      <c r="C121" s="15"/>
      <c r="D121" s="33"/>
      <c r="E121" s="15"/>
      <c r="F121" s="15"/>
      <c r="G121" s="15"/>
      <c r="H121" s="15"/>
      <c r="I121" s="15"/>
      <c r="J121" s="15"/>
      <c r="K121" s="15"/>
      <c r="L121" s="15"/>
      <c r="M121" s="15"/>
      <c r="N121" s="63"/>
      <c r="O121" s="64"/>
      <c r="P121" s="64"/>
      <c r="Q121" s="65"/>
      <c r="R121" s="15"/>
      <c r="S121" s="63"/>
      <c r="T121" s="64"/>
      <c r="U121" s="64"/>
      <c r="V121" s="64"/>
      <c r="W121" s="65"/>
      <c r="X121" s="15"/>
      <c r="Y121" s="63"/>
      <c r="Z121" s="64"/>
      <c r="AA121" s="64"/>
      <c r="AB121" s="64"/>
      <c r="AC121" s="64"/>
      <c r="AD121" s="64"/>
      <c r="AE121" s="64"/>
      <c r="AF121" s="64"/>
      <c r="AG121" s="65"/>
      <c r="AH121" s="15"/>
      <c r="AI121" s="63"/>
      <c r="AJ121" s="64"/>
      <c r="AK121" s="64"/>
      <c r="AL121" s="64"/>
      <c r="AM121" s="65"/>
      <c r="AN121" s="15"/>
      <c r="AO121" s="15"/>
      <c r="AP121" s="15"/>
      <c r="AQ121" s="15"/>
      <c r="AR121" s="15"/>
      <c r="AS121" s="15"/>
      <c r="AT121" s="34"/>
      <c r="AU121" s="15"/>
      <c r="AV121" s="15"/>
      <c r="AW121" s="15"/>
      <c r="AX121" s="15"/>
      <c r="AY121" s="15"/>
      <c r="AZ121" s="15"/>
      <c r="BA121" s="15"/>
      <c r="BB121" s="15"/>
      <c r="BC121" s="15"/>
      <c r="BD121" s="15"/>
      <c r="BE121" s="17"/>
    </row>
    <row r="122" spans="1:57" ht="14.45" customHeight="1">
      <c r="A122" s="14"/>
      <c r="B122" s="15"/>
      <c r="C122" s="15"/>
      <c r="D122" s="355" t="s">
        <v>65</v>
      </c>
      <c r="E122" s="351"/>
      <c r="F122" s="351"/>
      <c r="G122" s="351"/>
      <c r="H122" s="351"/>
      <c r="I122" s="351"/>
      <c r="J122" s="351"/>
      <c r="K122" s="15"/>
      <c r="L122" s="15"/>
      <c r="M122" s="15"/>
      <c r="N122" s="66"/>
      <c r="O122" s="73"/>
      <c r="P122" s="356" t="s">
        <v>60</v>
      </c>
      <c r="Q122" s="357"/>
      <c r="R122" s="15"/>
      <c r="S122" s="66"/>
      <c r="T122" s="73"/>
      <c r="U122" s="356" t="s">
        <v>61</v>
      </c>
      <c r="V122" s="358"/>
      <c r="W122" s="357"/>
      <c r="X122" s="15"/>
      <c r="Y122" s="66"/>
      <c r="Z122" s="73"/>
      <c r="AA122" s="356" t="s">
        <v>62</v>
      </c>
      <c r="AB122" s="358"/>
      <c r="AC122" s="358"/>
      <c r="AD122" s="358"/>
      <c r="AE122" s="358"/>
      <c r="AF122" s="358"/>
      <c r="AG122" s="357"/>
      <c r="AH122" s="15"/>
      <c r="AI122" s="66"/>
      <c r="AJ122" s="73"/>
      <c r="AK122" s="356" t="s">
        <v>63</v>
      </c>
      <c r="AL122" s="358"/>
      <c r="AM122" s="357"/>
      <c r="AN122" s="15"/>
      <c r="AO122" s="15"/>
      <c r="AP122" s="15"/>
      <c r="AQ122" s="15"/>
      <c r="AR122" s="15"/>
      <c r="AS122" s="15"/>
      <c r="AT122" s="34"/>
      <c r="AU122" s="15"/>
      <c r="AV122" s="15"/>
      <c r="AW122" s="15"/>
      <c r="AX122" s="15"/>
      <c r="AY122" s="15"/>
      <c r="AZ122" s="15"/>
      <c r="BA122" s="15"/>
      <c r="BB122" s="15"/>
      <c r="BC122" s="15"/>
      <c r="BD122" s="15"/>
      <c r="BE122" s="17"/>
    </row>
    <row r="123" spans="1:57" ht="15.75" thickBot="1">
      <c r="A123" s="14"/>
      <c r="B123" s="15"/>
      <c r="C123" s="15"/>
      <c r="D123" s="33"/>
      <c r="E123" s="15"/>
      <c r="F123" s="15"/>
      <c r="G123" s="15"/>
      <c r="H123" s="15"/>
      <c r="I123" s="15"/>
      <c r="J123" s="15"/>
      <c r="K123" s="15"/>
      <c r="L123" s="15"/>
      <c r="M123" s="15"/>
      <c r="N123" s="67"/>
      <c r="O123" s="68"/>
      <c r="P123" s="68"/>
      <c r="Q123" s="69"/>
      <c r="R123" s="15"/>
      <c r="S123" s="67"/>
      <c r="T123" s="68"/>
      <c r="U123" s="68"/>
      <c r="V123" s="68"/>
      <c r="W123" s="69"/>
      <c r="X123" s="15"/>
      <c r="Y123" s="67"/>
      <c r="Z123" s="68"/>
      <c r="AA123" s="68"/>
      <c r="AB123" s="68"/>
      <c r="AC123" s="68"/>
      <c r="AD123" s="68"/>
      <c r="AE123" s="68"/>
      <c r="AF123" s="68"/>
      <c r="AG123" s="69"/>
      <c r="AH123" s="15"/>
      <c r="AI123" s="67"/>
      <c r="AJ123" s="68"/>
      <c r="AK123" s="68"/>
      <c r="AL123" s="68"/>
      <c r="AM123" s="69"/>
      <c r="AN123" s="15"/>
      <c r="AO123" s="15"/>
      <c r="AP123" s="15"/>
      <c r="AQ123" s="15"/>
      <c r="AR123" s="15"/>
      <c r="AS123" s="15"/>
      <c r="AT123" s="34"/>
      <c r="AU123" s="15"/>
      <c r="AV123" s="15"/>
      <c r="AW123" s="15"/>
      <c r="AX123" s="15"/>
      <c r="AY123" s="15"/>
      <c r="AZ123" s="15"/>
      <c r="BA123" s="15"/>
      <c r="BB123" s="15"/>
      <c r="BC123" s="15"/>
      <c r="BD123" s="15"/>
      <c r="BE123" s="17"/>
    </row>
    <row r="124" spans="1:57">
      <c r="A124" s="14"/>
      <c r="B124" s="15"/>
      <c r="C124" s="15"/>
      <c r="D124" s="39"/>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1"/>
      <c r="AU124" s="15"/>
      <c r="AV124" s="15"/>
      <c r="AW124" s="15"/>
      <c r="AX124" s="15"/>
      <c r="AY124" s="15"/>
      <c r="AZ124" s="15"/>
      <c r="BA124" s="15"/>
      <c r="BB124" s="15"/>
      <c r="BC124" s="15"/>
      <c r="BD124" s="15"/>
      <c r="BE124" s="17"/>
    </row>
    <row r="125" spans="1:57" ht="19.899999999999999" customHeight="1">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7"/>
    </row>
    <row r="126" spans="1:57" ht="24" customHeight="1">
      <c r="A126" s="14"/>
      <c r="B126" s="15"/>
      <c r="C126" s="15"/>
      <c r="D126" s="15"/>
      <c r="E126" s="15"/>
      <c r="F126" s="15"/>
      <c r="G126" s="15"/>
      <c r="H126" s="15"/>
      <c r="I126" s="15"/>
      <c r="J126" s="15"/>
      <c r="K126" s="15"/>
      <c r="L126" s="15"/>
      <c r="M126" s="15"/>
      <c r="N126" s="359" t="e">
        <f>IF($AQ$107="","",IF($AQ$107&lt;&gt;[4]Datos!T5,"Se deben formular acciones para mejorar y/o establecer nuevos controles",IF($AQ$107=[4]Datos!$T$5,"Se deben formular acciones de contingencia frente al riesgo","")))</f>
        <v>#REF!</v>
      </c>
      <c r="O126" s="360"/>
      <c r="P126" s="360"/>
      <c r="Q126" s="360"/>
      <c r="R126" s="360"/>
      <c r="S126" s="360"/>
      <c r="T126" s="360"/>
      <c r="U126" s="360"/>
      <c r="V126" s="360"/>
      <c r="W126" s="360"/>
      <c r="X126" s="360"/>
      <c r="Y126" s="360"/>
      <c r="Z126" s="360"/>
      <c r="AA126" s="360"/>
      <c r="AB126" s="360"/>
      <c r="AC126" s="360"/>
      <c r="AD126" s="360"/>
      <c r="AE126" s="360"/>
      <c r="AF126" s="360"/>
      <c r="AG126" s="360"/>
      <c r="AH126" s="360"/>
      <c r="AI126" s="360"/>
      <c r="AJ126" s="360"/>
      <c r="AK126" s="360"/>
      <c r="AL126" s="360"/>
      <c r="AM126" s="361"/>
      <c r="AN126" s="15"/>
      <c r="AO126" s="15"/>
      <c r="AP126" s="15"/>
      <c r="AQ126" s="15"/>
      <c r="AR126" s="15"/>
      <c r="AS126" s="15"/>
      <c r="AT126" s="15"/>
      <c r="AU126" s="15"/>
      <c r="AV126" s="15"/>
      <c r="AW126" s="15"/>
      <c r="AX126" s="15"/>
      <c r="AY126" s="15"/>
      <c r="AZ126" s="15"/>
      <c r="BA126" s="15"/>
      <c r="BB126" s="15"/>
      <c r="BC126" s="15"/>
      <c r="BD126" s="15"/>
      <c r="BE126" s="17"/>
    </row>
    <row r="127" spans="1:57" ht="24" customHeight="1">
      <c r="A127" s="14"/>
      <c r="B127" s="15"/>
      <c r="C127" s="15"/>
      <c r="D127" s="15"/>
      <c r="E127" s="15"/>
      <c r="F127" s="15"/>
      <c r="G127" s="15"/>
      <c r="H127" s="15"/>
      <c r="I127" s="15"/>
      <c r="J127" s="15"/>
      <c r="K127" s="15"/>
      <c r="L127" s="15"/>
      <c r="M127" s="15"/>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15"/>
      <c r="AO127" s="15"/>
      <c r="AP127" s="15"/>
      <c r="AQ127" s="15"/>
      <c r="AR127" s="15"/>
      <c r="AS127" s="15"/>
      <c r="AT127" s="15"/>
      <c r="AU127" s="15"/>
      <c r="AV127" s="15"/>
      <c r="AW127" s="15"/>
      <c r="AX127" s="15"/>
      <c r="AY127" s="15"/>
      <c r="AZ127" s="15"/>
      <c r="BA127" s="15"/>
      <c r="BB127" s="15"/>
      <c r="BC127" s="15"/>
      <c r="BD127" s="15"/>
      <c r="BE127" s="17"/>
    </row>
    <row r="128" spans="1:57">
      <c r="A128" s="14"/>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7"/>
    </row>
    <row r="129" spans="1:57" ht="34.15" customHeight="1">
      <c r="A129" s="14"/>
      <c r="B129" s="15"/>
      <c r="C129" s="15"/>
      <c r="D129" s="283" t="s">
        <v>76</v>
      </c>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5"/>
      <c r="AU129" s="71"/>
      <c r="AV129" s="71"/>
      <c r="AW129" s="71"/>
      <c r="AX129" s="72"/>
      <c r="AY129" s="71"/>
      <c r="AZ129" s="71"/>
      <c r="BA129" s="71"/>
      <c r="BB129" s="72"/>
      <c r="BC129" s="15"/>
      <c r="BD129" s="15"/>
      <c r="BE129" s="17"/>
    </row>
    <row r="130" spans="1:57" ht="33.6" customHeight="1">
      <c r="A130" s="14"/>
      <c r="B130" s="15"/>
      <c r="C130" s="15"/>
      <c r="D130" s="283" t="e">
        <f>IF($AQ$107="","",IF($AQ$107&lt;&gt;[4]Datos!T5,"Seleccione los controles a mejorar",IF($AQ$107=[4]Datos!$T$5,"Se deben formular acciones de contingencia frente al riesgo","")))</f>
        <v>#REF!</v>
      </c>
      <c r="E130" s="284"/>
      <c r="F130" s="284"/>
      <c r="G130" s="284"/>
      <c r="H130" s="284"/>
      <c r="I130" s="284"/>
      <c r="J130" s="284"/>
      <c r="K130" s="284"/>
      <c r="L130" s="284"/>
      <c r="M130" s="284"/>
      <c r="N130" s="284"/>
      <c r="O130" s="284"/>
      <c r="P130" s="285"/>
      <c r="Q130" s="292" t="s">
        <v>70</v>
      </c>
      <c r="R130" s="292"/>
      <c r="S130" s="292"/>
      <c r="T130" s="292"/>
      <c r="U130" s="292"/>
      <c r="V130" s="292"/>
      <c r="W130" s="292"/>
      <c r="X130" s="292"/>
      <c r="Y130" s="292"/>
      <c r="Z130" s="292"/>
      <c r="AA130" s="292"/>
      <c r="AB130" s="292"/>
      <c r="AC130" s="292"/>
      <c r="AD130" s="292"/>
      <c r="AE130" s="292" t="s">
        <v>71</v>
      </c>
      <c r="AF130" s="292"/>
      <c r="AG130" s="292"/>
      <c r="AH130" s="292"/>
      <c r="AI130" s="292"/>
      <c r="AJ130" s="292"/>
      <c r="AK130" s="292"/>
      <c r="AL130" s="292"/>
      <c r="AM130" s="292"/>
      <c r="AN130" s="292" t="s">
        <v>72</v>
      </c>
      <c r="AO130" s="292"/>
      <c r="AP130" s="292"/>
      <c r="AQ130" s="292"/>
      <c r="AR130" s="292"/>
      <c r="AS130" s="292"/>
      <c r="AT130" s="292"/>
      <c r="AU130" s="292" t="s">
        <v>74</v>
      </c>
      <c r="AV130" s="292"/>
      <c r="AW130" s="292"/>
      <c r="AX130" s="292"/>
      <c r="AY130" s="292" t="s">
        <v>73</v>
      </c>
      <c r="AZ130" s="292"/>
      <c r="BA130" s="292"/>
      <c r="BB130" s="292"/>
      <c r="BC130" s="15"/>
      <c r="BD130" s="15"/>
      <c r="BE130" s="17"/>
    </row>
    <row r="131" spans="1:57">
      <c r="A131" s="14"/>
      <c r="B131" s="15"/>
      <c r="C131" s="15"/>
      <c r="D131" s="339"/>
      <c r="E131" s="339"/>
      <c r="F131" s="339"/>
      <c r="G131" s="339"/>
      <c r="H131" s="339"/>
      <c r="I131" s="339"/>
      <c r="J131" s="339"/>
      <c r="K131" s="339"/>
      <c r="L131" s="339"/>
      <c r="M131" s="339"/>
      <c r="N131" s="339"/>
      <c r="O131" s="339"/>
      <c r="P131" s="339"/>
      <c r="Q131" s="278"/>
      <c r="R131" s="279"/>
      <c r="S131" s="279"/>
      <c r="T131" s="279"/>
      <c r="U131" s="279"/>
      <c r="V131" s="279"/>
      <c r="W131" s="279"/>
      <c r="X131" s="279"/>
      <c r="Y131" s="279"/>
      <c r="Z131" s="279"/>
      <c r="AA131" s="279"/>
      <c r="AB131" s="279"/>
      <c r="AC131" s="279"/>
      <c r="AD131" s="280"/>
      <c r="AE131" s="339"/>
      <c r="AF131" s="339"/>
      <c r="AG131" s="339"/>
      <c r="AH131" s="339"/>
      <c r="AI131" s="339"/>
      <c r="AJ131" s="339"/>
      <c r="AK131" s="339"/>
      <c r="AL131" s="339"/>
      <c r="AM131" s="339"/>
      <c r="AN131" s="278"/>
      <c r="AO131" s="279"/>
      <c r="AP131" s="279"/>
      <c r="AQ131" s="279"/>
      <c r="AR131" s="279"/>
      <c r="AS131" s="279"/>
      <c r="AT131" s="280"/>
      <c r="AU131" s="352"/>
      <c r="AV131" s="353"/>
      <c r="AW131" s="353"/>
      <c r="AX131" s="354"/>
      <c r="AY131" s="352"/>
      <c r="AZ131" s="353"/>
      <c r="BA131" s="353"/>
      <c r="BB131" s="354"/>
      <c r="BC131" s="15"/>
      <c r="BD131" s="15"/>
      <c r="BE131" s="17"/>
    </row>
    <row r="132" spans="1:57" ht="14.45" customHeight="1">
      <c r="A132" s="14"/>
      <c r="B132" s="15"/>
      <c r="C132" s="15"/>
      <c r="D132" s="339"/>
      <c r="E132" s="339"/>
      <c r="F132" s="339"/>
      <c r="G132" s="339"/>
      <c r="H132" s="339"/>
      <c r="I132" s="339"/>
      <c r="J132" s="339"/>
      <c r="K132" s="339"/>
      <c r="L132" s="339"/>
      <c r="M132" s="339"/>
      <c r="N132" s="339"/>
      <c r="O132" s="339"/>
      <c r="P132" s="339"/>
      <c r="Q132" s="278"/>
      <c r="R132" s="279"/>
      <c r="S132" s="279"/>
      <c r="T132" s="279"/>
      <c r="U132" s="279"/>
      <c r="V132" s="279"/>
      <c r="W132" s="279"/>
      <c r="X132" s="279"/>
      <c r="Y132" s="279"/>
      <c r="Z132" s="279"/>
      <c r="AA132" s="279"/>
      <c r="AB132" s="279"/>
      <c r="AC132" s="279"/>
      <c r="AD132" s="280"/>
      <c r="AE132" s="339"/>
      <c r="AF132" s="339"/>
      <c r="AG132" s="339"/>
      <c r="AH132" s="339"/>
      <c r="AI132" s="339"/>
      <c r="AJ132" s="339"/>
      <c r="AK132" s="339"/>
      <c r="AL132" s="339"/>
      <c r="AM132" s="339"/>
      <c r="AN132" s="278"/>
      <c r="AO132" s="279"/>
      <c r="AP132" s="279"/>
      <c r="AQ132" s="279"/>
      <c r="AR132" s="279"/>
      <c r="AS132" s="279"/>
      <c r="AT132" s="280"/>
      <c r="AU132" s="352"/>
      <c r="AV132" s="353"/>
      <c r="AW132" s="353"/>
      <c r="AX132" s="354"/>
      <c r="AY132" s="352"/>
      <c r="AZ132" s="353"/>
      <c r="BA132" s="353"/>
      <c r="BB132" s="354"/>
      <c r="BC132" s="15"/>
      <c r="BD132" s="15"/>
      <c r="BE132" s="17"/>
    </row>
    <row r="133" spans="1:57" ht="14.45" customHeight="1">
      <c r="A133" s="14"/>
      <c r="B133" s="15"/>
      <c r="C133" s="15"/>
      <c r="D133" s="339"/>
      <c r="E133" s="339"/>
      <c r="F133" s="339"/>
      <c r="G133" s="339"/>
      <c r="H133" s="339"/>
      <c r="I133" s="339"/>
      <c r="J133" s="339"/>
      <c r="K133" s="339"/>
      <c r="L133" s="339"/>
      <c r="M133" s="339"/>
      <c r="N133" s="339"/>
      <c r="O133" s="339"/>
      <c r="P133" s="339"/>
      <c r="Q133" s="278"/>
      <c r="R133" s="279"/>
      <c r="S133" s="279"/>
      <c r="T133" s="279"/>
      <c r="U133" s="279"/>
      <c r="V133" s="279"/>
      <c r="W133" s="279"/>
      <c r="X133" s="279"/>
      <c r="Y133" s="279"/>
      <c r="Z133" s="279"/>
      <c r="AA133" s="279"/>
      <c r="AB133" s="279"/>
      <c r="AC133" s="279"/>
      <c r="AD133" s="280"/>
      <c r="AE133" s="339"/>
      <c r="AF133" s="339"/>
      <c r="AG133" s="339"/>
      <c r="AH133" s="339"/>
      <c r="AI133" s="339"/>
      <c r="AJ133" s="339"/>
      <c r="AK133" s="339"/>
      <c r="AL133" s="339"/>
      <c r="AM133" s="339"/>
      <c r="AN133" s="278"/>
      <c r="AO133" s="279"/>
      <c r="AP133" s="279"/>
      <c r="AQ133" s="279"/>
      <c r="AR133" s="279"/>
      <c r="AS133" s="279"/>
      <c r="AT133" s="280"/>
      <c r="AU133" s="352"/>
      <c r="AV133" s="353"/>
      <c r="AW133" s="353"/>
      <c r="AX133" s="354"/>
      <c r="AY133" s="352"/>
      <c r="AZ133" s="353"/>
      <c r="BA133" s="353"/>
      <c r="BB133" s="354"/>
      <c r="BC133" s="15"/>
      <c r="BD133" s="15"/>
      <c r="BE133" s="17"/>
    </row>
    <row r="134" spans="1:57" ht="14.45" customHeight="1">
      <c r="A134" s="14"/>
      <c r="B134" s="15"/>
      <c r="C134" s="15"/>
      <c r="D134" s="339"/>
      <c r="E134" s="339"/>
      <c r="F134" s="339"/>
      <c r="G134" s="339"/>
      <c r="H134" s="339"/>
      <c r="I134" s="339"/>
      <c r="J134" s="339"/>
      <c r="K134" s="339"/>
      <c r="L134" s="339"/>
      <c r="M134" s="339"/>
      <c r="N134" s="339"/>
      <c r="O134" s="339"/>
      <c r="P134" s="339"/>
      <c r="Q134" s="278"/>
      <c r="R134" s="279"/>
      <c r="S134" s="279"/>
      <c r="T134" s="279"/>
      <c r="U134" s="279"/>
      <c r="V134" s="279"/>
      <c r="W134" s="279"/>
      <c r="X134" s="279"/>
      <c r="Y134" s="279"/>
      <c r="Z134" s="279"/>
      <c r="AA134" s="279"/>
      <c r="AB134" s="279"/>
      <c r="AC134" s="279"/>
      <c r="AD134" s="280"/>
      <c r="AE134" s="339"/>
      <c r="AF134" s="339"/>
      <c r="AG134" s="339"/>
      <c r="AH134" s="339"/>
      <c r="AI134" s="339"/>
      <c r="AJ134" s="339"/>
      <c r="AK134" s="339"/>
      <c r="AL134" s="339"/>
      <c r="AM134" s="339"/>
      <c r="AN134" s="278"/>
      <c r="AO134" s="279"/>
      <c r="AP134" s="279"/>
      <c r="AQ134" s="279"/>
      <c r="AR134" s="279"/>
      <c r="AS134" s="279"/>
      <c r="AT134" s="280"/>
      <c r="AU134" s="352"/>
      <c r="AV134" s="353"/>
      <c r="AW134" s="353"/>
      <c r="AX134" s="354"/>
      <c r="AY134" s="352"/>
      <c r="AZ134" s="353"/>
      <c r="BA134" s="353"/>
      <c r="BB134" s="354"/>
      <c r="BC134" s="15"/>
      <c r="BD134" s="15"/>
      <c r="BE134" s="17"/>
    </row>
    <row r="135" spans="1:57" ht="14.45" customHeight="1">
      <c r="A135" s="14"/>
      <c r="B135" s="15"/>
      <c r="C135" s="15"/>
      <c r="D135" s="339"/>
      <c r="E135" s="339"/>
      <c r="F135" s="339"/>
      <c r="G135" s="339"/>
      <c r="H135" s="339"/>
      <c r="I135" s="339"/>
      <c r="J135" s="339"/>
      <c r="K135" s="339"/>
      <c r="L135" s="339"/>
      <c r="M135" s="339"/>
      <c r="N135" s="339"/>
      <c r="O135" s="339"/>
      <c r="P135" s="339"/>
      <c r="Q135" s="278"/>
      <c r="R135" s="279"/>
      <c r="S135" s="279"/>
      <c r="T135" s="279"/>
      <c r="U135" s="279"/>
      <c r="V135" s="279"/>
      <c r="W135" s="279"/>
      <c r="X135" s="279"/>
      <c r="Y135" s="279"/>
      <c r="Z135" s="279"/>
      <c r="AA135" s="279"/>
      <c r="AB135" s="279"/>
      <c r="AC135" s="279"/>
      <c r="AD135" s="280"/>
      <c r="AE135" s="339"/>
      <c r="AF135" s="339"/>
      <c r="AG135" s="339"/>
      <c r="AH135" s="339"/>
      <c r="AI135" s="339"/>
      <c r="AJ135" s="339"/>
      <c r="AK135" s="339"/>
      <c r="AL135" s="339"/>
      <c r="AM135" s="339"/>
      <c r="AN135" s="278"/>
      <c r="AO135" s="279"/>
      <c r="AP135" s="279"/>
      <c r="AQ135" s="279"/>
      <c r="AR135" s="279"/>
      <c r="AS135" s="279"/>
      <c r="AT135" s="280"/>
      <c r="AU135" s="352"/>
      <c r="AV135" s="353"/>
      <c r="AW135" s="353"/>
      <c r="AX135" s="354"/>
      <c r="AY135" s="352"/>
      <c r="AZ135" s="353"/>
      <c r="BA135" s="353"/>
      <c r="BB135" s="354"/>
      <c r="BC135" s="15"/>
      <c r="BD135" s="15"/>
      <c r="BE135" s="17"/>
    </row>
    <row r="136" spans="1:57" ht="14.45" customHeight="1">
      <c r="A136" s="14"/>
      <c r="B136" s="15"/>
      <c r="C136" s="15"/>
      <c r="D136" s="339"/>
      <c r="E136" s="339"/>
      <c r="F136" s="339"/>
      <c r="G136" s="339"/>
      <c r="H136" s="339"/>
      <c r="I136" s="339"/>
      <c r="J136" s="339"/>
      <c r="K136" s="339"/>
      <c r="L136" s="339"/>
      <c r="M136" s="339"/>
      <c r="N136" s="339"/>
      <c r="O136" s="339"/>
      <c r="P136" s="339"/>
      <c r="Q136" s="278"/>
      <c r="R136" s="279"/>
      <c r="S136" s="279"/>
      <c r="T136" s="279"/>
      <c r="U136" s="279"/>
      <c r="V136" s="279"/>
      <c r="W136" s="279"/>
      <c r="X136" s="279"/>
      <c r="Y136" s="279"/>
      <c r="Z136" s="279"/>
      <c r="AA136" s="279"/>
      <c r="AB136" s="279"/>
      <c r="AC136" s="279"/>
      <c r="AD136" s="280"/>
      <c r="AE136" s="339"/>
      <c r="AF136" s="339"/>
      <c r="AG136" s="339"/>
      <c r="AH136" s="339"/>
      <c r="AI136" s="339"/>
      <c r="AJ136" s="339"/>
      <c r="AK136" s="339"/>
      <c r="AL136" s="339"/>
      <c r="AM136" s="339"/>
      <c r="AN136" s="278"/>
      <c r="AO136" s="279"/>
      <c r="AP136" s="279"/>
      <c r="AQ136" s="279"/>
      <c r="AR136" s="279"/>
      <c r="AS136" s="279"/>
      <c r="AT136" s="280"/>
      <c r="AU136" s="352"/>
      <c r="AV136" s="353"/>
      <c r="AW136" s="353"/>
      <c r="AX136" s="354"/>
      <c r="AY136" s="352"/>
      <c r="AZ136" s="353"/>
      <c r="BA136" s="353"/>
      <c r="BB136" s="354"/>
      <c r="BC136" s="15"/>
      <c r="BD136" s="15"/>
      <c r="BE136" s="17"/>
    </row>
    <row r="137" spans="1:57" ht="14.45" customHeight="1">
      <c r="A137" s="14"/>
      <c r="B137" s="15"/>
      <c r="C137" s="15"/>
      <c r="D137" s="339"/>
      <c r="E137" s="339"/>
      <c r="F137" s="339"/>
      <c r="G137" s="339"/>
      <c r="H137" s="339"/>
      <c r="I137" s="339"/>
      <c r="J137" s="339"/>
      <c r="K137" s="339"/>
      <c r="L137" s="339"/>
      <c r="M137" s="339"/>
      <c r="N137" s="339"/>
      <c r="O137" s="339"/>
      <c r="P137" s="339"/>
      <c r="Q137" s="278"/>
      <c r="R137" s="279"/>
      <c r="S137" s="279"/>
      <c r="T137" s="279"/>
      <c r="U137" s="279"/>
      <c r="V137" s="279"/>
      <c r="W137" s="279"/>
      <c r="X137" s="279"/>
      <c r="Y137" s="279"/>
      <c r="Z137" s="279"/>
      <c r="AA137" s="279"/>
      <c r="AB137" s="279"/>
      <c r="AC137" s="279"/>
      <c r="AD137" s="280"/>
      <c r="AE137" s="339"/>
      <c r="AF137" s="339"/>
      <c r="AG137" s="339"/>
      <c r="AH137" s="339"/>
      <c r="AI137" s="339"/>
      <c r="AJ137" s="339"/>
      <c r="AK137" s="339"/>
      <c r="AL137" s="339"/>
      <c r="AM137" s="339"/>
      <c r="AN137" s="278"/>
      <c r="AO137" s="279"/>
      <c r="AP137" s="279"/>
      <c r="AQ137" s="279"/>
      <c r="AR137" s="279"/>
      <c r="AS137" s="279"/>
      <c r="AT137" s="280"/>
      <c r="AU137" s="352"/>
      <c r="AV137" s="353"/>
      <c r="AW137" s="353"/>
      <c r="AX137" s="354"/>
      <c r="AY137" s="352"/>
      <c r="AZ137" s="353"/>
      <c r="BA137" s="353"/>
      <c r="BB137" s="354"/>
      <c r="BC137" s="15"/>
      <c r="BD137" s="15"/>
      <c r="BE137" s="17"/>
    </row>
    <row r="138" spans="1:57" ht="14.45" customHeight="1">
      <c r="A138" s="14"/>
      <c r="B138" s="15"/>
      <c r="C138" s="15"/>
      <c r="D138" s="339"/>
      <c r="E138" s="339"/>
      <c r="F138" s="339"/>
      <c r="G138" s="339"/>
      <c r="H138" s="339"/>
      <c r="I138" s="339"/>
      <c r="J138" s="339"/>
      <c r="K138" s="339"/>
      <c r="L138" s="339"/>
      <c r="M138" s="339"/>
      <c r="N138" s="339"/>
      <c r="O138" s="339"/>
      <c r="P138" s="339"/>
      <c r="Q138" s="278"/>
      <c r="R138" s="279"/>
      <c r="S138" s="279"/>
      <c r="T138" s="279"/>
      <c r="U138" s="279"/>
      <c r="V138" s="279"/>
      <c r="W138" s="279"/>
      <c r="X138" s="279"/>
      <c r="Y138" s="279"/>
      <c r="Z138" s="279"/>
      <c r="AA138" s="279"/>
      <c r="AB138" s="279"/>
      <c r="AC138" s="279"/>
      <c r="AD138" s="280"/>
      <c r="AE138" s="339"/>
      <c r="AF138" s="339"/>
      <c r="AG138" s="339"/>
      <c r="AH138" s="339"/>
      <c r="AI138" s="339"/>
      <c r="AJ138" s="339"/>
      <c r="AK138" s="339"/>
      <c r="AL138" s="339"/>
      <c r="AM138" s="339"/>
      <c r="AN138" s="278"/>
      <c r="AO138" s="279"/>
      <c r="AP138" s="279"/>
      <c r="AQ138" s="279"/>
      <c r="AR138" s="279"/>
      <c r="AS138" s="279"/>
      <c r="AT138" s="280"/>
      <c r="AU138" s="352"/>
      <c r="AV138" s="353"/>
      <c r="AW138" s="353"/>
      <c r="AX138" s="354"/>
      <c r="AY138" s="352"/>
      <c r="AZ138" s="353"/>
      <c r="BA138" s="353"/>
      <c r="BB138" s="354"/>
      <c r="BC138" s="15"/>
      <c r="BD138" s="15"/>
      <c r="BE138" s="17"/>
    </row>
    <row r="139" spans="1:57" ht="14.45" customHeight="1">
      <c r="A139" s="14"/>
      <c r="B139" s="15"/>
      <c r="C139" s="15"/>
      <c r="D139" s="339"/>
      <c r="E139" s="339"/>
      <c r="F139" s="339"/>
      <c r="G139" s="339"/>
      <c r="H139" s="339"/>
      <c r="I139" s="339"/>
      <c r="J139" s="339"/>
      <c r="K139" s="339"/>
      <c r="L139" s="339"/>
      <c r="M139" s="339"/>
      <c r="N139" s="339"/>
      <c r="O139" s="339"/>
      <c r="P139" s="339"/>
      <c r="Q139" s="278"/>
      <c r="R139" s="279"/>
      <c r="S139" s="279"/>
      <c r="T139" s="279"/>
      <c r="U139" s="279"/>
      <c r="V139" s="279"/>
      <c r="W139" s="279"/>
      <c r="X139" s="279"/>
      <c r="Y139" s="279"/>
      <c r="Z139" s="279"/>
      <c r="AA139" s="279"/>
      <c r="AB139" s="279"/>
      <c r="AC139" s="279"/>
      <c r="AD139" s="280"/>
      <c r="AE139" s="339"/>
      <c r="AF139" s="339"/>
      <c r="AG139" s="339"/>
      <c r="AH139" s="339"/>
      <c r="AI139" s="339"/>
      <c r="AJ139" s="339"/>
      <c r="AK139" s="339"/>
      <c r="AL139" s="339"/>
      <c r="AM139" s="339"/>
      <c r="AN139" s="278"/>
      <c r="AO139" s="279"/>
      <c r="AP139" s="279"/>
      <c r="AQ139" s="279"/>
      <c r="AR139" s="279"/>
      <c r="AS139" s="279"/>
      <c r="AT139" s="280"/>
      <c r="AU139" s="352"/>
      <c r="AV139" s="353"/>
      <c r="AW139" s="353"/>
      <c r="AX139" s="354"/>
      <c r="AY139" s="352"/>
      <c r="AZ139" s="353"/>
      <c r="BA139" s="353"/>
      <c r="BB139" s="354"/>
      <c r="BC139" s="15"/>
      <c r="BD139" s="15"/>
      <c r="BE139" s="17"/>
    </row>
    <row r="140" spans="1:57" ht="14.45" customHeight="1">
      <c r="A140" s="14"/>
      <c r="B140" s="15"/>
      <c r="C140" s="15"/>
      <c r="D140" s="339"/>
      <c r="E140" s="339"/>
      <c r="F140" s="339"/>
      <c r="G140" s="339"/>
      <c r="H140" s="339"/>
      <c r="I140" s="339"/>
      <c r="J140" s="339"/>
      <c r="K140" s="339"/>
      <c r="L140" s="339"/>
      <c r="M140" s="339"/>
      <c r="N140" s="339"/>
      <c r="O140" s="339"/>
      <c r="P140" s="339"/>
      <c r="Q140" s="278"/>
      <c r="R140" s="279"/>
      <c r="S140" s="279"/>
      <c r="T140" s="279"/>
      <c r="U140" s="279"/>
      <c r="V140" s="279"/>
      <c r="W140" s="279"/>
      <c r="X140" s="279"/>
      <c r="Y140" s="279"/>
      <c r="Z140" s="279"/>
      <c r="AA140" s="279"/>
      <c r="AB140" s="279"/>
      <c r="AC140" s="279"/>
      <c r="AD140" s="280"/>
      <c r="AE140" s="339"/>
      <c r="AF140" s="339"/>
      <c r="AG140" s="339"/>
      <c r="AH140" s="339"/>
      <c r="AI140" s="339"/>
      <c r="AJ140" s="339"/>
      <c r="AK140" s="339"/>
      <c r="AL140" s="339"/>
      <c r="AM140" s="339"/>
      <c r="AN140" s="278"/>
      <c r="AO140" s="279"/>
      <c r="AP140" s="279"/>
      <c r="AQ140" s="279"/>
      <c r="AR140" s="279"/>
      <c r="AS140" s="279"/>
      <c r="AT140" s="280"/>
      <c r="AU140" s="352"/>
      <c r="AV140" s="353"/>
      <c r="AW140" s="353"/>
      <c r="AX140" s="354"/>
      <c r="AY140" s="352"/>
      <c r="AZ140" s="353"/>
      <c r="BA140" s="353"/>
      <c r="BB140" s="354"/>
      <c r="BC140" s="15"/>
      <c r="BD140" s="15"/>
      <c r="BE140" s="17"/>
    </row>
    <row r="141" spans="1:57">
      <c r="A141" s="14"/>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7"/>
    </row>
    <row r="142" spans="1:57" ht="15.75" thickBot="1">
      <c r="A142" s="46"/>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9"/>
    </row>
    <row r="148" spans="63:64" ht="45">
      <c r="BK148" s="35" t="s">
        <v>68</v>
      </c>
      <c r="BL148" s="35" t="s">
        <v>75</v>
      </c>
    </row>
    <row r="149" spans="63:64">
      <c r="BK149" s="35" t="str">
        <f>IF(D77&lt;&gt;"",D77,"")</f>
        <v>poliza</v>
      </c>
    </row>
    <row r="150" spans="63:64">
      <c r="BK150" s="35" t="str">
        <f>IF(D78&lt;&gt;"",D78,"")</f>
        <v/>
      </c>
    </row>
    <row r="151" spans="63:64">
      <c r="BK151" s="35" t="str">
        <f>IF(D79&lt;&gt;"",D79,"")</f>
        <v/>
      </c>
    </row>
    <row r="152" spans="63:64">
      <c r="BK152" s="35" t="str">
        <f>IF(D80&lt;&gt;"",D80,"")</f>
        <v/>
      </c>
    </row>
    <row r="153" spans="63:64">
      <c r="BK153" s="35" t="str">
        <f>IF(D81&lt;&gt;"",D81,"")</f>
        <v/>
      </c>
    </row>
    <row r="154" spans="63:64" ht="45">
      <c r="BK154" s="35" t="s">
        <v>66</v>
      </c>
    </row>
    <row r="155" spans="63:64" ht="30">
      <c r="BK155" s="35" t="s">
        <v>69</v>
      </c>
    </row>
    <row r="156" spans="63:64">
      <c r="BK156" s="35" t="str">
        <f>IF(D85&lt;&gt;"",D85,"")</f>
        <v>ads</v>
      </c>
    </row>
    <row r="157" spans="63:64">
      <c r="BK157" s="35" t="str">
        <f>IF(D86&lt;&gt;"",D86,"")</f>
        <v/>
      </c>
    </row>
    <row r="158" spans="63:64">
      <c r="BK158" s="35" t="str">
        <f>IF(D87&lt;&gt;"",D87,"")</f>
        <v/>
      </c>
    </row>
    <row r="159" spans="63:64">
      <c r="BK159" s="35" t="str">
        <f>IF(D88&lt;&gt;"",D88,"")</f>
        <v/>
      </c>
    </row>
    <row r="160" spans="63:64">
      <c r="BK160" s="35" t="str">
        <f>IF(D89&lt;&gt;"",D89,"")</f>
        <v/>
      </c>
    </row>
    <row r="161" spans="63:64" ht="30">
      <c r="BK161" s="35" t="s">
        <v>67</v>
      </c>
    </row>
    <row r="164" spans="63:64" ht="45">
      <c r="BK164" s="35" t="s">
        <v>77</v>
      </c>
      <c r="BL164" s="56">
        <v>1</v>
      </c>
    </row>
    <row r="165" spans="63:64" ht="45">
      <c r="BK165" s="35" t="s">
        <v>77</v>
      </c>
      <c r="BL165" s="56">
        <v>1</v>
      </c>
    </row>
    <row r="166" spans="63:64">
      <c r="BK166" s="37"/>
    </row>
  </sheetData>
  <sheetProtection formatColumns="0" formatRows="0"/>
  <customSheetViews>
    <customSheetView guid="{329F5593-0D6B-4C21-9FD0-52C333171BDF}" scale="80" showPageBreaks="1" showGridLines="0" printArea="1" hiddenRows="1" state="hidden" view="pageBreakPreview" topLeftCell="A46">
      <selection activeCell="AQ61" sqref="AQ61:BB62"/>
      <pageMargins left="0.19685039370078741" right="0.23622047244094491" top="0.19685039370078741" bottom="0.19685039370078741" header="0.31496062992125984" footer="0.31496062992125984"/>
      <printOptions horizontalCentered="1" verticalCentered="1"/>
      <pageSetup paperSize="14" scale="33" orientation="portrait" horizontalDpi="4294967294" verticalDpi="4294967294" r:id="rId1"/>
      <headerFooter>
        <oddFooter>&amp;R&amp;"Arial Narrow,Normal"&amp;7Fecha de versión: 10 de octubre de 2017</oddFooter>
      </headerFooter>
    </customSheetView>
  </customSheetViews>
  <mergeCells count="418">
    <mergeCell ref="BP102:BP103"/>
    <mergeCell ref="BQ102:BQ103"/>
    <mergeCell ref="E103:P103"/>
    <mergeCell ref="Z103:Z112"/>
    <mergeCell ref="AA103:AA104"/>
    <mergeCell ref="AB103:AC104"/>
    <mergeCell ref="AD103:AE104"/>
    <mergeCell ref="AF103:AG104"/>
    <mergeCell ref="AH103:AI104"/>
    <mergeCell ref="AJ103:AK104"/>
    <mergeCell ref="J105:P105"/>
    <mergeCell ref="AA105:AA106"/>
    <mergeCell ref="AB105:AC106"/>
    <mergeCell ref="AD105:AE106"/>
    <mergeCell ref="AF105:AG106"/>
    <mergeCell ref="AH105:AI106"/>
    <mergeCell ref="AJ105:AK106"/>
    <mergeCell ref="AQ106:BB106"/>
    <mergeCell ref="BL106:BN106"/>
    <mergeCell ref="AA107:AA108"/>
    <mergeCell ref="AB107:AC108"/>
    <mergeCell ref="AD107:AE108"/>
    <mergeCell ref="AF107:AG108"/>
    <mergeCell ref="AH107:AI108"/>
    <mergeCell ref="AJ76:BB76"/>
    <mergeCell ref="AJ77:BB77"/>
    <mergeCell ref="AJ78:BB78"/>
    <mergeCell ref="AJ79:BB79"/>
    <mergeCell ref="AJ80:BB80"/>
    <mergeCell ref="D84:S84"/>
    <mergeCell ref="T84:W84"/>
    <mergeCell ref="X84:Y84"/>
    <mergeCell ref="Z84:AA84"/>
    <mergeCell ref="AB84:AC84"/>
    <mergeCell ref="AD84:AE84"/>
    <mergeCell ref="AF84:AG84"/>
    <mergeCell ref="AH84:AI84"/>
    <mergeCell ref="AJ84:BB84"/>
    <mergeCell ref="D81:S81"/>
    <mergeCell ref="T81:W81"/>
    <mergeCell ref="X81:Y81"/>
    <mergeCell ref="Z81:AA81"/>
    <mergeCell ref="AB81:AC81"/>
    <mergeCell ref="AD81:AE81"/>
    <mergeCell ref="AF81:AG81"/>
    <mergeCell ref="AH81:AI81"/>
    <mergeCell ref="D79:S79"/>
    <mergeCell ref="T79:W79"/>
    <mergeCell ref="AB65:AC66"/>
    <mergeCell ref="AD65:AE66"/>
    <mergeCell ref="AF65:AG66"/>
    <mergeCell ref="AH65:AI66"/>
    <mergeCell ref="AJ65:AK66"/>
    <mergeCell ref="E66:H66"/>
    <mergeCell ref="I66:V66"/>
    <mergeCell ref="E68:H70"/>
    <mergeCell ref="J69:P69"/>
    <mergeCell ref="I65:T65"/>
    <mergeCell ref="AA65:AA66"/>
    <mergeCell ref="D45:I45"/>
    <mergeCell ref="J45:AB45"/>
    <mergeCell ref="AD45:BB45"/>
    <mergeCell ref="D46:I46"/>
    <mergeCell ref="J46:AB46"/>
    <mergeCell ref="AD46:BB46"/>
    <mergeCell ref="D43:I43"/>
    <mergeCell ref="J43:AB43"/>
    <mergeCell ref="R59:W59"/>
    <mergeCell ref="AA59:AA60"/>
    <mergeCell ref="AB59:AC60"/>
    <mergeCell ref="AD59:AE60"/>
    <mergeCell ref="AF59:AG60"/>
    <mergeCell ref="AH59:AI60"/>
    <mergeCell ref="AJ59:AK60"/>
    <mergeCell ref="E60:P60"/>
    <mergeCell ref="AQ60:BB60"/>
    <mergeCell ref="Z57:Z66"/>
    <mergeCell ref="AA57:AA58"/>
    <mergeCell ref="R63:W63"/>
    <mergeCell ref="AA61:AA62"/>
    <mergeCell ref="E57:H57"/>
    <mergeCell ref="I57:V57"/>
    <mergeCell ref="A65:H65"/>
    <mergeCell ref="BK52:BM53"/>
    <mergeCell ref="Z53:AK53"/>
    <mergeCell ref="BP53:BP54"/>
    <mergeCell ref="BQ53:BQ54"/>
    <mergeCell ref="D54:G54"/>
    <mergeCell ref="D47:I47"/>
    <mergeCell ref="J47:AB47"/>
    <mergeCell ref="AD47:BB47"/>
    <mergeCell ref="D48:I48"/>
    <mergeCell ref="J48:AB48"/>
    <mergeCell ref="AD48:BB48"/>
    <mergeCell ref="D140:P140"/>
    <mergeCell ref="Q140:AD140"/>
    <mergeCell ref="AE140:AM140"/>
    <mergeCell ref="AN140:AT140"/>
    <mergeCell ref="AU140:AX140"/>
    <mergeCell ref="AY140:BB140"/>
    <mergeCell ref="D139:P139"/>
    <mergeCell ref="Q139:AD139"/>
    <mergeCell ref="AE139:AM139"/>
    <mergeCell ref="AN139:AT139"/>
    <mergeCell ref="AU139:AX139"/>
    <mergeCell ref="AY139:BB139"/>
    <mergeCell ref="D138:P138"/>
    <mergeCell ref="Q138:AD138"/>
    <mergeCell ref="AE138:AM138"/>
    <mergeCell ref="AN138:AT138"/>
    <mergeCell ref="AU138:AX138"/>
    <mergeCell ref="AY138:BB138"/>
    <mergeCell ref="D137:P137"/>
    <mergeCell ref="Q137:AD137"/>
    <mergeCell ref="AE137:AM137"/>
    <mergeCell ref="AN137:AT137"/>
    <mergeCell ref="AU137:AX137"/>
    <mergeCell ref="AY137:BB137"/>
    <mergeCell ref="AU134:AX134"/>
    <mergeCell ref="AY134:BB134"/>
    <mergeCell ref="D133:P133"/>
    <mergeCell ref="Q133:AD133"/>
    <mergeCell ref="AE133:AM133"/>
    <mergeCell ref="AN133:AT133"/>
    <mergeCell ref="AU133:AX133"/>
    <mergeCell ref="AY133:BB133"/>
    <mergeCell ref="D136:P136"/>
    <mergeCell ref="Q136:AD136"/>
    <mergeCell ref="AE136:AM136"/>
    <mergeCell ref="AN136:AT136"/>
    <mergeCell ref="AU136:AX136"/>
    <mergeCell ref="AY136:BB136"/>
    <mergeCell ref="D135:P135"/>
    <mergeCell ref="Q135:AD135"/>
    <mergeCell ref="AE135:AM135"/>
    <mergeCell ref="AN135:AT135"/>
    <mergeCell ref="AU135:AX135"/>
    <mergeCell ref="AY135:BB135"/>
    <mergeCell ref="D134:P134"/>
    <mergeCell ref="Q134:AD134"/>
    <mergeCell ref="AE134:AM134"/>
    <mergeCell ref="AN134:AT134"/>
    <mergeCell ref="U122:W122"/>
    <mergeCell ref="AA122:AG122"/>
    <mergeCell ref="AK122:AM122"/>
    <mergeCell ref="N126:AM126"/>
    <mergeCell ref="D129:AT129"/>
    <mergeCell ref="AJ109:AK110"/>
    <mergeCell ref="AA111:AA112"/>
    <mergeCell ref="AB111:AC112"/>
    <mergeCell ref="AD111:AE112"/>
    <mergeCell ref="AF111:AG112"/>
    <mergeCell ref="AH111:AI112"/>
    <mergeCell ref="AJ111:AK112"/>
    <mergeCell ref="R111:W111"/>
    <mergeCell ref="R112:W112"/>
    <mergeCell ref="R109:W109"/>
    <mergeCell ref="R110:W110"/>
    <mergeCell ref="D132:P132"/>
    <mergeCell ref="Q132:AD132"/>
    <mergeCell ref="AE132:AM132"/>
    <mergeCell ref="AN132:AT132"/>
    <mergeCell ref="AU132:AX132"/>
    <mergeCell ref="AY132:BB132"/>
    <mergeCell ref="D131:P131"/>
    <mergeCell ref="Q131:AD131"/>
    <mergeCell ref="AE131:AM131"/>
    <mergeCell ref="AN131:AT131"/>
    <mergeCell ref="R108:W108"/>
    <mergeCell ref="D89:S89"/>
    <mergeCell ref="T89:W89"/>
    <mergeCell ref="X89:Y89"/>
    <mergeCell ref="Z89:AA89"/>
    <mergeCell ref="AB89:AC89"/>
    <mergeCell ref="AD89:AE89"/>
    <mergeCell ref="AU131:AX131"/>
    <mergeCell ref="AY131:BB131"/>
    <mergeCell ref="AA109:AA110"/>
    <mergeCell ref="AB109:AC110"/>
    <mergeCell ref="AD109:AE110"/>
    <mergeCell ref="AF109:AG110"/>
    <mergeCell ref="AH109:AI110"/>
    <mergeCell ref="AU130:AX130"/>
    <mergeCell ref="AY130:BB130"/>
    <mergeCell ref="D130:P130"/>
    <mergeCell ref="Q130:AD130"/>
    <mergeCell ref="AE130:AM130"/>
    <mergeCell ref="AN130:AT130"/>
    <mergeCell ref="J112:P112"/>
    <mergeCell ref="A119:J119"/>
    <mergeCell ref="D122:J122"/>
    <mergeCell ref="P122:Q122"/>
    <mergeCell ref="D88:S88"/>
    <mergeCell ref="T88:W88"/>
    <mergeCell ref="X88:Y88"/>
    <mergeCell ref="Z88:AA88"/>
    <mergeCell ref="AB88:AC88"/>
    <mergeCell ref="AD88:AE88"/>
    <mergeCell ref="AF88:AG88"/>
    <mergeCell ref="AH88:AI88"/>
    <mergeCell ref="AQ107:BB108"/>
    <mergeCell ref="R104:W104"/>
    <mergeCell ref="R105:W105"/>
    <mergeCell ref="AJ89:BB89"/>
    <mergeCell ref="A92:J92"/>
    <mergeCell ref="U94:AK94"/>
    <mergeCell ref="U95:Y95"/>
    <mergeCell ref="Z95:AA95"/>
    <mergeCell ref="AE95:AI95"/>
    <mergeCell ref="AJ95:AK95"/>
    <mergeCell ref="Z99:AK99"/>
    <mergeCell ref="D100:G100"/>
    <mergeCell ref="AJ107:AK108"/>
    <mergeCell ref="R102:W102"/>
    <mergeCell ref="R103:W103"/>
    <mergeCell ref="R101:W101"/>
    <mergeCell ref="AJ86:BB86"/>
    <mergeCell ref="BK101:BM102"/>
    <mergeCell ref="AB102:AC102"/>
    <mergeCell ref="AD102:AE102"/>
    <mergeCell ref="AF102:AG102"/>
    <mergeCell ref="AH102:AI102"/>
    <mergeCell ref="AJ102:AK102"/>
    <mergeCell ref="AJ87:BB87"/>
    <mergeCell ref="AJ88:BB88"/>
    <mergeCell ref="AF89:AG89"/>
    <mergeCell ref="AH89:AI89"/>
    <mergeCell ref="AB101:AK101"/>
    <mergeCell ref="D87:S87"/>
    <mergeCell ref="T87:W87"/>
    <mergeCell ref="X87:Y87"/>
    <mergeCell ref="Z87:AA87"/>
    <mergeCell ref="AB87:AC87"/>
    <mergeCell ref="AD87:AE87"/>
    <mergeCell ref="AF87:AG87"/>
    <mergeCell ref="AH87:AI87"/>
    <mergeCell ref="D85:S85"/>
    <mergeCell ref="T85:W85"/>
    <mergeCell ref="X85:Y85"/>
    <mergeCell ref="Z85:AA85"/>
    <mergeCell ref="AB85:AC85"/>
    <mergeCell ref="AD85:AE85"/>
    <mergeCell ref="AF85:AG85"/>
    <mergeCell ref="AH85:AI85"/>
    <mergeCell ref="D86:S86"/>
    <mergeCell ref="T86:W86"/>
    <mergeCell ref="X86:Y86"/>
    <mergeCell ref="Z86:AA86"/>
    <mergeCell ref="AB86:AC86"/>
    <mergeCell ref="AD86:AE86"/>
    <mergeCell ref="AF86:AG86"/>
    <mergeCell ref="AH86:AI86"/>
    <mergeCell ref="AJ85:BB85"/>
    <mergeCell ref="AJ81:BB81"/>
    <mergeCell ref="D80:S80"/>
    <mergeCell ref="T80:W80"/>
    <mergeCell ref="X80:Y80"/>
    <mergeCell ref="Z80:AA80"/>
    <mergeCell ref="AB80:AC80"/>
    <mergeCell ref="AD80:AE80"/>
    <mergeCell ref="AF80:AG80"/>
    <mergeCell ref="AH80:AI80"/>
    <mergeCell ref="X79:Y79"/>
    <mergeCell ref="Z79:AA79"/>
    <mergeCell ref="AB79:AC79"/>
    <mergeCell ref="AD79:AE79"/>
    <mergeCell ref="AF79:AG79"/>
    <mergeCell ref="AH79:AI79"/>
    <mergeCell ref="D78:S78"/>
    <mergeCell ref="T78:W78"/>
    <mergeCell ref="X78:Y78"/>
    <mergeCell ref="Z78:AA78"/>
    <mergeCell ref="AB78:AC78"/>
    <mergeCell ref="AD78:AE78"/>
    <mergeCell ref="AF78:AG78"/>
    <mergeCell ref="AH78:AI78"/>
    <mergeCell ref="Z77:AA77"/>
    <mergeCell ref="AB77:AC77"/>
    <mergeCell ref="AD77:AE77"/>
    <mergeCell ref="AF77:AG77"/>
    <mergeCell ref="AH77:AI77"/>
    <mergeCell ref="D77:S77"/>
    <mergeCell ref="T77:W77"/>
    <mergeCell ref="X77:Y77"/>
    <mergeCell ref="E67:P67"/>
    <mergeCell ref="R67:W67"/>
    <mergeCell ref="R68:W68"/>
    <mergeCell ref="R69:W69"/>
    <mergeCell ref="R70:W70"/>
    <mergeCell ref="F71:G71"/>
    <mergeCell ref="H71:I71"/>
    <mergeCell ref="A74:J74"/>
    <mergeCell ref="D76:S76"/>
    <mergeCell ref="T76:W76"/>
    <mergeCell ref="X76:Y76"/>
    <mergeCell ref="Z76:AA76"/>
    <mergeCell ref="AB76:AC76"/>
    <mergeCell ref="AD76:AE76"/>
    <mergeCell ref="AF76:AG76"/>
    <mergeCell ref="AH76:AI76"/>
    <mergeCell ref="AB61:AC62"/>
    <mergeCell ref="AD61:AE62"/>
    <mergeCell ref="AF61:AG62"/>
    <mergeCell ref="AH61:AI62"/>
    <mergeCell ref="AJ61:AK62"/>
    <mergeCell ref="AQ61:BB62"/>
    <mergeCell ref="J62:P62"/>
    <mergeCell ref="AA63:AA64"/>
    <mergeCell ref="R60:W60"/>
    <mergeCell ref="R61:W61"/>
    <mergeCell ref="R62:W62"/>
    <mergeCell ref="AB63:AC64"/>
    <mergeCell ref="AD63:AE64"/>
    <mergeCell ref="AF63:AG64"/>
    <mergeCell ref="AH63:AI64"/>
    <mergeCell ref="AJ63:AK64"/>
    <mergeCell ref="AB57:AC58"/>
    <mergeCell ref="AD57:AE58"/>
    <mergeCell ref="AF57:AG58"/>
    <mergeCell ref="AH57:AI58"/>
    <mergeCell ref="AJ57:AK58"/>
    <mergeCell ref="D49:I49"/>
    <mergeCell ref="J49:AB49"/>
    <mergeCell ref="AD49:BB49"/>
    <mergeCell ref="D50:I50"/>
    <mergeCell ref="J50:AB50"/>
    <mergeCell ref="AD50:BB50"/>
    <mergeCell ref="A55:X55"/>
    <mergeCell ref="AB55:AK55"/>
    <mergeCell ref="E56:H56"/>
    <mergeCell ref="I56:V56"/>
    <mergeCell ref="AB56:AC56"/>
    <mergeCell ref="AD56:AE56"/>
    <mergeCell ref="AF56:AG56"/>
    <mergeCell ref="AH56:AI56"/>
    <mergeCell ref="AJ56:AK56"/>
    <mergeCell ref="A52:J52"/>
    <mergeCell ref="AD43:BB43"/>
    <mergeCell ref="D44:I44"/>
    <mergeCell ref="J44:AB44"/>
    <mergeCell ref="AD44:BB44"/>
    <mergeCell ref="D40:AB40"/>
    <mergeCell ref="D41:I41"/>
    <mergeCell ref="J41:AB41"/>
    <mergeCell ref="AD41:BB41"/>
    <mergeCell ref="D42:I42"/>
    <mergeCell ref="J42:AB42"/>
    <mergeCell ref="AD42:BB42"/>
    <mergeCell ref="D38:I38"/>
    <mergeCell ref="J38:AB38"/>
    <mergeCell ref="AD38:BB38"/>
    <mergeCell ref="D39:I39"/>
    <mergeCell ref="J39:AB39"/>
    <mergeCell ref="AD39:BB39"/>
    <mergeCell ref="D36:I36"/>
    <mergeCell ref="J36:AB36"/>
    <mergeCell ref="AD36:BB36"/>
    <mergeCell ref="D37:I37"/>
    <mergeCell ref="J37:AB37"/>
    <mergeCell ref="AD37:BB37"/>
    <mergeCell ref="D34:I34"/>
    <mergeCell ref="J34:AB34"/>
    <mergeCell ref="AD34:BB34"/>
    <mergeCell ref="D35:I35"/>
    <mergeCell ref="J35:AB35"/>
    <mergeCell ref="AD35:BB35"/>
    <mergeCell ref="D32:I32"/>
    <mergeCell ref="J32:AB32"/>
    <mergeCell ref="AD32:BB32"/>
    <mergeCell ref="D33:I33"/>
    <mergeCell ref="J33:AB33"/>
    <mergeCell ref="AD33:BB33"/>
    <mergeCell ref="D18:H18"/>
    <mergeCell ref="I18:N18"/>
    <mergeCell ref="O18:AK18"/>
    <mergeCell ref="AQ18:BB18"/>
    <mergeCell ref="D30:I30"/>
    <mergeCell ref="J30:AB30"/>
    <mergeCell ref="AD30:BB30"/>
    <mergeCell ref="D31:I31"/>
    <mergeCell ref="J31:AB31"/>
    <mergeCell ref="AD31:BB31"/>
    <mergeCell ref="D24:AR24"/>
    <mergeCell ref="AT24:BB24"/>
    <mergeCell ref="D27:AB27"/>
    <mergeCell ref="AD27:BB28"/>
    <mergeCell ref="D28:AB28"/>
    <mergeCell ref="D29:I29"/>
    <mergeCell ref="J29:AB29"/>
    <mergeCell ref="AD29:BB29"/>
    <mergeCell ref="D21:BC21"/>
    <mergeCell ref="D22:BB22"/>
    <mergeCell ref="D25:AR25"/>
    <mergeCell ref="AT25:BB25"/>
    <mergeCell ref="A1:J4"/>
    <mergeCell ref="AT1:AY2"/>
    <mergeCell ref="AZ1:BE2"/>
    <mergeCell ref="AT3:AY4"/>
    <mergeCell ref="AZ3:BE4"/>
    <mergeCell ref="P1:AS4"/>
    <mergeCell ref="D19:H19"/>
    <mergeCell ref="J19:L19"/>
    <mergeCell ref="O19:AO19"/>
    <mergeCell ref="AQ19:BB19"/>
    <mergeCell ref="D6:G6"/>
    <mergeCell ref="K6:BB6"/>
    <mergeCell ref="D8:G8"/>
    <mergeCell ref="K8:BB8"/>
    <mergeCell ref="D10:I10"/>
    <mergeCell ref="K10:AJ10"/>
    <mergeCell ref="AK10:AS10"/>
    <mergeCell ref="AT10:BB10"/>
    <mergeCell ref="AT11:BC11"/>
    <mergeCell ref="M13:T13"/>
    <mergeCell ref="V13:AJ13"/>
    <mergeCell ref="A15:J15"/>
    <mergeCell ref="D16:BC16"/>
    <mergeCell ref="D17:BB17"/>
  </mergeCells>
  <conditionalFormatting sqref="AK13">
    <cfRule type="expression" dxfId="54" priority="79">
      <formula>$BL$165=1</formula>
    </cfRule>
  </conditionalFormatting>
  <conditionalFormatting sqref="AQ19">
    <cfRule type="expression" dxfId="53" priority="78">
      <formula>$AK$13&lt;&gt;1</formula>
    </cfRule>
  </conditionalFormatting>
  <conditionalFormatting sqref="N121:Q123">
    <cfRule type="expression" dxfId="52" priority="38">
      <formula>$T$122="X"</formula>
    </cfRule>
  </conditionalFormatting>
  <conditionalFormatting sqref="S121:W123">
    <cfRule type="expression" dxfId="51" priority="37">
      <formula>$O$122="X"</formula>
    </cfRule>
  </conditionalFormatting>
  <conditionalFormatting sqref="R59:W63">
    <cfRule type="expression" dxfId="50" priority="30">
      <formula>$BL$164=1</formula>
    </cfRule>
  </conditionalFormatting>
  <conditionalFormatting sqref="R68:W70">
    <cfRule type="expression" dxfId="49" priority="29">
      <formula>$BL$164=1</formula>
    </cfRule>
  </conditionalFormatting>
  <conditionalFormatting sqref="E57:H57">
    <cfRule type="expression" dxfId="48" priority="28">
      <formula>$I$56&lt;&gt;""</formula>
    </cfRule>
  </conditionalFormatting>
  <conditionalFormatting sqref="E56:H56">
    <cfRule type="expression" dxfId="47" priority="26">
      <formula>$I$57&lt;&gt;""</formula>
    </cfRule>
  </conditionalFormatting>
  <conditionalFormatting sqref="E67">
    <cfRule type="expression" dxfId="46" priority="24">
      <formula>$AK$13&lt;&gt;1</formula>
    </cfRule>
  </conditionalFormatting>
  <conditionalFormatting sqref="R67:W67">
    <cfRule type="expression" dxfId="45" priority="23">
      <formula>$BL$164=1</formula>
    </cfRule>
  </conditionalFormatting>
  <conditionalFormatting sqref="E66:H66">
    <cfRule type="expression" dxfId="44" priority="22">
      <formula>$I$57&lt;&gt;""</formula>
    </cfRule>
  </conditionalFormatting>
  <conditionalFormatting sqref="R101:W105">
    <cfRule type="expression" dxfId="43" priority="11">
      <formula>$BL$164=1</formula>
    </cfRule>
  </conditionalFormatting>
  <conditionalFormatting sqref="R108:W112">
    <cfRule type="expression" dxfId="42" priority="10">
      <formula>$BL$164=1</formula>
    </cfRule>
  </conditionalFormatting>
  <dataValidations count="18">
    <dataValidation type="list" allowBlank="1" showInputMessage="1" showErrorMessage="1" sqref="I56:V56">
      <formula1>Probabilidad_factibilidad</formula1>
    </dataValidation>
    <dataValidation type="date" operator="greaterThan" allowBlank="1" showInputMessage="1" showErrorMessage="1" sqref="AY131:BB140">
      <formula1>AU131</formula1>
    </dataValidation>
    <dataValidation type="date" allowBlank="1" showInputMessage="1" showErrorMessage="1" sqref="AT10:BB10 AU131:AX140">
      <formula1>42370</formula1>
      <formula2>43465</formula2>
    </dataValidation>
    <dataValidation type="list" allowBlank="1" showInputMessage="1" showErrorMessage="1" sqref="Z122 T122 O122 AJ122">
      <formula1>x</formula1>
    </dataValidation>
    <dataValidation type="list" allowBlank="1" showInputMessage="1" showErrorMessage="1" sqref="X85:AC89 AH78:AI81 X77:AC81 AF77:AG81 AF85:AG89">
      <formula1>IF($D77&lt;&gt;"",Respuestas)</formula1>
    </dataValidation>
    <dataValidation type="list" allowBlank="1" showInputMessage="1" showErrorMessage="1" sqref="J19">
      <formula1>Preposiciones</formula1>
    </dataValidation>
    <dataValidation allowBlank="1" showInputMessage="1" showErrorMessage="1" prompt="Es una actividad del HACER del proceso en la que se debe ejercer un control para prevenir la materializacion de riesgo" sqref="D17:BB17"/>
    <dataValidation type="list" allowBlank="1" showInputMessage="1" showErrorMessage="1" sqref="D19">
      <formula1>IF(AK13=1,Categoría_corrupción,IF(AK13=2,Categoría_ambiental,IF(AK13=3, Categoría_gestión_procesos,IF(AK13=4, Categoría_seguridad_información))))</formula1>
    </dataValidation>
    <dataValidation type="list" allowBlank="1" showInputMessage="1" showErrorMessage="1" sqref="K6">
      <formula1>Proceso</formula1>
    </dataValidation>
    <dataValidation type="list" allowBlank="1" showInputMessage="1" showErrorMessage="1" sqref="AJ85:AJ89">
      <formula1>IF($D85&lt;&gt;"",$AG$2:$AG$6)</formula1>
    </dataValidation>
    <dataValidation type="list" allowBlank="1" showInputMessage="1" showErrorMessage="1" sqref="AH85:AI89">
      <formula1>IF($D85&lt;&gt;"",$AF$2:$AF$4)</formula1>
    </dataValidation>
    <dataValidation type="list" allowBlank="1" showInputMessage="1" showErrorMessage="1" sqref="D42:I50">
      <formula1>IF(AK$13=1,#REF!,IF(AK$13=2,Categoría_ambiental,IF(AK$13=3,Agente_generador_internas, IF(AK$13=4,#REF!,#REF!))))</formula1>
    </dataValidation>
    <dataValidation type="list" allowBlank="1" showInputMessage="1" showErrorMessage="1" sqref="D30:I39">
      <formula1>IF(AK$13=1,#REF!,IF(AK$13=2,Categoría_ambiental,IF(AK$13=3,#REF!, IF(AK$13=4,#REF!,#REF!))))</formula1>
    </dataValidation>
    <dataValidation type="list" allowBlank="1" showInputMessage="1" showErrorMessage="1" sqref="AJ77:AJ81">
      <formula1>IF($D77&lt;&gt;"",#REF!)</formula1>
    </dataValidation>
    <dataValidation type="list" allowBlank="1" showInputMessage="1" showErrorMessage="1" sqref="AH77:AI77">
      <formula1>IF($D77&lt;&gt;"",#REF!)</formula1>
    </dataValidation>
    <dataValidation type="list" allowBlank="1" showInputMessage="1" showErrorMessage="1" sqref="I66:V66">
      <formula1>IF(AK13=1,"",#REF!)</formula1>
    </dataValidation>
    <dataValidation type="list" allowBlank="1" showInputMessage="1" showErrorMessage="1" sqref="AT25:BB25">
      <formula1>IF(AK$13=1,#REF!,IF(AK$13=2,Categoría_ambiental,IF(AK13=3, Clase_riesgo,IF(AK$13=4, V13, IF(AK$13=5,Clase_riesgo)))))</formula1>
    </dataValidation>
    <dataValidation type="list" allowBlank="1" showInputMessage="1" showErrorMessage="1" sqref="V13:AJ13">
      <formula1>#REF!</formula1>
    </dataValidation>
  </dataValidations>
  <hyperlinks>
    <hyperlink ref="AQ19:BB19" location="'Inventario de Activos'!D2" display="'Inventario de Activos'!D2"/>
    <hyperlink ref="I65:T65" location="Enc_Imp_Corrupción!E3" display="Enc_Imp_Corrupción!E3"/>
  </hyperlinks>
  <printOptions horizontalCentered="1" verticalCentered="1"/>
  <pageMargins left="0.19685039370078741" right="0.23622047244094491" top="0.19685039370078741" bottom="0.19685039370078741" header="0.31496062992125984" footer="0.31496062992125984"/>
  <pageSetup paperSize="14" scale="33" orientation="portrait" horizontalDpi="4294967294" verticalDpi="4294967294" r:id="rId2"/>
  <headerFooter>
    <oddFooter>&amp;R&amp;"Arial Narrow,Normal"&amp;7Fecha de versión: 10 de octubre de 2017</oddFooter>
  </headerFooter>
  <drawing r:id="rId3"/>
  <extLst>
    <ext xmlns:x14="http://schemas.microsoft.com/office/spreadsheetml/2009/9/main" uri="{78C0D931-6437-407d-A8EE-F0AAD7539E65}">
      <x14:conditionalFormattings>
        <x14:conditionalFormatting xmlns:xm="http://schemas.microsoft.com/office/excel/2006/main">
          <x14:cfRule type="expression" priority="32" id="{ADF2F0E5-319E-49B4-B101-EE409BFA3FDF}">
            <xm:f>$AQ$107='\Users\c.gbeltran\Backups SIC\SGSI\15 Riesgos\[Ficha_Integral_del_Riesgo.xlsx]Datos'!#REF!</xm:f>
            <x14:dxf>
              <font>
                <color theme="0"/>
              </font>
              <fill>
                <patternFill patternType="none">
                  <bgColor auto="1"/>
                </patternFill>
              </fill>
              <border>
                <right/>
                <top/>
                <bottom/>
                <vertical/>
                <horizontal/>
              </border>
            </x14:dxf>
          </x14:cfRule>
          <xm:sqref>AU129:BB140</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14:formula1>
            <xm:f>IF($AQ$107=[4]Datos!#REF!,$BL$148,Controles)</xm:f>
          </x14:formula1>
          <xm:sqref>D131:P140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2" tint="-0.249977111117893"/>
  </sheetPr>
  <dimension ref="B1:P20"/>
  <sheetViews>
    <sheetView showGridLines="0" zoomScale="80" zoomScaleNormal="80" workbookViewId="0">
      <selection activeCell="N7" sqref="N7:N8"/>
    </sheetView>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42578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11</v>
      </c>
    </row>
    <row r="7" spans="2:16" ht="17.45" customHeight="1" thickTop="1">
      <c r="B7" s="383" t="s">
        <v>136</v>
      </c>
      <c r="C7" s="382" t="s">
        <v>109</v>
      </c>
      <c r="D7" s="84"/>
      <c r="E7" s="346" t="s">
        <v>110</v>
      </c>
      <c r="F7" s="85"/>
      <c r="G7" s="346" t="s">
        <v>111</v>
      </c>
      <c r="H7" s="85"/>
      <c r="I7" s="382" t="s">
        <v>112</v>
      </c>
      <c r="J7" s="85"/>
      <c r="K7" s="346" t="s">
        <v>113</v>
      </c>
      <c r="L7" s="80"/>
      <c r="N7" s="393" t="s">
        <v>28</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e">
        <f>IF($P$6=0,"",IF(OR($P$6=6,$P$6=24,$P$6=11,$P$6=15,$P$6=20,),#REF!,""))</f>
        <v>#REF!</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e">
        <f>IF(P7&lt;&gt;"",P7,IF(P8&lt;&gt;"",P8,IF(P9&lt;&gt;"",P9,IF(P10&lt;&gt;"",P10,IF(P11&lt;&gt;"",P11,"")))))</f>
        <v>#REF!</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selection activeCell="N7" sqref="N7:N8"/>
      <pageMargins left="0.7" right="0.7" top="0.75" bottom="0.75" header="0.3" footer="0.3"/>
      <pageSetup orientation="portrait" horizontalDpi="4294967294" verticalDpi="4294967294" r:id="rId1"/>
    </customSheetView>
  </customSheetViews>
  <mergeCells count="39">
    <mergeCell ref="C3:L3"/>
    <mergeCell ref="B2:L2"/>
    <mergeCell ref="B1:L1"/>
    <mergeCell ref="N7:N8"/>
    <mergeCell ref="B5:B6"/>
    <mergeCell ref="B7:B8"/>
    <mergeCell ref="G5:G6"/>
    <mergeCell ref="I5:I6"/>
    <mergeCell ref="K5:K6"/>
    <mergeCell ref="G7:G8"/>
    <mergeCell ref="K7:K8"/>
    <mergeCell ref="E4:F4"/>
    <mergeCell ref="G4:H4"/>
    <mergeCell ref="I4:J4"/>
    <mergeCell ref="K4:L4"/>
    <mergeCell ref="I7:I8"/>
    <mergeCell ref="B9:B10"/>
    <mergeCell ref="B11:B12"/>
    <mergeCell ref="B13:B14"/>
    <mergeCell ref="C13:C14"/>
    <mergeCell ref="E5:E6"/>
    <mergeCell ref="E13:E14"/>
    <mergeCell ref="E11:E12"/>
    <mergeCell ref="E9:E10"/>
    <mergeCell ref="E7:E8"/>
    <mergeCell ref="C5:C6"/>
    <mergeCell ref="C7:C8"/>
    <mergeCell ref="C9:C10"/>
    <mergeCell ref="C11:C12"/>
    <mergeCell ref="K13:K14"/>
    <mergeCell ref="K11:K12"/>
    <mergeCell ref="K9:K10"/>
    <mergeCell ref="I9:I10"/>
    <mergeCell ref="I11:I12"/>
    <mergeCell ref="C4:D4"/>
    <mergeCell ref="G9:G10"/>
    <mergeCell ref="G11:G12"/>
    <mergeCell ref="G13:G14"/>
    <mergeCell ref="I13:I14"/>
  </mergeCells>
  <hyperlinks>
    <hyperlink ref="N7" location="Riesgo1!G68" display="Para regresar a la caracterización del riesgo"/>
    <hyperlink ref="N7:N8" location="Riesgo1!E67" display="Para regresar a la caracterización del riesgo 1"/>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5124" r:id="rId5" name="Option Button 4">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5127" r:id="rId6" name="Option Button 7">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5128" r:id="rId7" name="Option Button 8">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5129" r:id="rId8" name="Option Button 9">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5130" r:id="rId9" name="Option Button 10">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5131" r:id="rId10" name="Option Button 11">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5132" r:id="rId11" name="Option Button 12">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5133" r:id="rId12" name="Option Button 13">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5134" r:id="rId13" name="Option Button 14">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5135" r:id="rId14" name="Option Button 15">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5136" r:id="rId15" name="Option Button 16">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5137" r:id="rId16" name="Option Button 17">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5138" r:id="rId17" name="Option Button 18">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5139" r:id="rId18" name="Option Button 19">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5140" r:id="rId19" name="Option Button 20">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5141" r:id="rId20" name="Option Button 21">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5142" r:id="rId21" name="Option Button 22">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5143" r:id="rId22" name="Option Button 23">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5144" r:id="rId23" name="Option Button 24">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5145" r:id="rId24" name="Option Button 25">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5146" r:id="rId25" name="Option Button 26">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5147" r:id="rId26" name="Option Button 27">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5148" r:id="rId27" name="Option Button 28">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5149" r:id="rId28" name="Option Button 29">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5150" r:id="rId29" name="Option Button 30">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theme="2" tint="-0.249977111117893"/>
  </sheetPr>
  <dimension ref="B1:P20"/>
  <sheetViews>
    <sheetView showGridLines="0" topLeftCell="A7" zoomScale="80" zoomScaleNormal="80" workbookViewId="0">
      <selection activeCell="N7" sqref="N7:N8"/>
    </sheetView>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5703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20</v>
      </c>
    </row>
    <row r="7" spans="2:16" ht="17.45" customHeight="1" thickTop="1">
      <c r="B7" s="383" t="s">
        <v>136</v>
      </c>
      <c r="C7" s="382" t="s">
        <v>109</v>
      </c>
      <c r="D7" s="84"/>
      <c r="E7" s="346" t="s">
        <v>110</v>
      </c>
      <c r="F7" s="85"/>
      <c r="G7" s="346" t="s">
        <v>111</v>
      </c>
      <c r="H7" s="85"/>
      <c r="I7" s="382" t="s">
        <v>112</v>
      </c>
      <c r="J7" s="85"/>
      <c r="K7" s="346" t="s">
        <v>113</v>
      </c>
      <c r="L7" s="80"/>
      <c r="N7" s="393" t="s">
        <v>187</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e">
        <f>IF($P$6=0,"",IF(OR($P$6=6,$P$6=24,$P$6=11,$P$6=15,$P$6=20,),#REF!,""))</f>
        <v>#REF!</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e">
        <f>IF(P7&lt;&gt;"",P7,IF(P8&lt;&gt;"",P8,IF(P9&lt;&gt;"",P9,IF(P10&lt;&gt;"",P10,IF(P11&lt;&gt;"",P11,"")))))</f>
        <v>#REF!</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topLeftCell="A7">
      <selection activeCell="N7" sqref="N7:N8"/>
      <pageMargins left="0.7" right="0.7" top="0.75" bottom="0.75" header="0.3" footer="0.3"/>
      <pageSetup orientation="portrait" horizontalDpi="4294967294" verticalDpi="4294967294" r:id="rId1"/>
    </customSheetView>
  </customSheetViews>
  <mergeCells count="39">
    <mergeCell ref="K13:K14"/>
    <mergeCell ref="B11:B12"/>
    <mergeCell ref="C11:C12"/>
    <mergeCell ref="E11:E12"/>
    <mergeCell ref="G11:G12"/>
    <mergeCell ref="I11:I12"/>
    <mergeCell ref="K11:K12"/>
    <mergeCell ref="B13:B14"/>
    <mergeCell ref="C13:C14"/>
    <mergeCell ref="E13:E14"/>
    <mergeCell ref="G13:G14"/>
    <mergeCell ref="I13:I14"/>
    <mergeCell ref="N7:N8"/>
    <mergeCell ref="B9:B10"/>
    <mergeCell ref="C9:C10"/>
    <mergeCell ref="E9:E10"/>
    <mergeCell ref="G9:G10"/>
    <mergeCell ref="I9:I10"/>
    <mergeCell ref="K9:K10"/>
    <mergeCell ref="B7:B8"/>
    <mergeCell ref="C7:C8"/>
    <mergeCell ref="E7:E8"/>
    <mergeCell ref="G7:G8"/>
    <mergeCell ref="I7:I8"/>
    <mergeCell ref="K7:K8"/>
    <mergeCell ref="K5:K6"/>
    <mergeCell ref="B1:L1"/>
    <mergeCell ref="B2:L2"/>
    <mergeCell ref="C3:L3"/>
    <mergeCell ref="C4:D4"/>
    <mergeCell ref="E4:F4"/>
    <mergeCell ref="G4:H4"/>
    <mergeCell ref="I4:J4"/>
    <mergeCell ref="K4:L4"/>
    <mergeCell ref="B5:B6"/>
    <mergeCell ref="C5:C6"/>
    <mergeCell ref="E5:E6"/>
    <mergeCell ref="G5:G6"/>
    <mergeCell ref="I5:I6"/>
  </mergeCells>
  <hyperlinks>
    <hyperlink ref="N7" location="Riesgo1!G68" display="Para regresar a la caracterización del riesgo"/>
    <hyperlink ref="N7:N8" location="Riesgo2!E67" display="Para regresar a la caracterización del riesgo 2"/>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1505" r:id="rId5" name="Option Button 1">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21506" r:id="rId6" name="Option Button 2">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21507" r:id="rId7" name="Option Button 3">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21508" r:id="rId8" name="Option Button 4">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21509" r:id="rId9" name="Option Button 5">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21510" r:id="rId10" name="Option Button 6">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21511" r:id="rId11" name="Option Button 7">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21512" r:id="rId12" name="Option Button 8">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21513" r:id="rId13" name="Option Button 9">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21514" r:id="rId14" name="Option Button 10">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21515" r:id="rId15" name="Option Button 11">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21516" r:id="rId16" name="Option Button 12">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21517" r:id="rId17" name="Option Button 13">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21518" r:id="rId18" name="Option Button 14">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21519" r:id="rId19" name="Option Button 15">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21520" r:id="rId20" name="Option Button 16">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21521" r:id="rId21" name="Option Button 17">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21522" r:id="rId22" name="Option Button 18">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21523" r:id="rId23" name="Option Button 19">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21524" r:id="rId24" name="Option Button 20">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21525" r:id="rId25" name="Option Button 21">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21526" r:id="rId26" name="Option Button 22">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21527" r:id="rId27" name="Option Button 23">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21528" r:id="rId28" name="Option Button 24">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21529" r:id="rId29" name="Option Button 25">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2" tint="-0.249977111117893"/>
  </sheetPr>
  <dimension ref="B1:P20"/>
  <sheetViews>
    <sheetView showGridLines="0" zoomScale="80" zoomScaleNormal="80" workbookViewId="0"/>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5703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0</v>
      </c>
    </row>
    <row r="7" spans="2:16" ht="17.45" customHeight="1" thickTop="1">
      <c r="B7" s="383" t="s">
        <v>136</v>
      </c>
      <c r="C7" s="382" t="s">
        <v>109</v>
      </c>
      <c r="D7" s="84"/>
      <c r="E7" s="346" t="s">
        <v>110</v>
      </c>
      <c r="F7" s="85"/>
      <c r="G7" s="346" t="s">
        <v>111</v>
      </c>
      <c r="H7" s="85"/>
      <c r="I7" s="382" t="s">
        <v>112</v>
      </c>
      <c r="J7" s="85"/>
      <c r="K7" s="346" t="s">
        <v>113</v>
      </c>
      <c r="L7" s="80"/>
      <c r="N7" s="393" t="s">
        <v>188</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str">
        <f>IF($P$6=0,"",IF(OR($P$6=6,$P$6=24,$P$6=11,$P$6=15,$P$6=20,),#REF!,""))</f>
        <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str">
        <f>IF(P7&lt;&gt;"",P7,IF(P8&lt;&gt;"",P8,IF(P9&lt;&gt;"",P9,IF(P10&lt;&gt;"",P10,IF(P11&lt;&gt;"",P11,"")))))</f>
        <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pageMargins left="0.7" right="0.7" top="0.75" bottom="0.75" header="0.3" footer="0.3"/>
      <pageSetup orientation="portrait" horizontalDpi="4294967294" verticalDpi="4294967294" r:id="rId1"/>
    </customSheetView>
  </customSheetViews>
  <mergeCells count="39">
    <mergeCell ref="K13:K14"/>
    <mergeCell ref="B11:B12"/>
    <mergeCell ref="C11:C12"/>
    <mergeCell ref="E11:E12"/>
    <mergeCell ref="G11:G12"/>
    <mergeCell ref="I11:I12"/>
    <mergeCell ref="K11:K12"/>
    <mergeCell ref="B13:B14"/>
    <mergeCell ref="C13:C14"/>
    <mergeCell ref="E13:E14"/>
    <mergeCell ref="G13:G14"/>
    <mergeCell ref="I13:I14"/>
    <mergeCell ref="N7:N8"/>
    <mergeCell ref="B9:B10"/>
    <mergeCell ref="C9:C10"/>
    <mergeCell ref="E9:E10"/>
    <mergeCell ref="G9:G10"/>
    <mergeCell ref="I9:I10"/>
    <mergeCell ref="K9:K10"/>
    <mergeCell ref="B7:B8"/>
    <mergeCell ref="C7:C8"/>
    <mergeCell ref="E7:E8"/>
    <mergeCell ref="G7:G8"/>
    <mergeCell ref="I7:I8"/>
    <mergeCell ref="K7:K8"/>
    <mergeCell ref="K5:K6"/>
    <mergeCell ref="B1:L1"/>
    <mergeCell ref="B2:L2"/>
    <mergeCell ref="C3:L3"/>
    <mergeCell ref="C4:D4"/>
    <mergeCell ref="E4:F4"/>
    <mergeCell ref="G4:H4"/>
    <mergeCell ref="I4:J4"/>
    <mergeCell ref="K4:L4"/>
    <mergeCell ref="B5:B6"/>
    <mergeCell ref="C5:C6"/>
    <mergeCell ref="E5:E6"/>
    <mergeCell ref="G5:G6"/>
    <mergeCell ref="I5:I6"/>
  </mergeCells>
  <hyperlinks>
    <hyperlink ref="N7" location="Riesgo1!G68" display="Para regresar a la caracterización del riesgo"/>
    <hyperlink ref="N7:N8" location="Riesgo3!E67" display="Para regresar a la caracterización del riesgo 3"/>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2529" r:id="rId5" name="Option Button 1">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22530" r:id="rId6" name="Option Button 2">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22531" r:id="rId7" name="Option Button 3">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22532" r:id="rId8" name="Option Button 4">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22533" r:id="rId9" name="Option Button 5">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22534" r:id="rId10" name="Option Button 6">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22535" r:id="rId11" name="Option Button 7">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22536" r:id="rId12" name="Option Button 8">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22537" r:id="rId13" name="Option Button 9">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22538" r:id="rId14" name="Option Button 10">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22539" r:id="rId15" name="Option Button 11">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22540" r:id="rId16" name="Option Button 12">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22541" r:id="rId17" name="Option Button 13">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22542" r:id="rId18" name="Option Button 14">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22543" r:id="rId19" name="Option Button 15">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22544" r:id="rId20" name="Option Button 16">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22545" r:id="rId21" name="Option Button 17">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22546" r:id="rId22" name="Option Button 18">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22547" r:id="rId23" name="Option Button 19">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22548" r:id="rId24" name="Option Button 20">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22549" r:id="rId25" name="Option Button 21">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22550" r:id="rId26" name="Option Button 22">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22551" r:id="rId27" name="Option Button 23">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22552" r:id="rId28" name="Option Button 24">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22553" r:id="rId29" name="Option Button 25">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2" tint="-0.249977111117893"/>
  </sheetPr>
  <dimension ref="B1:P20"/>
  <sheetViews>
    <sheetView showGridLines="0" topLeftCell="A13" zoomScale="80" zoomScaleNormal="80" workbookViewId="0"/>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5703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0</v>
      </c>
    </row>
    <row r="7" spans="2:16" ht="17.45" customHeight="1" thickTop="1">
      <c r="B7" s="383" t="s">
        <v>136</v>
      </c>
      <c r="C7" s="382" t="s">
        <v>109</v>
      </c>
      <c r="D7" s="84"/>
      <c r="E7" s="346" t="s">
        <v>110</v>
      </c>
      <c r="F7" s="85"/>
      <c r="G7" s="346" t="s">
        <v>111</v>
      </c>
      <c r="H7" s="85"/>
      <c r="I7" s="382" t="s">
        <v>112</v>
      </c>
      <c r="J7" s="85"/>
      <c r="K7" s="346" t="s">
        <v>113</v>
      </c>
      <c r="L7" s="80"/>
      <c r="N7" s="393" t="s">
        <v>189</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str">
        <f>IF($P$6=0,"",IF(OR($P$6=6,$P$6=24,$P$6=11,$P$6=15,$P$6=20,),#REF!,""))</f>
        <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str">
        <f>IF(P7&lt;&gt;"",P7,IF(P8&lt;&gt;"",P8,IF(P9&lt;&gt;"",P9,IF(P10&lt;&gt;"",P10,IF(P11&lt;&gt;"",P11,"")))))</f>
        <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topLeftCell="A13">
      <pageMargins left="0.7" right="0.7" top="0.75" bottom="0.75" header="0.3" footer="0.3"/>
      <pageSetup orientation="portrait" horizontalDpi="4294967294" verticalDpi="4294967294" r:id="rId1"/>
    </customSheetView>
  </customSheetViews>
  <mergeCells count="39">
    <mergeCell ref="K13:K14"/>
    <mergeCell ref="B11:B12"/>
    <mergeCell ref="C11:C12"/>
    <mergeCell ref="E11:E12"/>
    <mergeCell ref="G11:G12"/>
    <mergeCell ref="I11:I12"/>
    <mergeCell ref="K11:K12"/>
    <mergeCell ref="B13:B14"/>
    <mergeCell ref="C13:C14"/>
    <mergeCell ref="E13:E14"/>
    <mergeCell ref="G13:G14"/>
    <mergeCell ref="I13:I14"/>
    <mergeCell ref="N7:N8"/>
    <mergeCell ref="B9:B10"/>
    <mergeCell ref="C9:C10"/>
    <mergeCell ref="E9:E10"/>
    <mergeCell ref="G9:G10"/>
    <mergeCell ref="I9:I10"/>
    <mergeCell ref="K9:K10"/>
    <mergeCell ref="B7:B8"/>
    <mergeCell ref="C7:C8"/>
    <mergeCell ref="E7:E8"/>
    <mergeCell ref="G7:G8"/>
    <mergeCell ref="I7:I8"/>
    <mergeCell ref="K7:K8"/>
    <mergeCell ref="K5:K6"/>
    <mergeCell ref="B1:L1"/>
    <mergeCell ref="B2:L2"/>
    <mergeCell ref="C3:L3"/>
    <mergeCell ref="C4:D4"/>
    <mergeCell ref="E4:F4"/>
    <mergeCell ref="G4:H4"/>
    <mergeCell ref="I4:J4"/>
    <mergeCell ref="K4:L4"/>
    <mergeCell ref="B5:B6"/>
    <mergeCell ref="C5:C6"/>
    <mergeCell ref="E5:E6"/>
    <mergeCell ref="G5:G6"/>
    <mergeCell ref="I5:I6"/>
  </mergeCells>
  <hyperlinks>
    <hyperlink ref="N7" location="Riesgo1!G68" display="Para regresar a la caracterización del riesgo"/>
    <hyperlink ref="N7:N8" location="Riesgo4!E67" display="Para regresar a la caracterización del riesgo 4"/>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3553" r:id="rId5" name="Option Button 1">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23554" r:id="rId6" name="Option Button 2">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23555" r:id="rId7" name="Option Button 3">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23556" r:id="rId8" name="Option Button 4">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23557" r:id="rId9" name="Option Button 5">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23558" r:id="rId10" name="Option Button 6">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23559" r:id="rId11" name="Option Button 7">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23560" r:id="rId12" name="Option Button 8">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23561" r:id="rId13" name="Option Button 9">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23562" r:id="rId14" name="Option Button 10">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23563" r:id="rId15" name="Option Button 11">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23564" r:id="rId16" name="Option Button 12">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23565" r:id="rId17" name="Option Button 13">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23566" r:id="rId18" name="Option Button 14">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23567" r:id="rId19" name="Option Button 15">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23568" r:id="rId20" name="Option Button 16">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23569" r:id="rId21" name="Option Button 17">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23570" r:id="rId22" name="Option Button 18">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23571" r:id="rId23" name="Option Button 19">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23572" r:id="rId24" name="Option Button 20">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23573" r:id="rId25" name="Option Button 21">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23574" r:id="rId26" name="Option Button 22">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23575" r:id="rId27" name="Option Button 23">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23576" r:id="rId28" name="Option Button 24">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23577" r:id="rId29" name="Option Button 25">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2" tint="-0.249977111117893"/>
  </sheetPr>
  <dimension ref="B1:P20"/>
  <sheetViews>
    <sheetView showGridLines="0" zoomScale="80" zoomScaleNormal="80" workbookViewId="0"/>
  </sheetViews>
  <sheetFormatPr baseColWidth="10" defaultColWidth="11.5703125" defaultRowHeight="15.75"/>
  <cols>
    <col min="1" max="1" width="1" style="74" customWidth="1"/>
    <col min="2" max="2" width="23.42578125" style="74" customWidth="1"/>
    <col min="3" max="3" width="20.5703125" style="74" customWidth="1"/>
    <col min="4" max="4" width="3" style="74" customWidth="1"/>
    <col min="5" max="5" width="17.85546875" style="74" customWidth="1"/>
    <col min="6" max="6" width="3" style="74" customWidth="1"/>
    <col min="7" max="7" width="18.42578125" style="74" customWidth="1"/>
    <col min="8" max="8" width="3" style="74" customWidth="1"/>
    <col min="9" max="9" width="18.140625" style="74" customWidth="1"/>
    <col min="10" max="10" width="3" style="74" customWidth="1"/>
    <col min="11" max="11" width="18" style="74" customWidth="1"/>
    <col min="12" max="12" width="3" style="74" customWidth="1"/>
    <col min="13" max="13" width="4" style="74" customWidth="1"/>
    <col min="14" max="14" width="39.5703125" style="75" customWidth="1"/>
    <col min="15" max="15" width="11.5703125" style="75"/>
    <col min="16" max="16" width="15.7109375" style="75" hidden="1" customWidth="1"/>
    <col min="17" max="16384" width="11.5703125" style="74"/>
  </cols>
  <sheetData>
    <row r="1" spans="2:16" ht="27" customHeight="1">
      <c r="B1" s="392" t="s">
        <v>134</v>
      </c>
      <c r="C1" s="392"/>
      <c r="D1" s="392"/>
      <c r="E1" s="392"/>
      <c r="F1" s="392"/>
      <c r="G1" s="392"/>
      <c r="H1" s="392"/>
      <c r="I1" s="392"/>
      <c r="J1" s="392"/>
      <c r="K1" s="392"/>
      <c r="L1" s="392"/>
    </row>
    <row r="2" spans="2:16" ht="37.15" customHeight="1">
      <c r="B2" s="390" t="s">
        <v>135</v>
      </c>
      <c r="C2" s="391"/>
      <c r="D2" s="391"/>
      <c r="E2" s="391"/>
      <c r="F2" s="391"/>
      <c r="G2" s="391"/>
      <c r="H2" s="391"/>
      <c r="I2" s="391"/>
      <c r="J2" s="391"/>
      <c r="K2" s="391"/>
      <c r="L2" s="391"/>
    </row>
    <row r="3" spans="2:16" ht="26.45" customHeight="1">
      <c r="B3" s="76"/>
      <c r="C3" s="387" t="s">
        <v>133</v>
      </c>
      <c r="D3" s="388"/>
      <c r="E3" s="388"/>
      <c r="F3" s="388"/>
      <c r="G3" s="388"/>
      <c r="H3" s="388"/>
      <c r="I3" s="388"/>
      <c r="J3" s="388"/>
      <c r="K3" s="388"/>
      <c r="L3" s="389"/>
      <c r="N3" s="77"/>
      <c r="O3" s="77"/>
      <c r="P3" s="77"/>
    </row>
    <row r="4" spans="2:16" ht="46.9" customHeight="1">
      <c r="B4" s="78" t="s">
        <v>129</v>
      </c>
      <c r="C4" s="379" t="s">
        <v>99</v>
      </c>
      <c r="D4" s="380"/>
      <c r="E4" s="395" t="s">
        <v>100</v>
      </c>
      <c r="F4" s="395"/>
      <c r="G4" s="395" t="s">
        <v>101</v>
      </c>
      <c r="H4" s="395"/>
      <c r="I4" s="395" t="s">
        <v>102</v>
      </c>
      <c r="J4" s="395"/>
      <c r="K4" s="395" t="s">
        <v>103</v>
      </c>
      <c r="L4" s="395"/>
    </row>
    <row r="5" spans="2:16">
      <c r="B5" s="383" t="s">
        <v>130</v>
      </c>
      <c r="C5" s="386" t="s">
        <v>104</v>
      </c>
      <c r="D5" s="79"/>
      <c r="E5" s="385" t="s">
        <v>105</v>
      </c>
      <c r="F5" s="79"/>
      <c r="G5" s="385" t="s">
        <v>108</v>
      </c>
      <c r="H5" s="79"/>
      <c r="I5" s="385" t="s">
        <v>107</v>
      </c>
      <c r="J5" s="79"/>
      <c r="K5" s="385" t="s">
        <v>106</v>
      </c>
      <c r="L5" s="80"/>
    </row>
    <row r="6" spans="2:16" ht="45.6" customHeight="1" thickBot="1">
      <c r="B6" s="384"/>
      <c r="C6" s="381"/>
      <c r="D6" s="81"/>
      <c r="E6" s="381"/>
      <c r="F6" s="81"/>
      <c r="G6" s="381"/>
      <c r="H6" s="81"/>
      <c r="I6" s="381"/>
      <c r="J6" s="81"/>
      <c r="K6" s="381"/>
      <c r="L6" s="82"/>
      <c r="P6" s="88">
        <v>0</v>
      </c>
    </row>
    <row r="7" spans="2:16" ht="17.45" customHeight="1" thickTop="1">
      <c r="B7" s="383" t="s">
        <v>136</v>
      </c>
      <c r="C7" s="382" t="s">
        <v>109</v>
      </c>
      <c r="D7" s="84"/>
      <c r="E7" s="346" t="s">
        <v>110</v>
      </c>
      <c r="F7" s="85"/>
      <c r="G7" s="346" t="s">
        <v>111</v>
      </c>
      <c r="H7" s="85"/>
      <c r="I7" s="382" t="s">
        <v>112</v>
      </c>
      <c r="J7" s="85"/>
      <c r="K7" s="346" t="s">
        <v>113</v>
      </c>
      <c r="L7" s="80"/>
      <c r="N7" s="393" t="s">
        <v>190</v>
      </c>
      <c r="P7" s="86" t="str">
        <f>IF($P$6=0,"",IF(OR($P$6=1,$P$6=2,$P$6=7,$P$6=12,$P$6=16,),#REF!,""))</f>
        <v/>
      </c>
    </row>
    <row r="8" spans="2:16" ht="45" customHeight="1" thickBot="1">
      <c r="B8" s="384"/>
      <c r="C8" s="381"/>
      <c r="D8" s="81"/>
      <c r="E8" s="381"/>
      <c r="F8" s="81"/>
      <c r="G8" s="381"/>
      <c r="H8" s="81"/>
      <c r="I8" s="381"/>
      <c r="J8" s="81"/>
      <c r="K8" s="381"/>
      <c r="L8" s="82"/>
      <c r="N8" s="394"/>
      <c r="P8" s="86" t="str">
        <f>IF($P$6=0,"",IF(OR($P$6=3,$P$6=21,$P$6=8,$P$6=25,$P$6=17,),#REF!,""))</f>
        <v/>
      </c>
    </row>
    <row r="9" spans="2:16" ht="17.45" customHeight="1" thickTop="1">
      <c r="B9" s="383" t="s">
        <v>137</v>
      </c>
      <c r="C9" s="346" t="s">
        <v>124</v>
      </c>
      <c r="D9" s="85"/>
      <c r="E9" s="346" t="s">
        <v>125</v>
      </c>
      <c r="F9" s="85"/>
      <c r="G9" s="346" t="s">
        <v>126</v>
      </c>
      <c r="H9" s="85"/>
      <c r="I9" s="382" t="s">
        <v>127</v>
      </c>
      <c r="J9" s="85"/>
      <c r="K9" s="346" t="s">
        <v>128</v>
      </c>
      <c r="L9" s="80"/>
      <c r="N9" s="1"/>
      <c r="P9" s="86" t="str">
        <f>IF($P$6=0,"",IF(OR($P$6=4,$P$6=22,$P$6=9,$P$6=13,$P$6=18,),#REF!,""))</f>
        <v/>
      </c>
    </row>
    <row r="10" spans="2:16" ht="48" customHeight="1">
      <c r="B10" s="384"/>
      <c r="C10" s="381"/>
      <c r="D10" s="81"/>
      <c r="E10" s="381"/>
      <c r="F10" s="81"/>
      <c r="G10" s="381"/>
      <c r="H10" s="81"/>
      <c r="I10" s="381"/>
      <c r="J10" s="81"/>
      <c r="K10" s="381"/>
      <c r="L10" s="82"/>
      <c r="N10" s="2"/>
      <c r="P10" s="86" t="str">
        <f>IF($P$6=0,"",IF(OR($P$6=5,$P$6=23,$P$6=10,$P$6=14,$P$6=19,),#REF!,""))</f>
        <v/>
      </c>
    </row>
    <row r="11" spans="2:16" ht="17.45" customHeight="1">
      <c r="B11" s="383" t="s">
        <v>131</v>
      </c>
      <c r="C11" s="346" t="s">
        <v>114</v>
      </c>
      <c r="D11" s="85"/>
      <c r="E11" s="346" t="s">
        <v>118</v>
      </c>
      <c r="F11" s="85"/>
      <c r="G11" s="346" t="s">
        <v>115</v>
      </c>
      <c r="H11" s="85"/>
      <c r="I11" s="382" t="s">
        <v>116</v>
      </c>
      <c r="J11" s="85"/>
      <c r="K11" s="346" t="s">
        <v>117</v>
      </c>
      <c r="L11" s="80"/>
      <c r="P11" s="86" t="str">
        <f>IF($P$6=0,"",IF(OR($P$6=6,$P$6=24,$P$6=11,$P$6=15,$P$6=20,),#REF!,""))</f>
        <v/>
      </c>
    </row>
    <row r="12" spans="2:16" ht="63.6" customHeight="1">
      <c r="B12" s="384"/>
      <c r="C12" s="381"/>
      <c r="D12" s="81"/>
      <c r="E12" s="381"/>
      <c r="F12" s="81"/>
      <c r="G12" s="381"/>
      <c r="H12" s="81"/>
      <c r="I12" s="381"/>
      <c r="J12" s="81"/>
      <c r="K12" s="381"/>
      <c r="L12" s="82"/>
    </row>
    <row r="13" spans="2:16" ht="17.45" customHeight="1">
      <c r="B13" s="383" t="s">
        <v>132</v>
      </c>
      <c r="C13" s="346" t="s">
        <v>119</v>
      </c>
      <c r="D13" s="85"/>
      <c r="E13" s="346" t="s">
        <v>120</v>
      </c>
      <c r="F13" s="85"/>
      <c r="G13" s="346" t="s">
        <v>123</v>
      </c>
      <c r="H13" s="85"/>
      <c r="I13" s="346" t="s">
        <v>121</v>
      </c>
      <c r="J13" s="85"/>
      <c r="K13" s="346" t="s">
        <v>122</v>
      </c>
      <c r="L13" s="80"/>
      <c r="P13" s="86" t="str">
        <f>IF(P7&lt;&gt;"",P7,IF(P8&lt;&gt;"",P8,IF(P9&lt;&gt;"",P9,IF(P10&lt;&gt;"",P10,IF(P11&lt;&gt;"",P11,"")))))</f>
        <v/>
      </c>
    </row>
    <row r="14" spans="2:16" ht="45.6" customHeight="1">
      <c r="B14" s="384"/>
      <c r="C14" s="381"/>
      <c r="D14" s="81"/>
      <c r="E14" s="381"/>
      <c r="F14" s="81"/>
      <c r="G14" s="381"/>
      <c r="H14" s="81"/>
      <c r="I14" s="381"/>
      <c r="J14" s="81"/>
      <c r="K14" s="381"/>
      <c r="L14" s="82"/>
    </row>
    <row r="19" spans="3:4">
      <c r="C19" s="87"/>
      <c r="D19" s="87"/>
    </row>
    <row r="20" spans="3:4">
      <c r="C20" s="87"/>
      <c r="D20" s="87"/>
    </row>
  </sheetData>
  <customSheetViews>
    <customSheetView guid="{329F5593-0D6B-4C21-9FD0-52C333171BDF}" scale="80" showGridLines="0" hiddenColumns="1" state="hidden">
      <pageMargins left="0.7" right="0.7" top="0.75" bottom="0.75" header="0.3" footer="0.3"/>
      <pageSetup orientation="portrait" horizontalDpi="4294967294" verticalDpi="4294967294" r:id="rId1"/>
    </customSheetView>
  </customSheetViews>
  <mergeCells count="39">
    <mergeCell ref="K13:K14"/>
    <mergeCell ref="B11:B12"/>
    <mergeCell ref="C11:C12"/>
    <mergeCell ref="E11:E12"/>
    <mergeCell ref="G11:G12"/>
    <mergeCell ref="I11:I12"/>
    <mergeCell ref="K11:K12"/>
    <mergeCell ref="B13:B14"/>
    <mergeCell ref="C13:C14"/>
    <mergeCell ref="E13:E14"/>
    <mergeCell ref="G13:G14"/>
    <mergeCell ref="I13:I14"/>
    <mergeCell ref="N7:N8"/>
    <mergeCell ref="B9:B10"/>
    <mergeCell ref="C9:C10"/>
    <mergeCell ref="E9:E10"/>
    <mergeCell ref="G9:G10"/>
    <mergeCell ref="I9:I10"/>
    <mergeCell ref="K9:K10"/>
    <mergeCell ref="B7:B8"/>
    <mergeCell ref="C7:C8"/>
    <mergeCell ref="E7:E8"/>
    <mergeCell ref="G7:G8"/>
    <mergeCell ref="I7:I8"/>
    <mergeCell ref="K7:K8"/>
    <mergeCell ref="K5:K6"/>
    <mergeCell ref="B1:L1"/>
    <mergeCell ref="B2:L2"/>
    <mergeCell ref="C3:L3"/>
    <mergeCell ref="C4:D4"/>
    <mergeCell ref="E4:F4"/>
    <mergeCell ref="G4:H4"/>
    <mergeCell ref="I4:J4"/>
    <mergeCell ref="K4:L4"/>
    <mergeCell ref="B5:B6"/>
    <mergeCell ref="C5:C6"/>
    <mergeCell ref="E5:E6"/>
    <mergeCell ref="G5:G6"/>
    <mergeCell ref="I5:I6"/>
  </mergeCells>
  <hyperlinks>
    <hyperlink ref="N7" location="Riesgo1!G68" display="Para regresar a la caracterización del riesgo"/>
    <hyperlink ref="N7:N8" location="Riesgo5!E67" display="Para regresar a la caracterización del riesgo 5"/>
  </hyperlink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4577" r:id="rId5" name="Option Button 1">
              <controlPr locked="0" defaultSize="0" autoFill="0" autoLine="0" autoPict="0">
                <anchor moveWithCells="1">
                  <from>
                    <xdr:col>3</xdr:col>
                    <xdr:colOff>57150</xdr:colOff>
                    <xdr:row>4</xdr:row>
                    <xdr:rowOff>19050</xdr:rowOff>
                  </from>
                  <to>
                    <xdr:col>4</xdr:col>
                    <xdr:colOff>28575</xdr:colOff>
                    <xdr:row>5</xdr:row>
                    <xdr:rowOff>9525</xdr:rowOff>
                  </to>
                </anchor>
              </controlPr>
            </control>
          </mc:Choice>
        </mc:AlternateContent>
        <mc:AlternateContent xmlns:mc="http://schemas.openxmlformats.org/markup-compatibility/2006">
          <mc:Choice Requires="x14">
            <control shapeId="24578" r:id="rId6" name="Option Button 2">
              <controlPr locked="0" defaultSize="0" autoFill="0" autoLine="0" autoPict="0">
                <anchor moveWithCells="1">
                  <from>
                    <xdr:col>3</xdr:col>
                    <xdr:colOff>9525</xdr:colOff>
                    <xdr:row>6</xdr:row>
                    <xdr:rowOff>19050</xdr:rowOff>
                  </from>
                  <to>
                    <xdr:col>3</xdr:col>
                    <xdr:colOff>190500</xdr:colOff>
                    <xdr:row>6</xdr:row>
                    <xdr:rowOff>209550</xdr:rowOff>
                  </to>
                </anchor>
              </controlPr>
            </control>
          </mc:Choice>
        </mc:AlternateContent>
        <mc:AlternateContent xmlns:mc="http://schemas.openxmlformats.org/markup-compatibility/2006">
          <mc:Choice Requires="x14">
            <control shapeId="24579" r:id="rId7" name="Option Button 3">
              <controlPr locked="0" defaultSize="0" autoFill="0" autoLine="0" autoPict="0">
                <anchor moveWithCells="1">
                  <from>
                    <xdr:col>5</xdr:col>
                    <xdr:colOff>19050</xdr:colOff>
                    <xdr:row>4</xdr:row>
                    <xdr:rowOff>19050</xdr:rowOff>
                  </from>
                  <to>
                    <xdr:col>5</xdr:col>
                    <xdr:colOff>200025</xdr:colOff>
                    <xdr:row>5</xdr:row>
                    <xdr:rowOff>9525</xdr:rowOff>
                  </to>
                </anchor>
              </controlPr>
            </control>
          </mc:Choice>
        </mc:AlternateContent>
        <mc:AlternateContent xmlns:mc="http://schemas.openxmlformats.org/markup-compatibility/2006">
          <mc:Choice Requires="x14">
            <control shapeId="24580" r:id="rId8" name="Option Button 4">
              <controlPr locked="0" defaultSize="0" autoFill="0" autoLine="0" autoPict="0">
                <anchor moveWithCells="1">
                  <from>
                    <xdr:col>7</xdr:col>
                    <xdr:colOff>19050</xdr:colOff>
                    <xdr:row>4</xdr:row>
                    <xdr:rowOff>19050</xdr:rowOff>
                  </from>
                  <to>
                    <xdr:col>7</xdr:col>
                    <xdr:colOff>200025</xdr:colOff>
                    <xdr:row>5</xdr:row>
                    <xdr:rowOff>9525</xdr:rowOff>
                  </to>
                </anchor>
              </controlPr>
            </control>
          </mc:Choice>
        </mc:AlternateContent>
        <mc:AlternateContent xmlns:mc="http://schemas.openxmlformats.org/markup-compatibility/2006">
          <mc:Choice Requires="x14">
            <control shapeId="24581" r:id="rId9" name="Option Button 5">
              <controlPr locked="0" defaultSize="0" autoFill="0" autoLine="0" autoPict="0">
                <anchor moveWithCells="1">
                  <from>
                    <xdr:col>9</xdr:col>
                    <xdr:colOff>19050</xdr:colOff>
                    <xdr:row>4</xdr:row>
                    <xdr:rowOff>19050</xdr:rowOff>
                  </from>
                  <to>
                    <xdr:col>9</xdr:col>
                    <xdr:colOff>200025</xdr:colOff>
                    <xdr:row>5</xdr:row>
                    <xdr:rowOff>9525</xdr:rowOff>
                  </to>
                </anchor>
              </controlPr>
            </control>
          </mc:Choice>
        </mc:AlternateContent>
        <mc:AlternateContent xmlns:mc="http://schemas.openxmlformats.org/markup-compatibility/2006">
          <mc:Choice Requires="x14">
            <control shapeId="24582" r:id="rId10" name="Option Button 6">
              <controlPr locked="0" defaultSize="0" autoFill="0" autoLine="0" autoPict="0">
                <anchor moveWithCells="1">
                  <from>
                    <xdr:col>11</xdr:col>
                    <xdr:colOff>9525</xdr:colOff>
                    <xdr:row>4</xdr:row>
                    <xdr:rowOff>19050</xdr:rowOff>
                  </from>
                  <to>
                    <xdr:col>11</xdr:col>
                    <xdr:colOff>190500</xdr:colOff>
                    <xdr:row>5</xdr:row>
                    <xdr:rowOff>9525</xdr:rowOff>
                  </to>
                </anchor>
              </controlPr>
            </control>
          </mc:Choice>
        </mc:AlternateContent>
        <mc:AlternateContent xmlns:mc="http://schemas.openxmlformats.org/markup-compatibility/2006">
          <mc:Choice Requires="x14">
            <control shapeId="24583" r:id="rId11" name="Option Button 7">
              <controlPr locked="0" defaultSize="0" autoFill="0" autoLine="0" autoPict="0">
                <anchor moveWithCells="1">
                  <from>
                    <xdr:col>3</xdr:col>
                    <xdr:colOff>9525</xdr:colOff>
                    <xdr:row>8</xdr:row>
                    <xdr:rowOff>28575</xdr:rowOff>
                  </from>
                  <to>
                    <xdr:col>3</xdr:col>
                    <xdr:colOff>190500</xdr:colOff>
                    <xdr:row>8</xdr:row>
                    <xdr:rowOff>209550</xdr:rowOff>
                  </to>
                </anchor>
              </controlPr>
            </control>
          </mc:Choice>
        </mc:AlternateContent>
        <mc:AlternateContent xmlns:mc="http://schemas.openxmlformats.org/markup-compatibility/2006">
          <mc:Choice Requires="x14">
            <control shapeId="24584" r:id="rId12" name="Option Button 8">
              <controlPr locked="0" defaultSize="0" autoFill="0" autoLine="0" autoPict="0">
                <anchor moveWithCells="1">
                  <from>
                    <xdr:col>5</xdr:col>
                    <xdr:colOff>19050</xdr:colOff>
                    <xdr:row>8</xdr:row>
                    <xdr:rowOff>28575</xdr:rowOff>
                  </from>
                  <to>
                    <xdr:col>5</xdr:col>
                    <xdr:colOff>200025</xdr:colOff>
                    <xdr:row>8</xdr:row>
                    <xdr:rowOff>209550</xdr:rowOff>
                  </to>
                </anchor>
              </controlPr>
            </control>
          </mc:Choice>
        </mc:AlternateContent>
        <mc:AlternateContent xmlns:mc="http://schemas.openxmlformats.org/markup-compatibility/2006">
          <mc:Choice Requires="x14">
            <control shapeId="24585" r:id="rId13" name="Option Button 9">
              <controlPr locked="0" defaultSize="0" autoFill="0" autoLine="0" autoPict="0">
                <anchor moveWithCells="1">
                  <from>
                    <xdr:col>7</xdr:col>
                    <xdr:colOff>19050</xdr:colOff>
                    <xdr:row>8</xdr:row>
                    <xdr:rowOff>28575</xdr:rowOff>
                  </from>
                  <to>
                    <xdr:col>7</xdr:col>
                    <xdr:colOff>200025</xdr:colOff>
                    <xdr:row>8</xdr:row>
                    <xdr:rowOff>209550</xdr:rowOff>
                  </to>
                </anchor>
              </controlPr>
            </control>
          </mc:Choice>
        </mc:AlternateContent>
        <mc:AlternateContent xmlns:mc="http://schemas.openxmlformats.org/markup-compatibility/2006">
          <mc:Choice Requires="x14">
            <control shapeId="24586" r:id="rId14" name="Option Button 10">
              <controlPr locked="0" defaultSize="0" autoFill="0" autoLine="0" autoPict="0">
                <anchor moveWithCells="1">
                  <from>
                    <xdr:col>9</xdr:col>
                    <xdr:colOff>19050</xdr:colOff>
                    <xdr:row>8</xdr:row>
                    <xdr:rowOff>28575</xdr:rowOff>
                  </from>
                  <to>
                    <xdr:col>9</xdr:col>
                    <xdr:colOff>200025</xdr:colOff>
                    <xdr:row>8</xdr:row>
                    <xdr:rowOff>209550</xdr:rowOff>
                  </to>
                </anchor>
              </controlPr>
            </control>
          </mc:Choice>
        </mc:AlternateContent>
        <mc:AlternateContent xmlns:mc="http://schemas.openxmlformats.org/markup-compatibility/2006">
          <mc:Choice Requires="x14">
            <control shapeId="24587" r:id="rId15" name="Option Button 11">
              <controlPr locked="0" defaultSize="0" autoFill="0" autoLine="0" autoPict="0">
                <anchor moveWithCells="1">
                  <from>
                    <xdr:col>11</xdr:col>
                    <xdr:colOff>9525</xdr:colOff>
                    <xdr:row>8</xdr:row>
                    <xdr:rowOff>28575</xdr:rowOff>
                  </from>
                  <to>
                    <xdr:col>11</xdr:col>
                    <xdr:colOff>190500</xdr:colOff>
                    <xdr:row>8</xdr:row>
                    <xdr:rowOff>209550</xdr:rowOff>
                  </to>
                </anchor>
              </controlPr>
            </control>
          </mc:Choice>
        </mc:AlternateContent>
        <mc:AlternateContent xmlns:mc="http://schemas.openxmlformats.org/markup-compatibility/2006">
          <mc:Choice Requires="x14">
            <control shapeId="24588" r:id="rId16" name="Option Button 12">
              <controlPr locked="0" defaultSize="0" autoFill="0" autoLine="0" autoPict="0">
                <anchor moveWithCells="1">
                  <from>
                    <xdr:col>3</xdr:col>
                    <xdr:colOff>9525</xdr:colOff>
                    <xdr:row>10</xdr:row>
                    <xdr:rowOff>28575</xdr:rowOff>
                  </from>
                  <to>
                    <xdr:col>3</xdr:col>
                    <xdr:colOff>190500</xdr:colOff>
                    <xdr:row>10</xdr:row>
                    <xdr:rowOff>209550</xdr:rowOff>
                  </to>
                </anchor>
              </controlPr>
            </control>
          </mc:Choice>
        </mc:AlternateContent>
        <mc:AlternateContent xmlns:mc="http://schemas.openxmlformats.org/markup-compatibility/2006">
          <mc:Choice Requires="x14">
            <control shapeId="24589" r:id="rId17" name="Option Button 13">
              <controlPr locked="0" defaultSize="0" autoFill="0" autoLine="0" autoPict="0">
                <anchor moveWithCells="1">
                  <from>
                    <xdr:col>7</xdr:col>
                    <xdr:colOff>19050</xdr:colOff>
                    <xdr:row>10</xdr:row>
                    <xdr:rowOff>28575</xdr:rowOff>
                  </from>
                  <to>
                    <xdr:col>7</xdr:col>
                    <xdr:colOff>200025</xdr:colOff>
                    <xdr:row>10</xdr:row>
                    <xdr:rowOff>209550</xdr:rowOff>
                  </to>
                </anchor>
              </controlPr>
            </control>
          </mc:Choice>
        </mc:AlternateContent>
        <mc:AlternateContent xmlns:mc="http://schemas.openxmlformats.org/markup-compatibility/2006">
          <mc:Choice Requires="x14">
            <control shapeId="24590" r:id="rId18" name="Option Button 14">
              <controlPr locked="0" defaultSize="0" autoFill="0" autoLine="0" autoPict="0">
                <anchor moveWithCells="1">
                  <from>
                    <xdr:col>9</xdr:col>
                    <xdr:colOff>19050</xdr:colOff>
                    <xdr:row>10</xdr:row>
                    <xdr:rowOff>28575</xdr:rowOff>
                  </from>
                  <to>
                    <xdr:col>9</xdr:col>
                    <xdr:colOff>200025</xdr:colOff>
                    <xdr:row>10</xdr:row>
                    <xdr:rowOff>209550</xdr:rowOff>
                  </to>
                </anchor>
              </controlPr>
            </control>
          </mc:Choice>
        </mc:AlternateContent>
        <mc:AlternateContent xmlns:mc="http://schemas.openxmlformats.org/markup-compatibility/2006">
          <mc:Choice Requires="x14">
            <control shapeId="24591" r:id="rId19" name="Option Button 15">
              <controlPr locked="0" defaultSize="0" autoFill="0" autoLine="0" autoPict="0">
                <anchor moveWithCells="1">
                  <from>
                    <xdr:col>11</xdr:col>
                    <xdr:colOff>9525</xdr:colOff>
                    <xdr:row>10</xdr:row>
                    <xdr:rowOff>28575</xdr:rowOff>
                  </from>
                  <to>
                    <xdr:col>11</xdr:col>
                    <xdr:colOff>190500</xdr:colOff>
                    <xdr:row>10</xdr:row>
                    <xdr:rowOff>209550</xdr:rowOff>
                  </to>
                </anchor>
              </controlPr>
            </control>
          </mc:Choice>
        </mc:AlternateContent>
        <mc:AlternateContent xmlns:mc="http://schemas.openxmlformats.org/markup-compatibility/2006">
          <mc:Choice Requires="x14">
            <control shapeId="24592" r:id="rId20" name="Option Button 16">
              <controlPr locked="0" defaultSize="0" autoFill="0" autoLine="0" autoPict="0">
                <anchor moveWithCells="1">
                  <from>
                    <xdr:col>3</xdr:col>
                    <xdr:colOff>9525</xdr:colOff>
                    <xdr:row>12</xdr:row>
                    <xdr:rowOff>19050</xdr:rowOff>
                  </from>
                  <to>
                    <xdr:col>3</xdr:col>
                    <xdr:colOff>190500</xdr:colOff>
                    <xdr:row>12</xdr:row>
                    <xdr:rowOff>209550</xdr:rowOff>
                  </to>
                </anchor>
              </controlPr>
            </control>
          </mc:Choice>
        </mc:AlternateContent>
        <mc:AlternateContent xmlns:mc="http://schemas.openxmlformats.org/markup-compatibility/2006">
          <mc:Choice Requires="x14">
            <control shapeId="24593" r:id="rId21" name="Option Button 17">
              <controlPr locked="0" defaultSize="0" autoFill="0" autoLine="0" autoPict="0">
                <anchor moveWithCells="1">
                  <from>
                    <xdr:col>5</xdr:col>
                    <xdr:colOff>19050</xdr:colOff>
                    <xdr:row>12</xdr:row>
                    <xdr:rowOff>19050</xdr:rowOff>
                  </from>
                  <to>
                    <xdr:col>5</xdr:col>
                    <xdr:colOff>200025</xdr:colOff>
                    <xdr:row>12</xdr:row>
                    <xdr:rowOff>209550</xdr:rowOff>
                  </to>
                </anchor>
              </controlPr>
            </control>
          </mc:Choice>
        </mc:AlternateContent>
        <mc:AlternateContent xmlns:mc="http://schemas.openxmlformats.org/markup-compatibility/2006">
          <mc:Choice Requires="x14">
            <control shapeId="24594" r:id="rId22" name="Option Button 18">
              <controlPr locked="0" defaultSize="0" autoFill="0" autoLine="0" autoPict="0">
                <anchor moveWithCells="1">
                  <from>
                    <xdr:col>7</xdr:col>
                    <xdr:colOff>19050</xdr:colOff>
                    <xdr:row>12</xdr:row>
                    <xdr:rowOff>19050</xdr:rowOff>
                  </from>
                  <to>
                    <xdr:col>7</xdr:col>
                    <xdr:colOff>200025</xdr:colOff>
                    <xdr:row>12</xdr:row>
                    <xdr:rowOff>209550</xdr:rowOff>
                  </to>
                </anchor>
              </controlPr>
            </control>
          </mc:Choice>
        </mc:AlternateContent>
        <mc:AlternateContent xmlns:mc="http://schemas.openxmlformats.org/markup-compatibility/2006">
          <mc:Choice Requires="x14">
            <control shapeId="24595" r:id="rId23" name="Option Button 19">
              <controlPr locked="0" defaultSize="0" autoFill="0" autoLine="0" autoPict="0">
                <anchor moveWithCells="1">
                  <from>
                    <xdr:col>9</xdr:col>
                    <xdr:colOff>19050</xdr:colOff>
                    <xdr:row>12</xdr:row>
                    <xdr:rowOff>19050</xdr:rowOff>
                  </from>
                  <to>
                    <xdr:col>9</xdr:col>
                    <xdr:colOff>200025</xdr:colOff>
                    <xdr:row>12</xdr:row>
                    <xdr:rowOff>209550</xdr:rowOff>
                  </to>
                </anchor>
              </controlPr>
            </control>
          </mc:Choice>
        </mc:AlternateContent>
        <mc:AlternateContent xmlns:mc="http://schemas.openxmlformats.org/markup-compatibility/2006">
          <mc:Choice Requires="x14">
            <control shapeId="24596" r:id="rId24" name="Option Button 20">
              <controlPr locked="0" defaultSize="0" autoFill="0" autoLine="0" autoPict="0">
                <anchor moveWithCells="1">
                  <from>
                    <xdr:col>11</xdr:col>
                    <xdr:colOff>9525</xdr:colOff>
                    <xdr:row>12</xdr:row>
                    <xdr:rowOff>19050</xdr:rowOff>
                  </from>
                  <to>
                    <xdr:col>11</xdr:col>
                    <xdr:colOff>190500</xdr:colOff>
                    <xdr:row>12</xdr:row>
                    <xdr:rowOff>209550</xdr:rowOff>
                  </to>
                </anchor>
              </controlPr>
            </control>
          </mc:Choice>
        </mc:AlternateContent>
        <mc:AlternateContent xmlns:mc="http://schemas.openxmlformats.org/markup-compatibility/2006">
          <mc:Choice Requires="x14">
            <control shapeId="24597" r:id="rId25" name="Option Button 21">
              <controlPr locked="0" defaultSize="0" autoFill="0" autoLine="0" autoPict="0">
                <anchor moveWithCells="1">
                  <from>
                    <xdr:col>5</xdr:col>
                    <xdr:colOff>19050</xdr:colOff>
                    <xdr:row>6</xdr:row>
                    <xdr:rowOff>19050</xdr:rowOff>
                  </from>
                  <to>
                    <xdr:col>5</xdr:col>
                    <xdr:colOff>200025</xdr:colOff>
                    <xdr:row>6</xdr:row>
                    <xdr:rowOff>209550</xdr:rowOff>
                  </to>
                </anchor>
              </controlPr>
            </control>
          </mc:Choice>
        </mc:AlternateContent>
        <mc:AlternateContent xmlns:mc="http://schemas.openxmlformats.org/markup-compatibility/2006">
          <mc:Choice Requires="x14">
            <control shapeId="24598" r:id="rId26" name="Option Button 22">
              <controlPr locked="0" defaultSize="0" autoFill="0" autoLine="0" autoPict="0">
                <anchor moveWithCells="1">
                  <from>
                    <xdr:col>7</xdr:col>
                    <xdr:colOff>19050</xdr:colOff>
                    <xdr:row>6</xdr:row>
                    <xdr:rowOff>19050</xdr:rowOff>
                  </from>
                  <to>
                    <xdr:col>7</xdr:col>
                    <xdr:colOff>200025</xdr:colOff>
                    <xdr:row>6</xdr:row>
                    <xdr:rowOff>209550</xdr:rowOff>
                  </to>
                </anchor>
              </controlPr>
            </control>
          </mc:Choice>
        </mc:AlternateContent>
        <mc:AlternateContent xmlns:mc="http://schemas.openxmlformats.org/markup-compatibility/2006">
          <mc:Choice Requires="x14">
            <control shapeId="24599" r:id="rId27" name="Option Button 23">
              <controlPr locked="0" defaultSize="0" autoFill="0" autoLine="0" autoPict="0">
                <anchor moveWithCells="1">
                  <from>
                    <xdr:col>9</xdr:col>
                    <xdr:colOff>19050</xdr:colOff>
                    <xdr:row>6</xdr:row>
                    <xdr:rowOff>19050</xdr:rowOff>
                  </from>
                  <to>
                    <xdr:col>9</xdr:col>
                    <xdr:colOff>200025</xdr:colOff>
                    <xdr:row>6</xdr:row>
                    <xdr:rowOff>209550</xdr:rowOff>
                  </to>
                </anchor>
              </controlPr>
            </control>
          </mc:Choice>
        </mc:AlternateContent>
        <mc:AlternateContent xmlns:mc="http://schemas.openxmlformats.org/markup-compatibility/2006">
          <mc:Choice Requires="x14">
            <control shapeId="24600" r:id="rId28" name="Option Button 24">
              <controlPr locked="0" defaultSize="0" autoFill="0" autoLine="0" autoPict="0">
                <anchor moveWithCells="1">
                  <from>
                    <xdr:col>11</xdr:col>
                    <xdr:colOff>9525</xdr:colOff>
                    <xdr:row>6</xdr:row>
                    <xdr:rowOff>19050</xdr:rowOff>
                  </from>
                  <to>
                    <xdr:col>11</xdr:col>
                    <xdr:colOff>190500</xdr:colOff>
                    <xdr:row>6</xdr:row>
                    <xdr:rowOff>209550</xdr:rowOff>
                  </to>
                </anchor>
              </controlPr>
            </control>
          </mc:Choice>
        </mc:AlternateContent>
        <mc:AlternateContent xmlns:mc="http://schemas.openxmlformats.org/markup-compatibility/2006">
          <mc:Choice Requires="x14">
            <control shapeId="24601" r:id="rId29" name="Option Button 25">
              <controlPr locked="0" defaultSize="0" autoFill="0" autoLine="0" autoPict="0">
                <anchor moveWithCells="1">
                  <from>
                    <xdr:col>5</xdr:col>
                    <xdr:colOff>19050</xdr:colOff>
                    <xdr:row>10</xdr:row>
                    <xdr:rowOff>28575</xdr:rowOff>
                  </from>
                  <to>
                    <xdr:col>5</xdr:col>
                    <xdr:colOff>200025</xdr:colOff>
                    <xdr:row>10</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67</vt:i4>
      </vt:variant>
    </vt:vector>
  </HeadingPairs>
  <TitlesOfParts>
    <vt:vector size="83" baseType="lpstr">
      <vt:lpstr>listas d</vt:lpstr>
      <vt:lpstr>ISO27001</vt:lpstr>
      <vt:lpstr>Riesgo9</vt:lpstr>
      <vt:lpstr>Riesgo10</vt:lpstr>
      <vt:lpstr>Imp_Procesos_1</vt:lpstr>
      <vt:lpstr>Imp_Procesos_2</vt:lpstr>
      <vt:lpstr>Imp_Procesos_3</vt:lpstr>
      <vt:lpstr>Imp_Procesos_4</vt:lpstr>
      <vt:lpstr>Imp_Procesos_5</vt:lpstr>
      <vt:lpstr>Imp_Procesos_6</vt:lpstr>
      <vt:lpstr>Imp_Procesos_7</vt:lpstr>
      <vt:lpstr>Imp_Procesos_8</vt:lpstr>
      <vt:lpstr>Imp_Procesos_9</vt:lpstr>
      <vt:lpstr>Imp_Procesos_10</vt:lpstr>
      <vt:lpstr>Inventario de Activos</vt:lpstr>
      <vt:lpstr>Activos</vt:lpstr>
      <vt:lpstr>A.10.1__Controles_criptográficos</vt:lpstr>
      <vt:lpstr>A.10.1_Controles_criptográficos</vt:lpstr>
      <vt:lpstr>A.10_Criptografía</vt:lpstr>
      <vt:lpstr>A.11.1_Áreas_seguras</vt:lpstr>
      <vt:lpstr>A.11.2_Equipos</vt:lpstr>
      <vt:lpstr>A.11_Seguridad_física_y_del_entorno</vt:lpstr>
      <vt:lpstr>A.12.1_Procedimientos_operacionales_y_responsabilidades</vt:lpstr>
      <vt:lpstr>A.12.2_Protección_contra_códigos_maliciosos</vt:lpstr>
      <vt:lpstr>A.12.3_Copias_de_respaldo</vt:lpstr>
      <vt:lpstr>A.12.4_Registro_y_seguimiento</vt:lpstr>
      <vt:lpstr>A.12.5_Control_de_software_operacional</vt:lpstr>
      <vt:lpstr>A.12.6_Gestión_de_la_vulnerabilidad_técnica</vt:lpstr>
      <vt:lpstr>A.12.7_Consideraciones_sobre_auditorías_de_sistemas_de_información</vt:lpstr>
      <vt:lpstr>A.12_Seguridad_de_las_operaciones</vt:lpstr>
      <vt:lpstr>A.13.1_Gestión_de_la_seguridad_de_las_redes</vt:lpstr>
      <vt:lpstr>A.13.2_Transferencia_de_información</vt:lpstr>
      <vt:lpstr>A.13_Seguridad_de_las_comunicaciones</vt:lpstr>
      <vt:lpstr>A.14.1_Requisitos_de_seguridad_de_los_sistemas_de_información</vt:lpstr>
      <vt:lpstr>A.14.2_Seguridad_en_los_procesos_de_desarrollo_y_de_soporte</vt:lpstr>
      <vt:lpstr>A.14.3_Datos_de_prueba</vt:lpstr>
      <vt:lpstr>A.14_Adquisición__desarrollo_y_mantenimiento_de_sistemas</vt:lpstr>
      <vt:lpstr>A.15.1_Seguridad_de_la_información_en_las_relaciones_con_los_proveedores</vt:lpstr>
      <vt:lpstr>A.15.2_Gestión_de_la_prestación_de_servicios_de_proveedores</vt:lpstr>
      <vt:lpstr>A.15_Relaciones_con_los_proveedores</vt:lpstr>
      <vt:lpstr>A.16.1_Gestión_de_incidentes_y_mejoras_en_la_seguridad_de_la_información</vt:lpstr>
      <vt:lpstr>A.16_Incidentes_de_seguridad_de_la_información</vt:lpstr>
      <vt:lpstr>A.17.1_Continuidad_de_seguridad_de_la_información</vt:lpstr>
      <vt:lpstr>A.17.2_Redundancias</vt:lpstr>
      <vt:lpstr>A.17_Continuidad_de_negocio</vt:lpstr>
      <vt:lpstr>A.18.1_Cumplimiento_de_requisitos_legales_y_contractuales</vt:lpstr>
      <vt:lpstr>A.18.2_Revisiones_de_seguridad_de_la_información</vt:lpstr>
      <vt:lpstr>A.18_Cumplimiento</vt:lpstr>
      <vt:lpstr>A.5.1_Directrices_establecidas_por_la_dirección_para_la_seguridad_de_la_información</vt:lpstr>
      <vt:lpstr>A.5_Políticas_de_seguridad_de_la_información</vt:lpstr>
      <vt:lpstr>A.6.1_Organización_interna</vt:lpstr>
      <vt:lpstr>A.6.2_Dispositivos_móviles_y_teletrabajo</vt:lpstr>
      <vt:lpstr>A.6_Organización_de_la_seguridad_de_la_información</vt:lpstr>
      <vt:lpstr>A.7.1_Antes_de_asumir_el_empleo</vt:lpstr>
      <vt:lpstr>A.7.2_Durante_la_ejecución_del_empleo</vt:lpstr>
      <vt:lpstr>A.7.3_Terminación_o_cambio_de_empleo</vt:lpstr>
      <vt:lpstr>A.7_Seguridad_de_los_recursos_humanos</vt:lpstr>
      <vt:lpstr>A.8.1_Responsabilidad_por_los_activos</vt:lpstr>
      <vt:lpstr>A.8.2_Clasificación_de_la_información</vt:lpstr>
      <vt:lpstr>A.8.3_Manejo_de_medios</vt:lpstr>
      <vt:lpstr>A.8_Gestión_de_activos</vt:lpstr>
      <vt:lpstr>A.9.1_Requisitos_del_negocio_para_control_de_acceso</vt:lpstr>
      <vt:lpstr>A.9.2_Gestión_de_acceso_de_usuarios</vt:lpstr>
      <vt:lpstr>A.9.3__Responsabilidades_de_los_usuarios</vt:lpstr>
      <vt:lpstr>A.9.3_Responsabilidades_de_los_usuarios</vt:lpstr>
      <vt:lpstr>A.9.4_Control_de_acceso_a_sistemas_y_aplicaciones</vt:lpstr>
      <vt:lpstr>A.9_Control_de_acceso</vt:lpstr>
      <vt:lpstr>'Inventario de Activos'!Área_de_impresión</vt:lpstr>
      <vt:lpstr>Riesgo10!Área_de_impresión</vt:lpstr>
      <vt:lpstr>Riesgo9!Área_de_impresión</vt:lpstr>
      <vt:lpstr>areas</vt:lpstr>
      <vt:lpstr>clasificación</vt:lpstr>
      <vt:lpstr>Riesgo10!Controles</vt:lpstr>
      <vt:lpstr>Riesgo9!Controles</vt:lpstr>
      <vt:lpstr>dominios</vt:lpstr>
      <vt:lpstr>formato</vt:lpstr>
      <vt:lpstr>idioma</vt:lpstr>
      <vt:lpstr>justificación</vt:lpstr>
      <vt:lpstr>medio</vt:lpstr>
      <vt:lpstr>objetivos</vt:lpstr>
      <vt:lpstr>procesos</vt:lpstr>
      <vt:lpstr>TIPO</vt:lpstr>
      <vt:lpstr>'Inventario de Activos'!Valor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Dario Beltran Constain;c.ljforero@sic.gov.co</dc:creator>
  <cp:lastModifiedBy>Maria Carolina Castro Becerra</cp:lastModifiedBy>
  <cp:lastPrinted>2019-05-29T17:39:51Z</cp:lastPrinted>
  <dcterms:created xsi:type="dcterms:W3CDTF">2017-05-08T16:59:34Z</dcterms:created>
  <dcterms:modified xsi:type="dcterms:W3CDTF">2019-11-07T21:25:29Z</dcterms:modified>
</cp:coreProperties>
</file>