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autoCompressPictures="0" defaultThemeVersion="124226"/>
  <mc:AlternateContent xmlns:mc="http://schemas.openxmlformats.org/markup-compatibility/2006">
    <mc:Choice Requires="x15">
      <x15ac:absPath xmlns:x15ac="http://schemas.microsoft.com/office/spreadsheetml/2010/11/ac" url="C:\Users\MARY CARRILLO\Desktop\Oficina Asesora 2023\2025\Modulo de documentos\Publicación\CI01\CI01-F14_V2\"/>
    </mc:Choice>
  </mc:AlternateContent>
  <xr:revisionPtr revIDLastSave="0" documentId="13_ncr:1_{7A614CA0-9385-4C08-992D-DAA52A4FCFC7}" xr6:coauthVersionLast="47" xr6:coauthVersionMax="47" xr10:uidLastSave="{00000000-0000-0000-0000-000000000000}"/>
  <bookViews>
    <workbookView xWindow="-25320" yWindow="-1005" windowWidth="25440" windowHeight="15390" tabRatio="611" xr2:uid="{00000000-000D-0000-FFFF-FFFF00000000}"/>
  </bookViews>
  <sheets>
    <sheet name="Priorización A" sheetId="8" r:id="rId1"/>
    <sheet name="Priorización B" sheetId="7" r:id="rId2"/>
    <sheet name="Orientaciones Grales." sheetId="2" r:id="rId3"/>
    <sheet name="Parámetros" sheetId="6" r:id="rId4"/>
    <sheet name="Procesos A Auditar Vs Recursos" sheetId="4" state="hidden" r:id="rId5"/>
    <sheet name="Seguimiento Programa Anual" sheetId="5" state="hidden" r:id="rId6"/>
  </sheets>
  <definedNames>
    <definedName name="_xlnm._FilterDatabase" localSheetId="0" hidden="1">'Priorización A'!$A$8:$AE$8</definedName>
    <definedName name="_xlnm._FilterDatabase" localSheetId="1" hidden="1">'Priorización B'!$A$8:$AE$8</definedName>
    <definedName name="Ciclo_Rotación_Calif">Parámetros!$C$62:$C$66</definedName>
    <definedName name="Ciclo_Rotación_Def">Parámetros!$B$62:$B$66</definedName>
    <definedName name="Impacto_Obj_Est_Calif">Parámetros!$C$30:$C$34</definedName>
    <definedName name="Impacto_Obj_Est_Def">Parámetros!$B$30:$B$34</definedName>
    <definedName name="Impacto_Ppto_Calif">Parámetros!$E$45:$E$49</definedName>
    <definedName name="Impacto_Ppto_Def">Parámetros!$B$45:$B$49</definedName>
    <definedName name="Nivel_Criticidad">Parámetros!$E$54:$G$58</definedName>
    <definedName name="Nivel_Directivo_Calif">Parámetros!$C$22:$C$26</definedName>
    <definedName name="Nivel_Directivo_Def">Parámetros!$B$22:$B$26</definedName>
    <definedName name="Nivel_Directivo_Def_PQR">Parámetros!$D$22:$D$26</definedName>
    <definedName name="Result_Aud_Ant_Calif">Parámetros!$C$37:$C$41</definedName>
    <definedName name="Result_Aud_Ant_Def">Parámetros!$B$37:$B$41</definedName>
    <definedName name="Tiempo_Ult_Aud_Calif">Parámetros!$E$14:$E$18</definedName>
    <definedName name="Tiempo_Ult_Aud_Def">Parámetros!$B$14:$B$18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0" i="8" l="1"/>
  <c r="F42" i="6"/>
  <c r="N67" i="8" l="1"/>
  <c r="N66" i="8"/>
  <c r="N65" i="8"/>
  <c r="N64" i="8"/>
  <c r="N63" i="8"/>
  <c r="N62" i="8"/>
  <c r="N61" i="8"/>
  <c r="N60" i="8"/>
  <c r="N59" i="8"/>
  <c r="N58" i="8"/>
  <c r="N57" i="8"/>
  <c r="N56" i="8"/>
  <c r="N55" i="8"/>
  <c r="N54" i="8"/>
  <c r="N53" i="8"/>
  <c r="N52" i="8"/>
  <c r="N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T67" i="8"/>
  <c r="R67" i="8"/>
  <c r="P67" i="8"/>
  <c r="L67" i="8"/>
  <c r="H67" i="8"/>
  <c r="J67" i="8" s="1"/>
  <c r="T66" i="8"/>
  <c r="R66" i="8"/>
  <c r="P66" i="8"/>
  <c r="L66" i="8"/>
  <c r="H66" i="8"/>
  <c r="I66" i="8" s="1"/>
  <c r="T65" i="8"/>
  <c r="R65" i="8"/>
  <c r="P65" i="8"/>
  <c r="L65" i="8"/>
  <c r="H65" i="8"/>
  <c r="J65" i="8" s="1"/>
  <c r="T64" i="8"/>
  <c r="R64" i="8"/>
  <c r="P64" i="8"/>
  <c r="L64" i="8"/>
  <c r="H64" i="8"/>
  <c r="J64" i="8" s="1"/>
  <c r="T63" i="8"/>
  <c r="R63" i="8"/>
  <c r="P63" i="8"/>
  <c r="L63" i="8"/>
  <c r="H63" i="8"/>
  <c r="I63" i="8" s="1"/>
  <c r="T62" i="8"/>
  <c r="R62" i="8"/>
  <c r="P62" i="8"/>
  <c r="L62" i="8"/>
  <c r="H62" i="8"/>
  <c r="I62" i="8" s="1"/>
  <c r="T61" i="8"/>
  <c r="R61" i="8"/>
  <c r="P61" i="8"/>
  <c r="L61" i="8"/>
  <c r="H61" i="8"/>
  <c r="I61" i="8" s="1"/>
  <c r="T60" i="8"/>
  <c r="R60" i="8"/>
  <c r="P60" i="8"/>
  <c r="L60" i="8"/>
  <c r="H60" i="8"/>
  <c r="J60" i="8" s="1"/>
  <c r="T59" i="8"/>
  <c r="R59" i="8"/>
  <c r="P59" i="8"/>
  <c r="L59" i="8"/>
  <c r="H59" i="8"/>
  <c r="J59" i="8" s="1"/>
  <c r="T58" i="8"/>
  <c r="R58" i="8"/>
  <c r="P58" i="8"/>
  <c r="L58" i="8"/>
  <c r="H58" i="8"/>
  <c r="I58" i="8" s="1"/>
  <c r="T57" i="8"/>
  <c r="R57" i="8"/>
  <c r="P57" i="8"/>
  <c r="L57" i="8"/>
  <c r="H57" i="8"/>
  <c r="J57" i="8" s="1"/>
  <c r="T56" i="8"/>
  <c r="R56" i="8"/>
  <c r="P56" i="8"/>
  <c r="L56" i="8"/>
  <c r="H56" i="8"/>
  <c r="J56" i="8" s="1"/>
  <c r="T55" i="8"/>
  <c r="R55" i="8"/>
  <c r="P55" i="8"/>
  <c r="L55" i="8"/>
  <c r="H55" i="8"/>
  <c r="I55" i="8" s="1"/>
  <c r="T54" i="8"/>
  <c r="R54" i="8"/>
  <c r="P54" i="8"/>
  <c r="L54" i="8"/>
  <c r="H54" i="8"/>
  <c r="I54" i="8" s="1"/>
  <c r="T53" i="8"/>
  <c r="R53" i="8"/>
  <c r="P53" i="8"/>
  <c r="L53" i="8"/>
  <c r="H53" i="8"/>
  <c r="I53" i="8" s="1"/>
  <c r="T52" i="8"/>
  <c r="R52" i="8"/>
  <c r="P52" i="8"/>
  <c r="L52" i="8"/>
  <c r="H52" i="8"/>
  <c r="J52" i="8" s="1"/>
  <c r="T51" i="8"/>
  <c r="R51" i="8"/>
  <c r="P51" i="8"/>
  <c r="L51" i="8"/>
  <c r="H51" i="8"/>
  <c r="J51" i="8" s="1"/>
  <c r="T50" i="8"/>
  <c r="R50" i="8"/>
  <c r="P50" i="8"/>
  <c r="L50" i="8"/>
  <c r="H50" i="8"/>
  <c r="I50" i="8" s="1"/>
  <c r="T49" i="8"/>
  <c r="R49" i="8"/>
  <c r="P49" i="8"/>
  <c r="L49" i="8"/>
  <c r="H49" i="8"/>
  <c r="I49" i="8" s="1"/>
  <c r="T48" i="8"/>
  <c r="R48" i="8"/>
  <c r="P48" i="8"/>
  <c r="L48" i="8"/>
  <c r="H48" i="8"/>
  <c r="J48" i="8" s="1"/>
  <c r="T47" i="8"/>
  <c r="R47" i="8"/>
  <c r="P47" i="8"/>
  <c r="L47" i="8"/>
  <c r="H47" i="8"/>
  <c r="I47" i="8" s="1"/>
  <c r="T46" i="8"/>
  <c r="R46" i="8"/>
  <c r="P46" i="8"/>
  <c r="L46" i="8"/>
  <c r="H46" i="8"/>
  <c r="J46" i="8" s="1"/>
  <c r="T45" i="8"/>
  <c r="R45" i="8"/>
  <c r="P45" i="8"/>
  <c r="L45" i="8"/>
  <c r="H45" i="8"/>
  <c r="I45" i="8" s="1"/>
  <c r="T44" i="8"/>
  <c r="R44" i="8"/>
  <c r="P44" i="8"/>
  <c r="L44" i="8"/>
  <c r="H44" i="8"/>
  <c r="J44" i="8" s="1"/>
  <c r="T43" i="8"/>
  <c r="R43" i="8"/>
  <c r="P43" i="8"/>
  <c r="L43" i="8"/>
  <c r="H43" i="8"/>
  <c r="J43" i="8" s="1"/>
  <c r="T42" i="8"/>
  <c r="R42" i="8"/>
  <c r="P42" i="8"/>
  <c r="L42" i="8"/>
  <c r="H42" i="8"/>
  <c r="J42" i="8" s="1"/>
  <c r="T41" i="8"/>
  <c r="R41" i="8"/>
  <c r="P41" i="8"/>
  <c r="L41" i="8"/>
  <c r="H41" i="8"/>
  <c r="I41" i="8" s="1"/>
  <c r="T40" i="8"/>
  <c r="R40" i="8"/>
  <c r="P40" i="8"/>
  <c r="L40" i="8"/>
  <c r="H40" i="8"/>
  <c r="J40" i="8" s="1"/>
  <c r="T39" i="8"/>
  <c r="R39" i="8"/>
  <c r="P39" i="8"/>
  <c r="L39" i="8"/>
  <c r="H39" i="8"/>
  <c r="I39" i="8" s="1"/>
  <c r="T38" i="8"/>
  <c r="R38" i="8"/>
  <c r="P38" i="8"/>
  <c r="L38" i="8"/>
  <c r="H38" i="8"/>
  <c r="J38" i="8" s="1"/>
  <c r="T37" i="8"/>
  <c r="R37" i="8"/>
  <c r="P37" i="8"/>
  <c r="L37" i="8"/>
  <c r="H37" i="8"/>
  <c r="I37" i="8" s="1"/>
  <c r="T36" i="8"/>
  <c r="R36" i="8"/>
  <c r="P36" i="8"/>
  <c r="L36" i="8"/>
  <c r="H36" i="8"/>
  <c r="J36" i="8" s="1"/>
  <c r="T35" i="8"/>
  <c r="R35" i="8"/>
  <c r="P35" i="8"/>
  <c r="L35" i="8"/>
  <c r="H35" i="8"/>
  <c r="J35" i="8" s="1"/>
  <c r="T34" i="8"/>
  <c r="R34" i="8"/>
  <c r="P34" i="8"/>
  <c r="L34" i="8"/>
  <c r="H34" i="8"/>
  <c r="J34" i="8" s="1"/>
  <c r="T33" i="8"/>
  <c r="R33" i="8"/>
  <c r="P33" i="8"/>
  <c r="L33" i="8"/>
  <c r="H33" i="8"/>
  <c r="J33" i="8" s="1"/>
  <c r="T32" i="8"/>
  <c r="R32" i="8"/>
  <c r="P32" i="8"/>
  <c r="L32" i="8"/>
  <c r="H32" i="8"/>
  <c r="J32" i="8" s="1"/>
  <c r="T31" i="8"/>
  <c r="R31" i="8"/>
  <c r="P31" i="8"/>
  <c r="L31" i="8"/>
  <c r="H31" i="8"/>
  <c r="I31" i="8" s="1"/>
  <c r="T30" i="8"/>
  <c r="R30" i="8"/>
  <c r="P30" i="8"/>
  <c r="L30" i="8"/>
  <c r="H30" i="8"/>
  <c r="I30" i="8" s="1"/>
  <c r="T29" i="8"/>
  <c r="R29" i="8"/>
  <c r="P29" i="8"/>
  <c r="L29" i="8"/>
  <c r="H29" i="8"/>
  <c r="I29" i="8" s="1"/>
  <c r="T28" i="8"/>
  <c r="R28" i="8"/>
  <c r="P28" i="8"/>
  <c r="L28" i="8"/>
  <c r="H28" i="8"/>
  <c r="J28" i="8" s="1"/>
  <c r="T27" i="8"/>
  <c r="R27" i="8"/>
  <c r="P27" i="8"/>
  <c r="L27" i="8"/>
  <c r="H27" i="8"/>
  <c r="J27" i="8" s="1"/>
  <c r="T26" i="8"/>
  <c r="R26" i="8"/>
  <c r="P26" i="8"/>
  <c r="L26" i="8"/>
  <c r="H26" i="8"/>
  <c r="I26" i="8" s="1"/>
  <c r="T25" i="8"/>
  <c r="R25" i="8"/>
  <c r="P25" i="8"/>
  <c r="L25" i="8"/>
  <c r="H25" i="8"/>
  <c r="J25" i="8" s="1"/>
  <c r="T24" i="8"/>
  <c r="R24" i="8"/>
  <c r="P24" i="8"/>
  <c r="L24" i="8"/>
  <c r="H24" i="8"/>
  <c r="J24" i="8" s="1"/>
  <c r="T23" i="8"/>
  <c r="R23" i="8"/>
  <c r="P23" i="8"/>
  <c r="L23" i="8"/>
  <c r="H23" i="8"/>
  <c r="I23" i="8" s="1"/>
  <c r="T22" i="8"/>
  <c r="R22" i="8"/>
  <c r="P22" i="8"/>
  <c r="L22" i="8"/>
  <c r="H22" i="8"/>
  <c r="J22" i="8" s="1"/>
  <c r="T21" i="8"/>
  <c r="R21" i="8"/>
  <c r="P21" i="8"/>
  <c r="L21" i="8"/>
  <c r="H21" i="8"/>
  <c r="I21" i="8" s="1"/>
  <c r="T20" i="8"/>
  <c r="R20" i="8"/>
  <c r="P20" i="8"/>
  <c r="L20" i="8"/>
  <c r="H20" i="8"/>
  <c r="J20" i="8" s="1"/>
  <c r="T19" i="8"/>
  <c r="R19" i="8"/>
  <c r="P19" i="8"/>
  <c r="L19" i="8"/>
  <c r="H19" i="8"/>
  <c r="J19" i="8" s="1"/>
  <c r="T18" i="8"/>
  <c r="R18" i="8"/>
  <c r="P18" i="8"/>
  <c r="L18" i="8"/>
  <c r="H18" i="8"/>
  <c r="J18" i="8" s="1"/>
  <c r="T17" i="8"/>
  <c r="R17" i="8"/>
  <c r="P17" i="8"/>
  <c r="L17" i="8"/>
  <c r="H17" i="8"/>
  <c r="J17" i="8" s="1"/>
  <c r="T16" i="8"/>
  <c r="R16" i="8"/>
  <c r="P16" i="8"/>
  <c r="L16" i="8"/>
  <c r="H16" i="8"/>
  <c r="J16" i="8" s="1"/>
  <c r="T15" i="8"/>
  <c r="R15" i="8"/>
  <c r="P15" i="8"/>
  <c r="L15" i="8"/>
  <c r="H15" i="8"/>
  <c r="J15" i="8" s="1"/>
  <c r="T14" i="8"/>
  <c r="R14" i="8"/>
  <c r="P14" i="8"/>
  <c r="L14" i="8"/>
  <c r="H14" i="8"/>
  <c r="J14" i="8" s="1"/>
  <c r="T13" i="8"/>
  <c r="R13" i="8"/>
  <c r="P13" i="8"/>
  <c r="L13" i="8"/>
  <c r="H13" i="8"/>
  <c r="I13" i="8" s="1"/>
  <c r="T12" i="8"/>
  <c r="R12" i="8"/>
  <c r="P12" i="8"/>
  <c r="L12" i="8"/>
  <c r="H12" i="8"/>
  <c r="J12" i="8" s="1"/>
  <c r="T11" i="8"/>
  <c r="R11" i="8"/>
  <c r="P11" i="8"/>
  <c r="L11" i="8"/>
  <c r="H11" i="8"/>
  <c r="J11" i="8" s="1"/>
  <c r="T10" i="8"/>
  <c r="R10" i="8"/>
  <c r="P10" i="8"/>
  <c r="H10" i="8"/>
  <c r="J10" i="8" s="1"/>
  <c r="T9" i="8"/>
  <c r="R9" i="8"/>
  <c r="P9" i="8"/>
  <c r="L9" i="8"/>
  <c r="H9" i="8"/>
  <c r="J9" i="8" s="1"/>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9" i="7"/>
  <c r="T67" i="7"/>
  <c r="R67" i="7"/>
  <c r="P67" i="7"/>
  <c r="L67" i="7"/>
  <c r="H67" i="7"/>
  <c r="J67" i="7" s="1"/>
  <c r="T66" i="7"/>
  <c r="R66" i="7"/>
  <c r="P66" i="7"/>
  <c r="L66" i="7"/>
  <c r="H66" i="7"/>
  <c r="I66" i="7" s="1"/>
  <c r="T65" i="7"/>
  <c r="R65" i="7"/>
  <c r="P65" i="7"/>
  <c r="L65" i="7"/>
  <c r="H65" i="7"/>
  <c r="J65" i="7" s="1"/>
  <c r="T64" i="7"/>
  <c r="R64" i="7"/>
  <c r="P64" i="7"/>
  <c r="L64" i="7"/>
  <c r="H64" i="7"/>
  <c r="I64" i="7" s="1"/>
  <c r="T63" i="7"/>
  <c r="R63" i="7"/>
  <c r="P63" i="7"/>
  <c r="L63" i="7"/>
  <c r="H63" i="7"/>
  <c r="I63" i="7" s="1"/>
  <c r="T62" i="7"/>
  <c r="R62" i="7"/>
  <c r="P62" i="7"/>
  <c r="L62" i="7"/>
  <c r="H62" i="7"/>
  <c r="J62" i="7" s="1"/>
  <c r="T61" i="7"/>
  <c r="R61" i="7"/>
  <c r="P61" i="7"/>
  <c r="L61" i="7"/>
  <c r="H61" i="7"/>
  <c r="I61" i="7" s="1"/>
  <c r="T60" i="7"/>
  <c r="R60" i="7"/>
  <c r="P60" i="7"/>
  <c r="L60" i="7"/>
  <c r="H60" i="7"/>
  <c r="I60" i="7" s="1"/>
  <c r="T59" i="7"/>
  <c r="R59" i="7"/>
  <c r="P59" i="7"/>
  <c r="L59" i="7"/>
  <c r="H59" i="7"/>
  <c r="J59" i="7" s="1"/>
  <c r="T58" i="7"/>
  <c r="R58" i="7"/>
  <c r="P58" i="7"/>
  <c r="L58" i="7"/>
  <c r="H58" i="7"/>
  <c r="I58" i="7" s="1"/>
  <c r="T57" i="7"/>
  <c r="R57" i="7"/>
  <c r="P57" i="7"/>
  <c r="L57" i="7"/>
  <c r="H57" i="7"/>
  <c r="J57" i="7" s="1"/>
  <c r="T56" i="7"/>
  <c r="R56" i="7"/>
  <c r="P56" i="7"/>
  <c r="L56" i="7"/>
  <c r="H56" i="7"/>
  <c r="J56" i="7" s="1"/>
  <c r="T55" i="7"/>
  <c r="R55" i="7"/>
  <c r="P55" i="7"/>
  <c r="L55" i="7"/>
  <c r="H55" i="7"/>
  <c r="J55" i="7" s="1"/>
  <c r="T54" i="7"/>
  <c r="R54" i="7"/>
  <c r="P54" i="7"/>
  <c r="L54" i="7"/>
  <c r="H54" i="7"/>
  <c r="J54" i="7" s="1"/>
  <c r="T53" i="7"/>
  <c r="R53" i="7"/>
  <c r="P53" i="7"/>
  <c r="L53" i="7"/>
  <c r="H53" i="7"/>
  <c r="I53" i="7" s="1"/>
  <c r="T52" i="7"/>
  <c r="R52" i="7"/>
  <c r="P52" i="7"/>
  <c r="L52" i="7"/>
  <c r="H52" i="7"/>
  <c r="J52" i="7" s="1"/>
  <c r="T51" i="7"/>
  <c r="R51" i="7"/>
  <c r="P51" i="7"/>
  <c r="L51" i="7"/>
  <c r="H51" i="7"/>
  <c r="J51" i="7" s="1"/>
  <c r="T50" i="7"/>
  <c r="R50" i="7"/>
  <c r="P50" i="7"/>
  <c r="L50" i="7"/>
  <c r="H50" i="7"/>
  <c r="I50" i="7" s="1"/>
  <c r="T49" i="7"/>
  <c r="R49" i="7"/>
  <c r="P49" i="7"/>
  <c r="L49" i="7"/>
  <c r="H49" i="7"/>
  <c r="I49" i="7" s="1"/>
  <c r="T48" i="7"/>
  <c r="R48" i="7"/>
  <c r="P48" i="7"/>
  <c r="L48" i="7"/>
  <c r="H48" i="7"/>
  <c r="I48" i="7" s="1"/>
  <c r="T47" i="7"/>
  <c r="R47" i="7"/>
  <c r="P47" i="7"/>
  <c r="L47" i="7"/>
  <c r="H47" i="7"/>
  <c r="J47" i="7" s="1"/>
  <c r="T46" i="7"/>
  <c r="R46" i="7"/>
  <c r="P46" i="7"/>
  <c r="L46" i="7"/>
  <c r="H46" i="7"/>
  <c r="J46" i="7" s="1"/>
  <c r="T45" i="7"/>
  <c r="R45" i="7"/>
  <c r="P45" i="7"/>
  <c r="L45" i="7"/>
  <c r="H45" i="7"/>
  <c r="I45" i="7" s="1"/>
  <c r="T44" i="7"/>
  <c r="R44" i="7"/>
  <c r="P44" i="7"/>
  <c r="L44" i="7"/>
  <c r="H44" i="7"/>
  <c r="I44" i="7" s="1"/>
  <c r="T43" i="7"/>
  <c r="R43" i="7"/>
  <c r="P43" i="7"/>
  <c r="L43" i="7"/>
  <c r="H43" i="7"/>
  <c r="J43" i="7" s="1"/>
  <c r="T42" i="7"/>
  <c r="R42" i="7"/>
  <c r="P42" i="7"/>
  <c r="L42" i="7"/>
  <c r="H42" i="7"/>
  <c r="I42" i="7" s="1"/>
  <c r="T41" i="7"/>
  <c r="R41" i="7"/>
  <c r="P41" i="7"/>
  <c r="L41" i="7"/>
  <c r="H41" i="7"/>
  <c r="I41" i="7" s="1"/>
  <c r="T40" i="7"/>
  <c r="R40" i="7"/>
  <c r="P40" i="7"/>
  <c r="L40" i="7"/>
  <c r="H40" i="7"/>
  <c r="I40" i="7" s="1"/>
  <c r="T39" i="7"/>
  <c r="R39" i="7"/>
  <c r="P39" i="7"/>
  <c r="L39" i="7"/>
  <c r="H39" i="7"/>
  <c r="J39" i="7" s="1"/>
  <c r="T38" i="7"/>
  <c r="R38" i="7"/>
  <c r="P38" i="7"/>
  <c r="L38" i="7"/>
  <c r="H38" i="7"/>
  <c r="J38" i="7" s="1"/>
  <c r="T37" i="7"/>
  <c r="R37" i="7"/>
  <c r="P37" i="7"/>
  <c r="L37" i="7"/>
  <c r="H37" i="7"/>
  <c r="I37" i="7" s="1"/>
  <c r="T36" i="7"/>
  <c r="R36" i="7"/>
  <c r="P36" i="7"/>
  <c r="L36" i="7"/>
  <c r="H36" i="7"/>
  <c r="J36" i="7" s="1"/>
  <c r="T35" i="7"/>
  <c r="R35" i="7"/>
  <c r="P35" i="7"/>
  <c r="L35" i="7"/>
  <c r="H35" i="7"/>
  <c r="J35" i="7" s="1"/>
  <c r="T34" i="7"/>
  <c r="R34" i="7"/>
  <c r="P34" i="7"/>
  <c r="L34" i="7"/>
  <c r="H34" i="7"/>
  <c r="I34" i="7" s="1"/>
  <c r="T33" i="7"/>
  <c r="R33" i="7"/>
  <c r="P33" i="7"/>
  <c r="L33" i="7"/>
  <c r="H33" i="7"/>
  <c r="J33" i="7" s="1"/>
  <c r="T32" i="7"/>
  <c r="R32" i="7"/>
  <c r="P32" i="7"/>
  <c r="L32" i="7"/>
  <c r="H32" i="7"/>
  <c r="I32" i="7" s="1"/>
  <c r="T31" i="7"/>
  <c r="R31" i="7"/>
  <c r="P31" i="7"/>
  <c r="L31" i="7"/>
  <c r="H31" i="7"/>
  <c r="J31" i="7" s="1"/>
  <c r="T30" i="7"/>
  <c r="R30" i="7"/>
  <c r="P30" i="7"/>
  <c r="L30" i="7"/>
  <c r="H30" i="7"/>
  <c r="J30" i="7" s="1"/>
  <c r="T29" i="7"/>
  <c r="R29" i="7"/>
  <c r="P29" i="7"/>
  <c r="L29" i="7"/>
  <c r="H29" i="7"/>
  <c r="I29" i="7" s="1"/>
  <c r="T28" i="7"/>
  <c r="R28" i="7"/>
  <c r="P28" i="7"/>
  <c r="L28" i="7"/>
  <c r="H28" i="7"/>
  <c r="J28" i="7" s="1"/>
  <c r="T27" i="7"/>
  <c r="R27" i="7"/>
  <c r="P27" i="7"/>
  <c r="L27" i="7"/>
  <c r="H27" i="7"/>
  <c r="T26" i="7"/>
  <c r="R26" i="7"/>
  <c r="P26" i="7"/>
  <c r="L26" i="7"/>
  <c r="H26" i="7"/>
  <c r="I26" i="7" s="1"/>
  <c r="T25" i="7"/>
  <c r="R25" i="7"/>
  <c r="P25" i="7"/>
  <c r="L25" i="7"/>
  <c r="H25" i="7"/>
  <c r="J25" i="7" s="1"/>
  <c r="T24" i="7"/>
  <c r="R24" i="7"/>
  <c r="P24" i="7"/>
  <c r="L24" i="7"/>
  <c r="H24" i="7"/>
  <c r="I24" i="7" s="1"/>
  <c r="T23" i="7"/>
  <c r="R23" i="7"/>
  <c r="P23" i="7"/>
  <c r="L23" i="7"/>
  <c r="H23" i="7"/>
  <c r="J23" i="7" s="1"/>
  <c r="T22" i="7"/>
  <c r="R22" i="7"/>
  <c r="P22" i="7"/>
  <c r="L22" i="7"/>
  <c r="H22" i="7"/>
  <c r="J22" i="7" s="1"/>
  <c r="T21" i="7"/>
  <c r="R21" i="7"/>
  <c r="P21" i="7"/>
  <c r="L21" i="7"/>
  <c r="H21" i="7"/>
  <c r="I21" i="7" s="1"/>
  <c r="T20" i="7"/>
  <c r="R20" i="7"/>
  <c r="P20" i="7"/>
  <c r="L20" i="7"/>
  <c r="H20" i="7"/>
  <c r="J20" i="7" s="1"/>
  <c r="T19" i="7"/>
  <c r="R19" i="7"/>
  <c r="P19" i="7"/>
  <c r="L19" i="7"/>
  <c r="H19" i="7"/>
  <c r="T18" i="7"/>
  <c r="R18" i="7"/>
  <c r="P18" i="7"/>
  <c r="L18" i="7"/>
  <c r="H18" i="7"/>
  <c r="I18" i="7" s="1"/>
  <c r="T17" i="7"/>
  <c r="R17" i="7"/>
  <c r="P17" i="7"/>
  <c r="L17" i="7"/>
  <c r="H17" i="7"/>
  <c r="I17" i="7" s="1"/>
  <c r="T16" i="7"/>
  <c r="R16" i="7"/>
  <c r="P16" i="7"/>
  <c r="L16" i="7"/>
  <c r="H16" i="7"/>
  <c r="I16" i="7" s="1"/>
  <c r="T15" i="7"/>
  <c r="R15" i="7"/>
  <c r="P15" i="7"/>
  <c r="L15" i="7"/>
  <c r="H15" i="7"/>
  <c r="J15" i="7" s="1"/>
  <c r="T14" i="7"/>
  <c r="R14" i="7"/>
  <c r="P14" i="7"/>
  <c r="L14" i="7"/>
  <c r="H14" i="7"/>
  <c r="I14" i="7" s="1"/>
  <c r="T13" i="7"/>
  <c r="R13" i="7"/>
  <c r="P13" i="7"/>
  <c r="L13" i="7"/>
  <c r="H13" i="7"/>
  <c r="I13" i="7" s="1"/>
  <c r="T12" i="7"/>
  <c r="R12" i="7"/>
  <c r="P12" i="7"/>
  <c r="L12" i="7"/>
  <c r="H12" i="7"/>
  <c r="J12" i="7" s="1"/>
  <c r="T11" i="7"/>
  <c r="R11" i="7"/>
  <c r="P11" i="7"/>
  <c r="L11" i="7"/>
  <c r="H11" i="7"/>
  <c r="T10" i="7"/>
  <c r="R10" i="7"/>
  <c r="P10" i="7"/>
  <c r="L10" i="7"/>
  <c r="H10" i="7"/>
  <c r="I10" i="7" s="1"/>
  <c r="T9" i="7"/>
  <c r="R9" i="7"/>
  <c r="P9" i="7"/>
  <c r="L9" i="7"/>
  <c r="H9" i="7"/>
  <c r="J9" i="7" s="1"/>
  <c r="I14" i="8" l="1"/>
  <c r="J47" i="8"/>
  <c r="U47" i="8" s="1"/>
  <c r="J54" i="8"/>
  <c r="U54" i="8" s="1"/>
  <c r="I57" i="8"/>
  <c r="J32" i="7"/>
  <c r="J50" i="7"/>
  <c r="U50" i="7" s="1"/>
  <c r="J53" i="7"/>
  <c r="U53" i="7" s="1"/>
  <c r="I22" i="7"/>
  <c r="J41" i="8"/>
  <c r="U41" i="8" s="1"/>
  <c r="I16" i="8"/>
  <c r="J60" i="7"/>
  <c r="U60" i="7" s="1"/>
  <c r="J17" i="7"/>
  <c r="U17" i="7" s="1"/>
  <c r="J45" i="7"/>
  <c r="U45" i="7" s="1"/>
  <c r="J58" i="7"/>
  <c r="U58" i="7" s="1"/>
  <c r="I30" i="7"/>
  <c r="I39" i="7"/>
  <c r="J63" i="7"/>
  <c r="U63" i="7" s="1"/>
  <c r="I65" i="7"/>
  <c r="I12" i="7"/>
  <c r="J37" i="7"/>
  <c r="U37" i="7" s="1"/>
  <c r="J41" i="7"/>
  <c r="U41" i="7" s="1"/>
  <c r="J10" i="7"/>
  <c r="U10" i="7" s="1"/>
  <c r="J18" i="7"/>
  <c r="U18" i="7" s="1"/>
  <c r="I31" i="7"/>
  <c r="I36" i="7"/>
  <c r="J44" i="7"/>
  <c r="U44" i="7" s="1"/>
  <c r="I46" i="7"/>
  <c r="J21" i="7"/>
  <c r="U21" i="7" s="1"/>
  <c r="I23" i="7"/>
  <c r="J49" i="7"/>
  <c r="U49" i="7" s="1"/>
  <c r="I54" i="7"/>
  <c r="I57" i="7"/>
  <c r="J26" i="7"/>
  <c r="U26" i="7" s="1"/>
  <c r="J34" i="7"/>
  <c r="U34" i="7" s="1"/>
  <c r="I38" i="7"/>
  <c r="J42" i="7"/>
  <c r="U42" i="7" s="1"/>
  <c r="I62" i="7"/>
  <c r="J64" i="7"/>
  <c r="U64" i="7" s="1"/>
  <c r="I36" i="8"/>
  <c r="J49" i="8"/>
  <c r="U49" i="8" s="1"/>
  <c r="J62" i="8"/>
  <c r="U62" i="8" s="1"/>
  <c r="I65" i="8"/>
  <c r="I10" i="8"/>
  <c r="I22" i="8"/>
  <c r="J29" i="8"/>
  <c r="U29" i="8" s="1"/>
  <c r="I34" i="8"/>
  <c r="J45" i="8"/>
  <c r="U45" i="8" s="1"/>
  <c r="J26" i="8"/>
  <c r="U26" i="8" s="1"/>
  <c r="J39" i="8"/>
  <c r="U39" i="8" s="1"/>
  <c r="J50" i="8"/>
  <c r="I12" i="8"/>
  <c r="I20" i="8"/>
  <c r="I25" i="8"/>
  <c r="I32" i="8"/>
  <c r="J53" i="8"/>
  <c r="U53" i="8" s="1"/>
  <c r="J58" i="8"/>
  <c r="U58" i="8" s="1"/>
  <c r="J61" i="8"/>
  <c r="U61" i="8" s="1"/>
  <c r="I9" i="8"/>
  <c r="I18" i="8"/>
  <c r="J23" i="8"/>
  <c r="J30" i="8"/>
  <c r="U30" i="8" s="1"/>
  <c r="I38" i="8"/>
  <c r="J66" i="8"/>
  <c r="U66" i="8" s="1"/>
  <c r="I17" i="8"/>
  <c r="I24" i="8"/>
  <c r="J31" i="8"/>
  <c r="U31" i="8" s="1"/>
  <c r="I33" i="8"/>
  <c r="I42" i="8"/>
  <c r="I44" i="8"/>
  <c r="I46" i="8"/>
  <c r="J55" i="8"/>
  <c r="U55" i="8" s="1"/>
  <c r="J63" i="8"/>
  <c r="U63" i="8" s="1"/>
  <c r="J13" i="8"/>
  <c r="U13" i="8" s="1"/>
  <c r="J21" i="8"/>
  <c r="U21" i="8" s="1"/>
  <c r="I28" i="8"/>
  <c r="J37" i="8"/>
  <c r="U37" i="8" s="1"/>
  <c r="I52" i="8"/>
  <c r="I60" i="8"/>
  <c r="U27" i="8"/>
  <c r="U67" i="8"/>
  <c r="U40" i="8"/>
  <c r="U51" i="8"/>
  <c r="U59" i="8"/>
  <c r="U14" i="8"/>
  <c r="U38" i="8"/>
  <c r="U18" i="8"/>
  <c r="U22" i="8"/>
  <c r="U34" i="8"/>
  <c r="U48" i="8"/>
  <c r="U17" i="8"/>
  <c r="U19" i="8"/>
  <c r="U32" i="8"/>
  <c r="U33" i="8"/>
  <c r="U42" i="8"/>
  <c r="U23" i="8"/>
  <c r="U43" i="8"/>
  <c r="U50" i="8"/>
  <c r="U28" i="8"/>
  <c r="U20" i="8"/>
  <c r="U25" i="8"/>
  <c r="U35" i="8"/>
  <c r="U52" i="8"/>
  <c r="U60" i="8"/>
  <c r="U16" i="8"/>
  <c r="U56" i="8"/>
  <c r="U57" i="8"/>
  <c r="U64" i="8"/>
  <c r="U65" i="8"/>
  <c r="U36" i="8"/>
  <c r="U15" i="8"/>
  <c r="U24" i="8"/>
  <c r="U44" i="8"/>
  <c r="U46" i="8"/>
  <c r="U12" i="8"/>
  <c r="U11" i="8"/>
  <c r="U10" i="8"/>
  <c r="U9" i="8"/>
  <c r="I11" i="8"/>
  <c r="I19" i="8"/>
  <c r="I27" i="8"/>
  <c r="I35" i="8"/>
  <c r="I43" i="8"/>
  <c r="I51" i="8"/>
  <c r="I59" i="8"/>
  <c r="I67" i="8"/>
  <c r="I40" i="8"/>
  <c r="I48" i="8"/>
  <c r="I56" i="8"/>
  <c r="I64" i="8"/>
  <c r="I15" i="8"/>
  <c r="I9" i="7"/>
  <c r="J13" i="7"/>
  <c r="U13" i="7" s="1"/>
  <c r="J40" i="7"/>
  <c r="U40" i="7" s="1"/>
  <c r="J16" i="7"/>
  <c r="U16" i="7" s="1"/>
  <c r="I20" i="7"/>
  <c r="I25" i="7"/>
  <c r="J48" i="7"/>
  <c r="U48" i="7" s="1"/>
  <c r="I52" i="7"/>
  <c r="J61" i="7"/>
  <c r="U61" i="7" s="1"/>
  <c r="J66" i="7"/>
  <c r="U66" i="7" s="1"/>
  <c r="I15" i="7"/>
  <c r="J29" i="7"/>
  <c r="U29" i="7" s="1"/>
  <c r="I47" i="7"/>
  <c r="J24" i="7"/>
  <c r="U24" i="7" s="1"/>
  <c r="I28" i="7"/>
  <c r="I33" i="7"/>
  <c r="I55" i="7"/>
  <c r="U32" i="7"/>
  <c r="U33" i="7"/>
  <c r="U30" i="7"/>
  <c r="U59" i="7"/>
  <c r="U15" i="7"/>
  <c r="U9" i="7"/>
  <c r="U28" i="7"/>
  <c r="U39" i="7"/>
  <c r="U46" i="7"/>
  <c r="U67" i="7"/>
  <c r="U12" i="7"/>
  <c r="U35" i="7"/>
  <c r="U36" i="7"/>
  <c r="U47" i="7"/>
  <c r="U56" i="7"/>
  <c r="U57" i="7"/>
  <c r="U54" i="7"/>
  <c r="U38" i="7"/>
  <c r="U20" i="7"/>
  <c r="U23" i="7"/>
  <c r="U43" i="7"/>
  <c r="U55" i="7"/>
  <c r="U62" i="7"/>
  <c r="U65" i="7"/>
  <c r="U31" i="7"/>
  <c r="U51" i="7"/>
  <c r="U52" i="7"/>
  <c r="J27" i="7"/>
  <c r="U27" i="7" s="1"/>
  <c r="I27" i="7"/>
  <c r="U25" i="7"/>
  <c r="J11" i="7"/>
  <c r="U11" i="7" s="1"/>
  <c r="I11" i="7"/>
  <c r="J19" i="7"/>
  <c r="U19" i="7" s="1"/>
  <c r="I19" i="7"/>
  <c r="U22" i="7"/>
  <c r="J14" i="7"/>
  <c r="U14" i="7" s="1"/>
  <c r="I35" i="7"/>
  <c r="I43" i="7"/>
  <c r="I51" i="7"/>
  <c r="I59" i="7"/>
  <c r="I67" i="7"/>
  <c r="I56" i="7"/>
  <c r="E55" i="6" l="1"/>
  <c r="E57" i="6" l="1"/>
  <c r="E56" i="6"/>
  <c r="C18" i="6"/>
  <c r="C17" i="6"/>
  <c r="C16" i="6"/>
  <c r="C15" i="6"/>
  <c r="F44" i="6"/>
  <c r="F49" i="6" s="1"/>
  <c r="C46" i="6"/>
  <c r="C45" i="6"/>
  <c r="C48" i="6"/>
  <c r="C47" i="6"/>
  <c r="V13" i="8" l="1"/>
  <c r="W13" i="8" s="1"/>
  <c r="V18" i="8"/>
  <c r="W18" i="8" s="1"/>
  <c r="V42" i="8"/>
  <c r="W42" i="8" s="1"/>
  <c r="V26" i="8"/>
  <c r="W26" i="8" s="1"/>
  <c r="V50" i="7"/>
  <c r="W50" i="7" s="1"/>
  <c r="V59" i="8"/>
  <c r="W59" i="8" s="1"/>
  <c r="V57" i="7"/>
  <c r="W57" i="7" s="1"/>
  <c r="V50" i="8"/>
  <c r="W50" i="8" s="1"/>
  <c r="V36" i="8"/>
  <c r="W36" i="8" s="1"/>
  <c r="V33" i="8"/>
  <c r="W33" i="8" s="1"/>
  <c r="V34" i="8"/>
  <c r="W34" i="8" s="1"/>
  <c r="V38" i="8"/>
  <c r="W38" i="8" s="1"/>
  <c r="V63" i="8"/>
  <c r="W63" i="8" s="1"/>
  <c r="V17" i="7"/>
  <c r="W17" i="7" s="1"/>
  <c r="V40" i="8"/>
  <c r="W40" i="8" s="1"/>
  <c r="V14" i="8"/>
  <c r="W14" i="8" s="1"/>
  <c r="V30" i="8"/>
  <c r="W30" i="8" s="1"/>
  <c r="V21" i="8"/>
  <c r="W21" i="8" s="1"/>
  <c r="V15" i="8"/>
  <c r="W15" i="8" s="1"/>
  <c r="V20" i="7"/>
  <c r="W20" i="7" s="1"/>
  <c r="V29" i="8"/>
  <c r="W29" i="8" s="1"/>
  <c r="V56" i="8"/>
  <c r="W56" i="8" s="1"/>
  <c r="V62" i="7"/>
  <c r="W62" i="7" s="1"/>
  <c r="V19" i="8"/>
  <c r="W19" i="8" s="1"/>
  <c r="V41" i="7"/>
  <c r="W41" i="7" s="1"/>
  <c r="V45" i="7"/>
  <c r="W45" i="7" s="1"/>
  <c r="V44" i="8"/>
  <c r="W44" i="8" s="1"/>
  <c r="V20" i="8"/>
  <c r="W20" i="8" s="1"/>
  <c r="V58" i="7"/>
  <c r="W58" i="7" s="1"/>
  <c r="V47" i="8"/>
  <c r="W47" i="8" s="1"/>
  <c r="V55" i="7"/>
  <c r="W55" i="7" s="1"/>
  <c r="V40" i="7"/>
  <c r="W40" i="7" s="1"/>
  <c r="V46" i="8"/>
  <c r="W46" i="8" s="1"/>
  <c r="V35" i="7"/>
  <c r="W35" i="7" s="1"/>
  <c r="V63" i="7"/>
  <c r="W63" i="7" s="1"/>
  <c r="V44" i="7"/>
  <c r="W44" i="7" s="1"/>
  <c r="V61" i="7"/>
  <c r="W61" i="7" s="1"/>
  <c r="V60" i="7"/>
  <c r="W60" i="7" s="1"/>
  <c r="V52" i="8"/>
  <c r="W52" i="8" s="1"/>
  <c r="V64" i="7"/>
  <c r="W64" i="7" s="1"/>
  <c r="V24" i="7"/>
  <c r="W24" i="7" s="1"/>
  <c r="V65" i="7"/>
  <c r="W65" i="7" s="1"/>
  <c r="V58" i="8"/>
  <c r="W58" i="8" s="1"/>
  <c r="V42" i="7"/>
  <c r="W42" i="7" s="1"/>
  <c r="V41" i="8"/>
  <c r="W41" i="8" s="1"/>
  <c r="V32" i="8"/>
  <c r="W32" i="8" s="1"/>
  <c r="V22" i="7"/>
  <c r="W22" i="7" s="1"/>
  <c r="V49" i="8"/>
  <c r="W49" i="8" s="1"/>
  <c r="V14" i="7"/>
  <c r="W14" i="7" s="1"/>
  <c r="V55" i="8"/>
  <c r="W55" i="8" s="1"/>
  <c r="V31" i="8"/>
  <c r="W31" i="8" s="1"/>
  <c r="V39" i="8"/>
  <c r="W39" i="8" s="1"/>
  <c r="V46" i="7"/>
  <c r="W46" i="7" s="1"/>
  <c r="V35" i="8"/>
  <c r="W35" i="8" s="1"/>
  <c r="V11" i="7"/>
  <c r="W11" i="7" s="1"/>
  <c r="V56" i="7"/>
  <c r="W56" i="7" s="1"/>
  <c r="V36" i="7"/>
  <c r="W36" i="7" s="1"/>
  <c r="V51" i="8"/>
  <c r="W51" i="8" s="1"/>
  <c r="V37" i="8"/>
  <c r="W37" i="8" s="1"/>
  <c r="V54" i="8"/>
  <c r="W54" i="8" s="1"/>
  <c r="V61" i="8"/>
  <c r="W61" i="8" s="1"/>
  <c r="V9" i="8"/>
  <c r="W9" i="8" s="1"/>
  <c r="V19" i="7"/>
  <c r="W19" i="7" s="1"/>
  <c r="V49" i="7"/>
  <c r="W49" i="7" s="1"/>
  <c r="V11" i="8"/>
  <c r="W11" i="8" s="1"/>
  <c r="V32" i="7"/>
  <c r="W32" i="7" s="1"/>
  <c r="V52" i="7"/>
  <c r="W52" i="7" s="1"/>
  <c r="V21" i="7"/>
  <c r="W21" i="7" s="1"/>
  <c r="V48" i="8"/>
  <c r="W48" i="8" s="1"/>
  <c r="V18" i="7"/>
  <c r="W18" i="7" s="1"/>
  <c r="V15" i="7"/>
  <c r="W15" i="7" s="1"/>
  <c r="V31" i="7"/>
  <c r="W31" i="7" s="1"/>
  <c r="V25" i="7"/>
  <c r="W25" i="7" s="1"/>
  <c r="V64" i="8"/>
  <c r="W64" i="8" s="1"/>
  <c r="V34" i="7"/>
  <c r="W34" i="7" s="1"/>
  <c r="V62" i="8"/>
  <c r="W62" i="8" s="1"/>
  <c r="V24" i="8"/>
  <c r="W24" i="8" s="1"/>
  <c r="V54" i="7"/>
  <c r="W54" i="7" s="1"/>
  <c r="V37" i="7"/>
  <c r="W37" i="7" s="1"/>
  <c r="V45" i="8"/>
  <c r="W45" i="8" s="1"/>
  <c r="V23" i="8"/>
  <c r="W23" i="8" s="1"/>
  <c r="V47" i="7"/>
  <c r="W47" i="7" s="1"/>
  <c r="V43" i="7"/>
  <c r="W43" i="7" s="1"/>
  <c r="V67" i="8"/>
  <c r="W67" i="8" s="1"/>
  <c r="V27" i="8"/>
  <c r="W27" i="8" s="1"/>
  <c r="V51" i="7"/>
  <c r="W51" i="7" s="1"/>
  <c r="V66" i="8"/>
  <c r="W66" i="8" s="1"/>
  <c r="V53" i="8"/>
  <c r="W53" i="8" s="1"/>
  <c r="V28" i="7"/>
  <c r="W28" i="7" s="1"/>
  <c r="V22" i="8"/>
  <c r="W22" i="8" s="1"/>
  <c r="V16" i="7"/>
  <c r="W16" i="7" s="1"/>
  <c r="V60" i="8"/>
  <c r="W60" i="8" s="1"/>
  <c r="V27" i="7"/>
  <c r="W27" i="7" s="1"/>
  <c r="V9" i="7"/>
  <c r="W9" i="7" s="1"/>
  <c r="V48" i="7"/>
  <c r="W48" i="7" s="1"/>
  <c r="V28" i="8"/>
  <c r="W28" i="8" s="1"/>
  <c r="V57" i="8"/>
  <c r="W57" i="8" s="1"/>
  <c r="V23" i="7"/>
  <c r="W23" i="7" s="1"/>
  <c r="V59" i="7"/>
  <c r="W59" i="7" s="1"/>
  <c r="V67" i="7"/>
  <c r="W67" i="7" s="1"/>
  <c r="V33" i="7"/>
  <c r="W33" i="7" s="1"/>
  <c r="V26" i="7"/>
  <c r="W26" i="7" s="1"/>
  <c r="V29" i="7"/>
  <c r="W29" i="7" s="1"/>
  <c r="V12" i="7"/>
  <c r="W12" i="7" s="1"/>
  <c r="V17" i="8"/>
  <c r="W17" i="8" s="1"/>
  <c r="V53" i="7"/>
  <c r="W53" i="7" s="1"/>
  <c r="V10" i="7"/>
  <c r="W10" i="7" s="1"/>
  <c r="V10" i="8"/>
  <c r="W10" i="8" s="1"/>
  <c r="V66" i="7"/>
  <c r="W66" i="7" s="1"/>
  <c r="V25" i="8"/>
  <c r="W25" i="8" s="1"/>
  <c r="V16" i="8"/>
  <c r="W16" i="8" s="1"/>
  <c r="V65" i="8"/>
  <c r="W65" i="8" s="1"/>
  <c r="V38" i="7"/>
  <c r="W38" i="7" s="1"/>
  <c r="V13" i="7"/>
  <c r="W13" i="7" s="1"/>
  <c r="V43" i="8"/>
  <c r="W43" i="8" s="1"/>
  <c r="V39" i="7"/>
  <c r="W39" i="7" s="1"/>
  <c r="V30" i="7"/>
  <c r="W30" i="7" s="1"/>
  <c r="V12" i="8"/>
  <c r="W12" i="8" s="1"/>
  <c r="F47" i="6"/>
  <c r="G49" i="6"/>
  <c r="G45" i="6"/>
  <c r="F46" i="6"/>
  <c r="G46" i="6"/>
  <c r="G47" i="6"/>
  <c r="F48" i="6"/>
  <c r="G48" i="6"/>
  <c r="F45" i="6"/>
  <c r="AA12" i="7" l="1"/>
  <c r="Y12" i="7"/>
  <c r="Z12" i="7"/>
  <c r="X12" i="7"/>
  <c r="X31" i="7"/>
  <c r="AA31" i="7"/>
  <c r="Y31" i="7"/>
  <c r="Z31" i="7"/>
  <c r="Z49" i="7"/>
  <c r="X49" i="7"/>
  <c r="Y49" i="7"/>
  <c r="AA49" i="7"/>
  <c r="X56" i="7"/>
  <c r="Y56" i="7"/>
  <c r="Z56" i="7"/>
  <c r="AA56" i="7"/>
  <c r="Z49" i="8"/>
  <c r="Y49" i="8"/>
  <c r="X49" i="8"/>
  <c r="AA49" i="8"/>
  <c r="Z64" i="7"/>
  <c r="X64" i="7"/>
  <c r="AA64" i="7"/>
  <c r="Y64" i="7"/>
  <c r="X40" i="7"/>
  <c r="Y40" i="7"/>
  <c r="AA40" i="7"/>
  <c r="Z40" i="7"/>
  <c r="X19" i="8"/>
  <c r="Y19" i="8"/>
  <c r="Z19" i="8"/>
  <c r="AA19" i="8"/>
  <c r="Y14" i="8"/>
  <c r="AA14" i="8"/>
  <c r="Z14" i="8"/>
  <c r="X14" i="8"/>
  <c r="AA50" i="8"/>
  <c r="Z50" i="8"/>
  <c r="X50" i="8"/>
  <c r="Y50" i="8"/>
  <c r="X16" i="8"/>
  <c r="AA16" i="8"/>
  <c r="Z16" i="8"/>
  <c r="Y16" i="8"/>
  <c r="X29" i="7"/>
  <c r="Y29" i="7"/>
  <c r="Z29" i="7"/>
  <c r="AA29" i="7"/>
  <c r="X48" i="7"/>
  <c r="Y48" i="7"/>
  <c r="AA48" i="7"/>
  <c r="Z48" i="7"/>
  <c r="Z66" i="8"/>
  <c r="Y66" i="8"/>
  <c r="AA66" i="8"/>
  <c r="X66" i="8"/>
  <c r="AA37" i="7"/>
  <c r="Y37" i="7"/>
  <c r="X37" i="7"/>
  <c r="Z37" i="7"/>
  <c r="AA15" i="7"/>
  <c r="X15" i="7"/>
  <c r="Y15" i="7"/>
  <c r="Z15" i="7"/>
  <c r="Y19" i="7"/>
  <c r="X19" i="7"/>
  <c r="AA19" i="7"/>
  <c r="Z19" i="7"/>
  <c r="AA11" i="7"/>
  <c r="X11" i="7"/>
  <c r="Y11" i="7"/>
  <c r="Z11" i="7"/>
  <c r="Y22" i="7"/>
  <c r="X22" i="7"/>
  <c r="AA22" i="7"/>
  <c r="Z22" i="7"/>
  <c r="Z52" i="8"/>
  <c r="X52" i="8"/>
  <c r="Y52" i="8"/>
  <c r="AA52" i="8"/>
  <c r="Z55" i="7"/>
  <c r="X55" i="7"/>
  <c r="AA55" i="7"/>
  <c r="Y55" i="7"/>
  <c r="AA62" i="7"/>
  <c r="X62" i="7"/>
  <c r="Z62" i="7"/>
  <c r="Y62" i="7"/>
  <c r="Z40" i="8"/>
  <c r="Y40" i="8"/>
  <c r="X40" i="8"/>
  <c r="AA40" i="8"/>
  <c r="Y57" i="7"/>
  <c r="AA57" i="7"/>
  <c r="Z57" i="7"/>
  <c r="X57" i="7"/>
  <c r="AA53" i="8"/>
  <c r="Y53" i="8"/>
  <c r="X53" i="8"/>
  <c r="Z53" i="8"/>
  <c r="Y25" i="8"/>
  <c r="Z25" i="8"/>
  <c r="AA25" i="8"/>
  <c r="X25" i="8"/>
  <c r="Z54" i="7"/>
  <c r="AA54" i="7"/>
  <c r="Y54" i="7"/>
  <c r="X54" i="7"/>
  <c r="AA32" i="8"/>
  <c r="Y32" i="8"/>
  <c r="X32" i="8"/>
  <c r="Z32" i="8"/>
  <c r="Y56" i="8"/>
  <c r="Z56" i="8"/>
  <c r="X56" i="8"/>
  <c r="AA56" i="8"/>
  <c r="Z66" i="7"/>
  <c r="X66" i="7"/>
  <c r="AA66" i="7"/>
  <c r="Y66" i="7"/>
  <c r="AA24" i="8"/>
  <c r="Y24" i="8"/>
  <c r="Z24" i="8"/>
  <c r="X24" i="8"/>
  <c r="Z41" i="8"/>
  <c r="Y41" i="8"/>
  <c r="AA41" i="8"/>
  <c r="X41" i="8"/>
  <c r="AA29" i="8"/>
  <c r="Z29" i="8"/>
  <c r="X29" i="8"/>
  <c r="Y29" i="8"/>
  <c r="Z10" i="8"/>
  <c r="AA10" i="8"/>
  <c r="Y10" i="8"/>
  <c r="X10" i="8"/>
  <c r="AA67" i="7"/>
  <c r="Y67" i="7"/>
  <c r="Z67" i="7"/>
  <c r="X67" i="7"/>
  <c r="X60" i="8"/>
  <c r="AA60" i="8"/>
  <c r="Z60" i="8"/>
  <c r="Y60" i="8"/>
  <c r="AA67" i="8"/>
  <c r="X67" i="8"/>
  <c r="Y67" i="8"/>
  <c r="Z67" i="8"/>
  <c r="AA62" i="8"/>
  <c r="Z62" i="8"/>
  <c r="X62" i="8"/>
  <c r="Y62" i="8"/>
  <c r="AA21" i="7"/>
  <c r="X21" i="7"/>
  <c r="Z21" i="7"/>
  <c r="Y21" i="7"/>
  <c r="Z54" i="8"/>
  <c r="AA54" i="8"/>
  <c r="Y54" i="8"/>
  <c r="X54" i="8"/>
  <c r="AA39" i="8"/>
  <c r="Z39" i="8"/>
  <c r="X39" i="8"/>
  <c r="Y39" i="8"/>
  <c r="Z42" i="7"/>
  <c r="X42" i="7"/>
  <c r="AA42" i="7"/>
  <c r="Y42" i="7"/>
  <c r="Y44" i="7"/>
  <c r="Z44" i="7"/>
  <c r="AA44" i="7"/>
  <c r="X44" i="7"/>
  <c r="Z20" i="8"/>
  <c r="AA20" i="8"/>
  <c r="Y20" i="8"/>
  <c r="X20" i="8"/>
  <c r="X20" i="7"/>
  <c r="Z20" i="7"/>
  <c r="Y20" i="7"/>
  <c r="AA20" i="7"/>
  <c r="X38" i="8"/>
  <c r="Z38" i="8"/>
  <c r="Y38" i="8"/>
  <c r="AA38" i="8"/>
  <c r="X26" i="8"/>
  <c r="Y26" i="8"/>
  <c r="Z26" i="8"/>
  <c r="AA26" i="8"/>
  <c r="Y65" i="8"/>
  <c r="AA65" i="8"/>
  <c r="Z65" i="8"/>
  <c r="X65" i="8"/>
  <c r="AA12" i="8"/>
  <c r="Y12" i="8"/>
  <c r="X12" i="8"/>
  <c r="Z12" i="8"/>
  <c r="AA51" i="7"/>
  <c r="Z51" i="7"/>
  <c r="X51" i="7"/>
  <c r="Y51" i="7"/>
  <c r="Z35" i="8"/>
  <c r="AA35" i="8"/>
  <c r="X35" i="8"/>
  <c r="Y35" i="8"/>
  <c r="Z47" i="8"/>
  <c r="Y47" i="8"/>
  <c r="AA47" i="8"/>
  <c r="X47" i="8"/>
  <c r="X30" i="7"/>
  <c r="Z30" i="7"/>
  <c r="AA30" i="7"/>
  <c r="Y30" i="7"/>
  <c r="Z27" i="8"/>
  <c r="X27" i="8"/>
  <c r="AA27" i="8"/>
  <c r="Y27" i="8"/>
  <c r="Y46" i="7"/>
  <c r="Z46" i="7"/>
  <c r="X46" i="7"/>
  <c r="AA46" i="7"/>
  <c r="AA63" i="8"/>
  <c r="Z63" i="8"/>
  <c r="X63" i="8"/>
  <c r="Y63" i="8"/>
  <c r="Y39" i="7"/>
  <c r="Z39" i="7"/>
  <c r="X39" i="7"/>
  <c r="AA39" i="7"/>
  <c r="X43" i="8"/>
  <c r="Z43" i="8"/>
  <c r="Y43" i="8"/>
  <c r="AA43" i="8"/>
  <c r="Z10" i="7"/>
  <c r="X10" i="7"/>
  <c r="Y10" i="7"/>
  <c r="AA10" i="7"/>
  <c r="AA59" i="7"/>
  <c r="X59" i="7"/>
  <c r="Z59" i="7"/>
  <c r="Y59" i="7"/>
  <c r="Z16" i="7"/>
  <c r="Y16" i="7"/>
  <c r="X16" i="7"/>
  <c r="AA16" i="7"/>
  <c r="X43" i="7"/>
  <c r="Y43" i="7"/>
  <c r="AA43" i="7"/>
  <c r="Z43" i="7"/>
  <c r="Y34" i="7"/>
  <c r="AA34" i="7"/>
  <c r="X34" i="7"/>
  <c r="Z34" i="7"/>
  <c r="Y52" i="7"/>
  <c r="Z52" i="7"/>
  <c r="AA52" i="7"/>
  <c r="X52" i="7"/>
  <c r="Z37" i="8"/>
  <c r="X37" i="8"/>
  <c r="AA37" i="8"/>
  <c r="Y37" i="8"/>
  <c r="AA31" i="8"/>
  <c r="Y31" i="8"/>
  <c r="X31" i="8"/>
  <c r="Z31" i="8"/>
  <c r="X58" i="8"/>
  <c r="AA58" i="8"/>
  <c r="Z58" i="8"/>
  <c r="Y58" i="8"/>
  <c r="Z63" i="7"/>
  <c r="AA63" i="7"/>
  <c r="X63" i="7"/>
  <c r="Y63" i="7"/>
  <c r="Z44" i="8"/>
  <c r="X44" i="8"/>
  <c r="AA44" i="8"/>
  <c r="Y44" i="8"/>
  <c r="Y15" i="8"/>
  <c r="Z15" i="8"/>
  <c r="AA15" i="8"/>
  <c r="X15" i="8"/>
  <c r="X34" i="8"/>
  <c r="Y34" i="8"/>
  <c r="AA34" i="8"/>
  <c r="Z34" i="8"/>
  <c r="Y42" i="8"/>
  <c r="AA42" i="8"/>
  <c r="Z42" i="8"/>
  <c r="X42" i="8"/>
  <c r="Z45" i="8"/>
  <c r="AA45" i="8"/>
  <c r="Y45" i="8"/>
  <c r="X45" i="8"/>
  <c r="Z26" i="7"/>
  <c r="Y26" i="7"/>
  <c r="AA26" i="7"/>
  <c r="X26" i="7"/>
  <c r="X18" i="7"/>
  <c r="AA18" i="7"/>
  <c r="Y18" i="7"/>
  <c r="Z18" i="7"/>
  <c r="AA60" i="7"/>
  <c r="X60" i="7"/>
  <c r="Z60" i="7"/>
  <c r="Y60" i="7"/>
  <c r="AA59" i="8"/>
  <c r="Y59" i="8"/>
  <c r="X59" i="8"/>
  <c r="Z59" i="8"/>
  <c r="Y33" i="7"/>
  <c r="X33" i="7"/>
  <c r="Z33" i="7"/>
  <c r="AA33" i="7"/>
  <c r="X48" i="8"/>
  <c r="AA48" i="8"/>
  <c r="Y48" i="8"/>
  <c r="Z48" i="8"/>
  <c r="Z61" i="7"/>
  <c r="Y61" i="7"/>
  <c r="X61" i="7"/>
  <c r="AA61" i="7"/>
  <c r="Z50" i="7"/>
  <c r="X50" i="7"/>
  <c r="Y50" i="7"/>
  <c r="AA50" i="7"/>
  <c r="X13" i="7"/>
  <c r="Z13" i="7"/>
  <c r="AA13" i="7"/>
  <c r="Y13" i="7"/>
  <c r="Z53" i="7"/>
  <c r="X53" i="7"/>
  <c r="Y53" i="7"/>
  <c r="AA53" i="7"/>
  <c r="X23" i="7"/>
  <c r="Z23" i="7"/>
  <c r="AA23" i="7"/>
  <c r="Y23" i="7"/>
  <c r="AA22" i="8"/>
  <c r="X22" i="8"/>
  <c r="Z22" i="8"/>
  <c r="Y22" i="8"/>
  <c r="X47" i="7"/>
  <c r="Z47" i="7"/>
  <c r="AA47" i="7"/>
  <c r="Y47" i="7"/>
  <c r="Y64" i="8"/>
  <c r="AA64" i="8"/>
  <c r="Z64" i="8"/>
  <c r="X64" i="8"/>
  <c r="X32" i="7"/>
  <c r="Y32" i="7"/>
  <c r="Z32" i="7"/>
  <c r="AA32" i="7"/>
  <c r="AA51" i="8"/>
  <c r="Z51" i="8"/>
  <c r="X51" i="8"/>
  <c r="Y51" i="8"/>
  <c r="AA55" i="8"/>
  <c r="Y55" i="8"/>
  <c r="X55" i="8"/>
  <c r="Z55" i="8"/>
  <c r="Y65" i="7"/>
  <c r="X65" i="7"/>
  <c r="Z65" i="7"/>
  <c r="AA65" i="7"/>
  <c r="X35" i="7"/>
  <c r="AA35" i="7"/>
  <c r="Y35" i="7"/>
  <c r="Z35" i="7"/>
  <c r="AA45" i="7"/>
  <c r="Y45" i="7"/>
  <c r="X45" i="7"/>
  <c r="Z45" i="7"/>
  <c r="Z21" i="8"/>
  <c r="X21" i="8"/>
  <c r="AA21" i="8"/>
  <c r="Y21" i="8"/>
  <c r="AA33" i="8"/>
  <c r="X33" i="8"/>
  <c r="Z33" i="8"/>
  <c r="Y33" i="8"/>
  <c r="X18" i="8"/>
  <c r="Y18" i="8"/>
  <c r="Z18" i="8"/>
  <c r="AA18" i="8"/>
  <c r="X28" i="8"/>
  <c r="Z28" i="8"/>
  <c r="AA28" i="8"/>
  <c r="Y28" i="8"/>
  <c r="AA9" i="7"/>
  <c r="Z9" i="7"/>
  <c r="Y9" i="7"/>
  <c r="X9" i="7"/>
  <c r="Y9" i="8"/>
  <c r="Z9" i="8"/>
  <c r="X9" i="8"/>
  <c r="AA9" i="8"/>
  <c r="Y17" i="7"/>
  <c r="Z17" i="7"/>
  <c r="AA17" i="7"/>
  <c r="X17" i="7"/>
  <c r="AA27" i="7"/>
  <c r="Z27" i="7"/>
  <c r="Y27" i="7"/>
  <c r="X27" i="7"/>
  <c r="Z61" i="8"/>
  <c r="AA61" i="8"/>
  <c r="X61" i="8"/>
  <c r="Y61" i="8"/>
  <c r="AA58" i="7"/>
  <c r="Y58" i="7"/>
  <c r="X58" i="7"/>
  <c r="Z58" i="7"/>
  <c r="AA38" i="7"/>
  <c r="X38" i="7"/>
  <c r="Y38" i="7"/>
  <c r="Z38" i="7"/>
  <c r="X17" i="8"/>
  <c r="Z17" i="8"/>
  <c r="AA17" i="8"/>
  <c r="Y17" i="8"/>
  <c r="AA57" i="8"/>
  <c r="Z57" i="8"/>
  <c r="X57" i="8"/>
  <c r="Y57" i="8"/>
  <c r="AA28" i="7"/>
  <c r="Y28" i="7"/>
  <c r="X28" i="7"/>
  <c r="Z28" i="7"/>
  <c r="Z23" i="8"/>
  <c r="AA23" i="8"/>
  <c r="X23" i="8"/>
  <c r="Y23" i="8"/>
  <c r="Z25" i="7"/>
  <c r="AA25" i="7"/>
  <c r="X25" i="7"/>
  <c r="Y25" i="7"/>
  <c r="Y11" i="8"/>
  <c r="AA11" i="8"/>
  <c r="Z11" i="8"/>
  <c r="X11" i="8"/>
  <c r="X36" i="7"/>
  <c r="Y36" i="7"/>
  <c r="AA36" i="7"/>
  <c r="Z36" i="7"/>
  <c r="AA14" i="7"/>
  <c r="Z14" i="7"/>
  <c r="Y14" i="7"/>
  <c r="X14" i="7"/>
  <c r="Y24" i="7"/>
  <c r="Z24" i="7"/>
  <c r="AA24" i="7"/>
  <c r="X24" i="7"/>
  <c r="Y46" i="8"/>
  <c r="X46" i="8"/>
  <c r="Z46" i="8"/>
  <c r="AA46" i="8"/>
  <c r="Z41" i="7"/>
  <c r="AA41" i="7"/>
  <c r="X41" i="7"/>
  <c r="Y41" i="7"/>
  <c r="Z30" i="8"/>
  <c r="Y30" i="8"/>
  <c r="AA30" i="8"/>
  <c r="X30" i="8"/>
  <c r="Z36" i="8"/>
  <c r="X36" i="8"/>
  <c r="Y36" i="8"/>
  <c r="AA36" i="8"/>
  <c r="Y13" i="8"/>
  <c r="X13" i="8"/>
  <c r="AA13" i="8"/>
  <c r="Z13" i="8"/>
  <c r="E15" i="5"/>
  <c r="E17" i="5" s="1"/>
  <c r="E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DORLEY ENRIQUE LEON LOPEZ</author>
  </authors>
  <commentList>
    <comment ref="C3" authorId="0" shapeId="0" xr:uid="{00000000-0006-0000-0100-000001000000}">
      <text>
        <r>
          <rPr>
            <sz val="9"/>
            <color indexed="81"/>
            <rFont val="Tahoma"/>
            <family val="2"/>
          </rPr>
          <t>Diligenciar esta casilla con el presupuesto de gastos de la entidad.</t>
        </r>
      </text>
    </comment>
  </commentList>
</comments>
</file>

<file path=xl/sharedStrings.xml><?xml version="1.0" encoding="utf-8"?>
<sst xmlns="http://schemas.openxmlformats.org/spreadsheetml/2006/main" count="837" uniqueCount="169">
  <si>
    <t>Alto</t>
  </si>
  <si>
    <t>Moderado</t>
  </si>
  <si>
    <t>Total</t>
  </si>
  <si>
    <t>No</t>
  </si>
  <si>
    <t>Objetivo del Documento:</t>
  </si>
  <si>
    <t>Extremo</t>
  </si>
  <si>
    <t>Bajo</t>
  </si>
  <si>
    <t>DETERMINACION PLAN DE AUDITORIA vs RECURSOS</t>
  </si>
  <si>
    <t xml:space="preserve">Fecha de Elaboración: </t>
  </si>
  <si>
    <t>Nombre del Subproceso A Auditar de Acuerdo a la Evaluación del Universo</t>
  </si>
  <si>
    <t>Detalle del Alcance del Trabajo</t>
  </si>
  <si>
    <t>Tiempo Estimado de la Auditoria (hh).</t>
  </si>
  <si>
    <t>Incluido en el Plan Anual</t>
  </si>
  <si>
    <t xml:space="preserve">Fecha de Inicio </t>
  </si>
  <si>
    <t xml:space="preserve">Fecha de Finalización </t>
  </si>
  <si>
    <t>AVANCES</t>
  </si>
  <si>
    <t>Estado</t>
  </si>
  <si>
    <t>Ene</t>
  </si>
  <si>
    <t>Feb</t>
  </si>
  <si>
    <t>Mar</t>
  </si>
  <si>
    <t>Abr</t>
  </si>
  <si>
    <t>May</t>
  </si>
  <si>
    <t>Jun</t>
  </si>
  <si>
    <t>Jul</t>
  </si>
  <si>
    <t>Ago</t>
  </si>
  <si>
    <t>Sep</t>
  </si>
  <si>
    <t>Oct</t>
  </si>
  <si>
    <t>Nov</t>
  </si>
  <si>
    <t>Dic</t>
  </si>
  <si>
    <t>Gestión Humana</t>
  </si>
  <si>
    <t>Si</t>
  </si>
  <si>
    <t>TOTAL HORAS NECESARIAS</t>
  </si>
  <si>
    <t xml:space="preserve">TOTAL HORAS DISPONIBLES EQUIPO DE AUDITORES </t>
  </si>
  <si>
    <t>DIFERENCIA (TIEMPO ADECUADO / TIEMPO INSUFICIENTE)</t>
  </si>
  <si>
    <t>Tipo de Trabajo</t>
  </si>
  <si>
    <t>Aseguramiento</t>
  </si>
  <si>
    <t>Sin Iniciar</t>
  </si>
  <si>
    <t xml:space="preserve">CÓDIGO: </t>
  </si>
  <si>
    <t>Explicaciones Para realizar la ponderación de Riesgos.</t>
  </si>
  <si>
    <t>Nombre del proceso/proyecto/Procedimiento A Auditar de Acuerdo a la Evaluación del Universo</t>
  </si>
  <si>
    <t xml:space="preserve">Observaciones Generales: </t>
  </si>
  <si>
    <t>Fuente: Adaptado de Instituto de Auditores Internos. COSO ERM. Agosto 2014.</t>
  </si>
  <si>
    <t>SEGUIMIENTO PROGRAMA ANUAL DE AUDITORIA</t>
  </si>
  <si>
    <t>RIESGO INHERENTE Ponderación de Riesgos del Proceso</t>
  </si>
  <si>
    <t>Tiempo transcurrido desde última auditoría</t>
  </si>
  <si>
    <t>Nivel_Directivo</t>
  </si>
  <si>
    <t>Temas de interés de la Alta Dirección - Calificación</t>
  </si>
  <si>
    <t>Temas de interés de la Alta Dirección (Criterios)</t>
  </si>
  <si>
    <t>No tiene objetivo asociado</t>
  </si>
  <si>
    <t>Resultados auditorías anteriores</t>
  </si>
  <si>
    <t>Resultados auditorías anteriores internas y externas  (Criterios)</t>
  </si>
  <si>
    <t>Resultados auditorías anteriores internas y externas  (Calificación)</t>
  </si>
  <si>
    <t>Impacto en el presupuesto</t>
  </si>
  <si>
    <t>Podría tomarse Criterio materialidad Contable</t>
  </si>
  <si>
    <t>Total presupuesto egresos entidad aprobado para la vigencia</t>
  </si>
  <si>
    <t>Catastrófico &gt;= 50%</t>
  </si>
  <si>
    <t>Mayor &gt;=20 y &lt;50%</t>
  </si>
  <si>
    <t>Moderado &gt;=5% y &lt;20%</t>
  </si>
  <si>
    <t>Menor &gt;=1% y &lt;5%</t>
  </si>
  <si>
    <t>Insignificante &lt;1%</t>
  </si>
  <si>
    <t>Impacto en el presupuesto (Criterios)</t>
  </si>
  <si>
    <t>Impacto en el presupuesto (Calificación)</t>
  </si>
  <si>
    <t>Nivel de criticidad</t>
  </si>
  <si>
    <t>Ciclo de Rotación auditorías</t>
  </si>
  <si>
    <t>&gt;= 4</t>
  </si>
  <si>
    <t>Cada año</t>
  </si>
  <si>
    <t>Ciclo de rotación</t>
  </si>
  <si>
    <t>&gt;=3 &lt;4</t>
  </si>
  <si>
    <t>&gt;=2 &lt;3</t>
  </si>
  <si>
    <t>Rojo</t>
  </si>
  <si>
    <t>Naranja</t>
  </si>
  <si>
    <t>Amarillo</t>
  </si>
  <si>
    <t>Verde</t>
  </si>
  <si>
    <t>Cada 2 años</t>
  </si>
  <si>
    <t>Cada 3 años</t>
  </si>
  <si>
    <t>Cada 4 años</t>
  </si>
  <si>
    <t>No auditar</t>
  </si>
  <si>
    <t>No tiene Riesgos Asociado</t>
  </si>
  <si>
    <t>Los  riesgos estan en zona baja (zona de aceptacion)</t>
  </si>
  <si>
    <t>Tiene un riesgo o más en Calificación Moderada</t>
  </si>
  <si>
    <t>Tiene un riesgo o más en calificación Alta</t>
  </si>
  <si>
    <t>Tiene un riesgo en calificación Extrema</t>
  </si>
  <si>
    <t>Nivel riesgo inherente</t>
  </si>
  <si>
    <t>&lt;= 1 año</t>
  </si>
  <si>
    <t>&gt; 4 años</t>
  </si>
  <si>
    <t>Tiempo transcurrido desde última auditoría (Calificación)</t>
  </si>
  <si>
    <t>Tiempo transcurrido desde última auditoría (Criterio)</t>
  </si>
  <si>
    <t>Ponderación</t>
  </si>
  <si>
    <t>Bajo (Priorizado)</t>
  </si>
  <si>
    <t>&gt;=1.5 &lt;2</t>
  </si>
  <si>
    <t>&lt; 1.5</t>
  </si>
  <si>
    <t xml:space="preserve">RIESGO INHERENTE
</t>
  </si>
  <si>
    <t>Fuente: Elaboración equipo Función Pública</t>
  </si>
  <si>
    <t>PRESUPUETO DE INGRESOS Y GASTOS ISSAI 1320 A4</t>
  </si>
  <si>
    <t>Puntajes</t>
  </si>
  <si>
    <t>Tiempo transcurrido desde la última auditoría</t>
  </si>
  <si>
    <t>Temas de interes de la alta Dirección o el Comité de Coordinación de Control Interno</t>
  </si>
  <si>
    <t>Esta variable se refiere al resultado de la alineación estratégica, en la que cada aspecto evaluable debe estar relacionado con un proceso y este a su vez, aportando a uno o mas objetivos estratégicos conforme está establecido en la hoja "Parámetros".</t>
  </si>
  <si>
    <t>Resultados auditorías anteriores internas y externas</t>
  </si>
  <si>
    <t>Esta variable se determina a partir de los hallazgos de auditorias internas y externas que se encuentren abiertos respecto de cada unidad auditable o aspecto evaluable, al momento de la priorización del Universo de Auditoría. (Ver hoja "Parámetros").</t>
  </si>
  <si>
    <t>Ciclo de Rotación de Auditorias</t>
  </si>
  <si>
    <t>Surge automáticamente a partir del nivel de criticidad de cada aspecto evaluable (unidad auditable) y se debe someter a aprobación del Comité de Auditorías o el Comité Institucional de Coordinación de Control Interno.</t>
  </si>
  <si>
    <t>Notas explicatorias</t>
  </si>
  <si>
    <t>Priorización de Auditorías Basadas en Riesgos año 1</t>
  </si>
  <si>
    <t>Priorización de Auditorías Basadas en Riesgos año 2</t>
  </si>
  <si>
    <t>Priorización de Auditorías Basadas en Riesgos año 3</t>
  </si>
  <si>
    <t>Priorización de Auditorías Basadas en Riesgos año 4</t>
  </si>
  <si>
    <t>Cantidad de objetivos estratégicos asociados (Calificación)</t>
  </si>
  <si>
    <t>Cantidad de objetivos estratégicos asociados (Criterios)</t>
  </si>
  <si>
    <t>&gt; 1 año &lt;= 2 años</t>
  </si>
  <si>
    <t>&gt; 2 años &lt;= 3 años</t>
  </si>
  <si>
    <t>&gt; 3 años &lt;= 4 años</t>
  </si>
  <si>
    <t>Menos de 2 seguimientos por alta dirección</t>
  </si>
  <si>
    <t>Entre 2 y 3 seguimientos por alta dirección</t>
  </si>
  <si>
    <t>Entre 4 y 5 seguimientos por alta dirección</t>
  </si>
  <si>
    <t>Entre 6 y 7 seguimientos por alta dirección</t>
  </si>
  <si>
    <t>Entre 8 ó mas seguimientos por alta dirección</t>
  </si>
  <si>
    <t>Sin PQR</t>
  </si>
  <si>
    <t>7 o más PQR</t>
  </si>
  <si>
    <t>De 1 a 2 PQR</t>
  </si>
  <si>
    <t>De 3 a 4 PQR</t>
  </si>
  <si>
    <t>De 5 a 6 PQR</t>
  </si>
  <si>
    <t>Cantidad PQR (Criterios)</t>
  </si>
  <si>
    <t>Cantidad PQR - Calificación</t>
  </si>
  <si>
    <t>ASPECTOS EVALUABLES
UNIDADES AUDITABLES
(Proceso/Proyecto/Procedimiento/Area funcional/ Unidad de negocio/Unidad desconcentrada/ Plan/ Programa/Sistema de Gestión o de control/ Aspectos de TIC/ Otras Temáticas)</t>
  </si>
  <si>
    <t>Los requerimientos de la alta dirección o requerimientos regulatorios, no deben ser diligenciados en la Matriz de Priorización del Universo de Auditoría, por cuanto es obligatoria su inclusión en el Plan Anual de Auditoría de cada año.</t>
  </si>
  <si>
    <t xml:space="preserve">
Requerimientos del Comité de Control Interno, Alta Dirección o entes reguladores (Informes de ley)
</t>
  </si>
  <si>
    <t>En la hoja "Parámetros" aparece la explicación de las calificaciones con base en el numero de riesgos que aparezca por nivel de criticidad para cada unidad auditable.  Para este criterio de priorización aparecen varias columnas editables para registrar la cantidad de riesgos inherentes de cada aspecto evaluable (unidad auditable) por cada nivel o zona de riesgo, así como otras columnas que no se deben editar y que son requeridas para aplicar los criterios de calificación en cada variable hasta obtener el puntaje total ponderado de riesgos, el nivel de riesgo ponderado y semaforizado, y la calificación correspondiente  en escala de 1 a 5.</t>
  </si>
  <si>
    <t>HOJA "PARÁMETROS"</t>
  </si>
  <si>
    <t>En la hoja "Parámetros" aparecen los criterios, rangos de calificación y demas aspectos tenidos en cuenta para cada variable de priorización que aparece en las hojas de Priorización A o B, que sirven de base para las listas desplegables y fórmulas de cálculo.</t>
  </si>
  <si>
    <t>Solo se debe seleccionar de la lista desplegable la cantidad de años transcurridos desde la última auditoría a cada aspecto evaluable o temática registrada.</t>
  </si>
  <si>
    <t>Casilla desplegable que permite seleccionar la cantidad de veces que esa temática es objeto de seguimiento en los Comités de Coordinación de Control Interno o Comités Directivos, conforme aparece en la hoja "Parámetros".</t>
  </si>
  <si>
    <t>Cantidad de objetivos estratégicos o institucionales Asociados</t>
  </si>
  <si>
    <t>En la hoja "Parámetros" se debe registrar el presupuesto de gastos de la entidad  aprobado para la presente vigencia. A partir de allí se determina el 3% de ese presupuesto de gastos como base o Criterio de Materialidad Presupuestal (basado en la ISSAI 1320 A4, que son las normas internacionales de las entidades fiscalizadoras superiores) y se determinan los rangos de participación de cada unidad auditable con respecto al presupuesto en mención.</t>
  </si>
  <si>
    <t>Cantidad de PQR</t>
  </si>
  <si>
    <t>Casilla desplegable que permite seleccionar la cantidad de PQR que posee esa temática o aspecto evaluable registrado, conforme aparece en la hoja "Parámetros".</t>
  </si>
  <si>
    <t>Surge automáticamente a partir del puntaje total ponderado y calculado automáticamente por la matriz. Estos niveles de criticidad agrupados en 4 rangos aparecen semaforizados con base en lo establecido en la hoja "Parámetros".</t>
  </si>
  <si>
    <t>PRIORIZACION DE AUDITORIAS PARA CADA AÑO (1, 2, 3, 4)</t>
  </si>
  <si>
    <t>Surge automáticamente a partir del ciclo de rotación de cada aspecto evaluable obtenido. Es el insumo para la formulación del Plan Anual de Auditorías de cada año para luego someter a aprobación del Comité de Auditorías o el Comité Institucional de Coordinación de Control Interno.</t>
  </si>
  <si>
    <t>Al ubicarse en cada encabezado de columna o de campo y dar un click, aparecerán notas  con instrucciones detalladas para su correcto diligenciamiento en toda la matriz de priorización del universo de auditoria basado en riesgos.</t>
  </si>
  <si>
    <t>Porcentajes de cada variable de priorización</t>
  </si>
  <si>
    <t>Temas de seguimiento alta direccion con menor repeticion en un periodo de seis meses ( menos de 2 seguimientos en diferentes comites)</t>
  </si>
  <si>
    <t>CANTIDAD PQR</t>
  </si>
  <si>
    <t>Temas de seguimiento alta direccion con penúltimo valor de repeticion en un periodo de seis meses( entre 2 y 3 seguimientos en diferentes comites)</t>
  </si>
  <si>
    <t>Temas de seguimiento alta direccion con ante peúltimo valor de repeticion en un periodo de seis meses ( entre 4 y 5 seguimientos en diferentes comites)</t>
  </si>
  <si>
    <t>Temas de seguimiento alta direccion con el segundo mayor valor de repeticion en un periodo de seis meses( entre 6 y 7 seguimientos en diferentes comites)</t>
  </si>
  <si>
    <t>Temas de seguimiento alta direccion  con el  mayor valor de repeticion en un periodo de seis meses ( 8 o mas seguimientos en diferentes comites)</t>
  </si>
  <si>
    <t>Objetivos estratégicos asociados</t>
  </si>
  <si>
    <t>1 objetivo estratégico asociado</t>
  </si>
  <si>
    <t>2 objetivos estratégicos asociados</t>
  </si>
  <si>
    <t>3 objetivos estratégicos asociados</t>
  </si>
  <si>
    <t>4 o más objetivos estratégicos asociados</t>
  </si>
  <si>
    <t>Sin hallazgos abiertos</t>
  </si>
  <si>
    <t>1 a 2 hallazgos abiertos</t>
  </si>
  <si>
    <t>3 a 4 hallazgos abiertos</t>
  </si>
  <si>
    <t>5 a 6 hallazgos abiertos</t>
  </si>
  <si>
    <t>7 o más hallazgos abiertos</t>
  </si>
  <si>
    <t>Cada entidad se encuentra en la libertad de decidir el nivel de importancia (peso porcentual) que va a tener cada variable de priorización, siempre y cuando la sumatoria de porcentajes no supere el 100%. En caso que por error se supere el 100% aparecerá un mensaje de alerta para que se se corrijan los porcentajes.</t>
  </si>
  <si>
    <t>Encontrará dos opciones de Matriz de Priorización: "Priorización A" que incluye "Intereses de la Alta Dirección" pero no incluye "Cantidad de PQR" y  "Priorización B" que incluye "Cantidad de PQR" pero no incluye "Intereses de la Alta Dirección". Utilice la que mas se amolde a su entidad.</t>
  </si>
  <si>
    <t xml:space="preserve">FECHA DE ELABORACIÓN: </t>
  </si>
  <si>
    <t>FECHA DE APROBACIÓN</t>
  </si>
  <si>
    <t>CUIDADO! SOLO LAS CELDAS QUE APARECEN CON ESTE COLOR DE RELLENO PUEDEN SER EDITADAS</t>
  </si>
  <si>
    <r>
      <t xml:space="preserve">
</t>
    </r>
    <r>
      <rPr>
        <b/>
        <sz val="11"/>
        <rFont val="Calibri"/>
        <family val="2"/>
        <scheme val="minor"/>
      </rPr>
      <t>PRIORIZACION A / PRIORIZACION B</t>
    </r>
    <r>
      <rPr>
        <b/>
        <sz val="11"/>
        <color rgb="FF0070C0"/>
        <rFont val="Calibri"/>
        <family val="2"/>
        <scheme val="minor"/>
      </rPr>
      <t xml:space="preserve">
</t>
    </r>
  </si>
  <si>
    <t xml:space="preserve">Matriz Priorización (B) de Auditoría Internas Basado en Riesgos
</t>
  </si>
  <si>
    <t>Código:               CI01-F14</t>
  </si>
  <si>
    <t>Versión:                   2</t>
  </si>
  <si>
    <t xml:space="preserve">Matriz Priorización (A) de Auditoría Internas Basado en Riesgos
</t>
  </si>
  <si>
    <t>Fecha:               2025-04-14</t>
  </si>
  <si>
    <t>Fecha:               2025-04-15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</si>
</sst>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 &quot;años&quot;"/>
    <numFmt numFmtId="166" formatCode="&quot;$&quot;#,##0.00"/>
    <numFmt numFmtId="167" formatCode="dd/mm/yyyy;@"/>
    <numFmt numFmtId="168" formatCode="0.0"/>
  </numFmts>
  <fonts count="34"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sz val="11"/>
      <color rgb="FF000000"/>
      <name val="Calibri"/>
      <family val="2"/>
      <scheme val="minor"/>
    </font>
    <font>
      <sz val="10"/>
      <color indexed="9"/>
      <name val="Arial"/>
      <family val="2"/>
    </font>
    <font>
      <b/>
      <sz val="11"/>
      <color rgb="FFFF0000"/>
      <name val="Calibri"/>
      <family val="2"/>
      <scheme val="minor"/>
    </font>
    <font>
      <sz val="11"/>
      <color theme="1"/>
      <name val="Calibri"/>
      <family val="2"/>
      <scheme val="minor"/>
    </font>
    <font>
      <sz val="9"/>
      <color theme="1"/>
      <name val="Arial"/>
      <family val="2"/>
    </font>
    <font>
      <b/>
      <sz val="11"/>
      <color theme="1"/>
      <name val="Arial"/>
      <family val="2"/>
    </font>
    <font>
      <b/>
      <sz val="11"/>
      <name val="Calibri"/>
      <family val="2"/>
    </font>
    <font>
      <sz val="10"/>
      <color theme="1"/>
      <name val="Calibri"/>
      <family val="2"/>
    </font>
    <font>
      <b/>
      <sz val="10"/>
      <name val="Calibri"/>
      <family val="2"/>
    </font>
    <font>
      <b/>
      <sz val="12"/>
      <color theme="1"/>
      <name val="Calibri"/>
      <family val="2"/>
      <scheme val="minor"/>
    </font>
    <font>
      <sz val="12"/>
      <color theme="1"/>
      <name val="Arial"/>
      <family val="2"/>
    </font>
    <font>
      <sz val="8"/>
      <color theme="1"/>
      <name val="Arial"/>
      <family val="2"/>
    </font>
    <font>
      <b/>
      <sz val="11"/>
      <name val="Calibri"/>
      <family val="2"/>
      <scheme val="minor"/>
    </font>
    <font>
      <sz val="11"/>
      <color theme="1"/>
      <name val="Arial"/>
      <family val="2"/>
    </font>
    <font>
      <b/>
      <sz val="10"/>
      <name val="Arial"/>
      <family val="2"/>
    </font>
    <font>
      <sz val="16"/>
      <name val="Arial Black"/>
      <family val="2"/>
    </font>
    <font>
      <sz val="8"/>
      <name val="Calibri"/>
      <family val="2"/>
      <scheme val="minor"/>
    </font>
    <font>
      <sz val="9"/>
      <color indexed="81"/>
      <name val="Tahoma"/>
      <family val="2"/>
    </font>
    <font>
      <sz val="16"/>
      <name val="Arial Black"/>
      <family val="2"/>
    </font>
    <font>
      <sz val="11"/>
      <color theme="0"/>
      <name val="Calibri"/>
      <family val="2"/>
      <scheme val="minor"/>
    </font>
    <font>
      <b/>
      <sz val="10"/>
      <color indexed="9"/>
      <name val="Verdana"/>
      <family val="2"/>
    </font>
    <font>
      <b/>
      <sz val="9"/>
      <color indexed="9"/>
      <name val="Verdana"/>
      <family val="2"/>
    </font>
    <font>
      <b/>
      <sz val="11"/>
      <color rgb="FF0070C0"/>
      <name val="Calibri"/>
      <family val="2"/>
      <scheme val="minor"/>
    </font>
    <font>
      <sz val="10"/>
      <color theme="1"/>
      <name val="Arial Narrow"/>
      <family val="2"/>
    </font>
    <font>
      <b/>
      <sz val="9"/>
      <color theme="1"/>
      <name val="Arial Narrow"/>
      <family val="2"/>
    </font>
    <font>
      <sz val="9"/>
      <color theme="1"/>
      <name val="Arial Narrow"/>
      <family val="2"/>
    </font>
    <font>
      <b/>
      <sz val="12"/>
      <color theme="1"/>
      <name val="Arial Narrow"/>
      <family val="2"/>
    </font>
    <font>
      <b/>
      <sz val="20"/>
      <color theme="1"/>
      <name val="Arial Narrow"/>
      <family val="2"/>
    </font>
    <font>
      <b/>
      <sz val="16"/>
      <name val="Arial Narrow"/>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7C767"/>
        <bgColor indexed="64"/>
      </patternFill>
    </fill>
    <fill>
      <patternFill patternType="solid">
        <fgColor theme="0" tint="-0.14999847407452621"/>
        <bgColor indexed="64"/>
      </patternFill>
    </fill>
    <fill>
      <patternFill patternType="solid">
        <fgColor rgb="FF00FF00"/>
        <bgColor indexed="64"/>
      </patternFill>
    </fill>
    <fill>
      <patternFill patternType="solid">
        <fgColor rgb="FF00B050"/>
        <bgColor indexed="64"/>
      </patternFill>
    </fill>
    <fill>
      <patternFill patternType="solid">
        <fgColor theme="5"/>
        <bgColor indexed="64"/>
      </patternFill>
    </fill>
    <fill>
      <patternFill patternType="solid">
        <fgColor rgb="FFFFFF99"/>
        <bgColor indexed="64"/>
      </patternFill>
    </fill>
    <fill>
      <patternFill patternType="solid">
        <fgColor rgb="FFFFFF99"/>
        <bgColor theme="0"/>
      </patternFill>
    </fill>
    <fill>
      <patternFill patternType="solid">
        <fgColor theme="4" tint="0.59999389629810485"/>
        <bgColor indexed="64"/>
      </patternFill>
    </fill>
    <fill>
      <patternFill patternType="solid">
        <fgColor theme="4" tint="0.59999389629810485"/>
        <bgColor theme="0"/>
      </patternFill>
    </fill>
    <fill>
      <patternFill patternType="solid">
        <fgColor theme="0" tint="-4.9989318521683403E-2"/>
        <bgColor indexed="64"/>
      </patternFill>
    </fill>
  </fills>
  <borders count="5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theme="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top style="medium">
        <color auto="1"/>
      </top>
      <bottom style="medium">
        <color auto="1"/>
      </bottom>
      <diagonal/>
    </border>
  </borders>
  <cellStyleXfs count="6">
    <xf numFmtId="0" fontId="0" fillId="0" borderId="0"/>
    <xf numFmtId="0" fontId="2" fillId="0" borderId="0"/>
    <xf numFmtId="0" fontId="4" fillId="0" borderId="0"/>
    <xf numFmtId="0" fontId="4" fillId="0" borderId="0"/>
    <xf numFmtId="164" fontId="8" fillId="0" borderId="0" applyFont="0" applyFill="0" applyBorder="0" applyAlignment="0" applyProtection="0"/>
    <xf numFmtId="0" fontId="4" fillId="0" borderId="0"/>
  </cellStyleXfs>
  <cellXfs count="278">
    <xf numFmtId="0" fontId="0" fillId="0" borderId="0" xfId="0"/>
    <xf numFmtId="0" fontId="2" fillId="2" borderId="0" xfId="1" applyFill="1"/>
    <xf numFmtId="0" fontId="2" fillId="2" borderId="0" xfId="1" applyFill="1" applyAlignment="1">
      <alignment wrapText="1"/>
    </xf>
    <xf numFmtId="0" fontId="12" fillId="4" borderId="9" xfId="1" applyFont="1" applyFill="1" applyBorder="1" applyAlignment="1">
      <alignment horizontal="center" vertical="center"/>
    </xf>
    <xf numFmtId="0" fontId="12" fillId="5" borderId="9" xfId="1" applyFont="1" applyFill="1" applyBorder="1" applyAlignment="1">
      <alignment horizontal="center" vertical="center"/>
    </xf>
    <xf numFmtId="0" fontId="12" fillId="7" borderId="9" xfId="1" applyFont="1" applyFill="1" applyBorder="1" applyAlignment="1">
      <alignment horizontal="center" vertical="center"/>
    </xf>
    <xf numFmtId="0" fontId="0" fillId="2" borderId="0" xfId="0" applyFill="1"/>
    <xf numFmtId="0" fontId="0" fillId="2" borderId="0" xfId="0" applyFill="1" applyAlignment="1">
      <alignment horizontal="center" vertical="center"/>
    </xf>
    <xf numFmtId="0" fontId="10" fillId="8" borderId="9" xfId="0" applyFont="1" applyFill="1" applyBorder="1" applyAlignment="1">
      <alignment horizontal="center" vertical="center" wrapText="1"/>
    </xf>
    <xf numFmtId="0" fontId="2" fillId="8" borderId="24" xfId="0" applyFont="1" applyFill="1" applyBorder="1" applyAlignment="1">
      <alignment horizontal="center" vertical="center" textRotation="90"/>
    </xf>
    <xf numFmtId="0" fontId="2" fillId="8" borderId="22" xfId="0" applyFont="1" applyFill="1" applyBorder="1" applyAlignment="1">
      <alignment horizontal="center" vertical="center" textRotation="90"/>
    </xf>
    <xf numFmtId="0" fontId="2" fillId="8" borderId="23" xfId="0" applyFont="1" applyFill="1" applyBorder="1" applyAlignment="1">
      <alignment horizontal="center" vertical="center" textRotation="90"/>
    </xf>
    <xf numFmtId="0" fontId="0" fillId="9" borderId="19" xfId="0" applyFill="1" applyBorder="1"/>
    <xf numFmtId="0" fontId="0" fillId="9" borderId="30" xfId="0" applyFill="1" applyBorder="1"/>
    <xf numFmtId="0" fontId="1" fillId="2" borderId="37" xfId="0" applyFont="1" applyFill="1" applyBorder="1"/>
    <xf numFmtId="0" fontId="17" fillId="2" borderId="38" xfId="0" applyFont="1" applyFill="1" applyBorder="1"/>
    <xf numFmtId="0" fontId="1" fillId="2" borderId="38" xfId="0" applyFont="1" applyFill="1" applyBorder="1" applyAlignment="1">
      <alignment horizontal="center"/>
    </xf>
    <xf numFmtId="0" fontId="1" fillId="2" borderId="0" xfId="0" applyFont="1" applyFill="1" applyAlignment="1">
      <alignment horizontal="center"/>
    </xf>
    <xf numFmtId="0" fontId="0" fillId="0" borderId="0" xfId="0" applyAlignment="1">
      <alignment wrapText="1"/>
    </xf>
    <xf numFmtId="0" fontId="14" fillId="0" borderId="7" xfId="0" applyFont="1" applyBorder="1" applyAlignment="1">
      <alignment horizontal="left" vertical="center" wrapText="1"/>
    </xf>
    <xf numFmtId="0" fontId="16" fillId="3" borderId="40" xfId="0" applyFont="1" applyFill="1" applyBorder="1" applyAlignment="1">
      <alignment horizontal="center" vertical="center"/>
    </xf>
    <xf numFmtId="0" fontId="16" fillId="3" borderId="20" xfId="0" applyFont="1" applyFill="1" applyBorder="1" applyAlignment="1">
      <alignment horizontal="center" vertical="center"/>
    </xf>
    <xf numFmtId="0" fontId="9" fillId="0" borderId="40" xfId="0" applyFont="1" applyBorder="1" applyAlignment="1">
      <alignment horizontal="center" vertical="center" wrapText="1"/>
    </xf>
    <xf numFmtId="0" fontId="1" fillId="2" borderId="36"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xf numFmtId="0" fontId="1" fillId="2" borderId="41" xfId="0" applyFont="1" applyFill="1" applyBorder="1"/>
    <xf numFmtId="0" fontId="17" fillId="2" borderId="42" xfId="0" applyFont="1" applyFill="1" applyBorder="1"/>
    <xf numFmtId="0" fontId="16" fillId="3" borderId="32" xfId="0" applyFont="1" applyFill="1" applyBorder="1" applyAlignment="1">
      <alignment horizontal="center" vertical="center"/>
    </xf>
    <xf numFmtId="0" fontId="0" fillId="3" borderId="0" xfId="0" applyFill="1" applyAlignment="1">
      <alignment horizontal="center" vertical="center"/>
    </xf>
    <xf numFmtId="0" fontId="0" fillId="3" borderId="0" xfId="0" applyFill="1"/>
    <xf numFmtId="0" fontId="0" fillId="3" borderId="5" xfId="0" applyFill="1" applyBorder="1" applyAlignment="1">
      <alignment wrapText="1"/>
    </xf>
    <xf numFmtId="0" fontId="0" fillId="0" borderId="43" xfId="0" applyBorder="1" applyAlignment="1">
      <alignment wrapText="1"/>
    </xf>
    <xf numFmtId="0" fontId="1" fillId="2" borderId="36" xfId="0" applyFont="1" applyFill="1" applyBorder="1"/>
    <xf numFmtId="0" fontId="0" fillId="9" borderId="26" xfId="0" applyFill="1" applyBorder="1"/>
    <xf numFmtId="0" fontId="0" fillId="9" borderId="27" xfId="0" applyFill="1" applyBorder="1"/>
    <xf numFmtId="0" fontId="0" fillId="9" borderId="45" xfId="0" applyFill="1" applyBorder="1"/>
    <xf numFmtId="0" fontId="0" fillId="9" borderId="46" xfId="0" applyFill="1" applyBorder="1"/>
    <xf numFmtId="0" fontId="16" fillId="0" borderId="13" xfId="0" applyFont="1" applyBorder="1" applyAlignment="1">
      <alignment horizontal="center" vertical="center"/>
    </xf>
    <xf numFmtId="0" fontId="16" fillId="3" borderId="14" xfId="0" applyFont="1" applyFill="1" applyBorder="1" applyAlignment="1">
      <alignment horizontal="center" vertical="center"/>
    </xf>
    <xf numFmtId="0" fontId="16" fillId="0" borderId="19" xfId="0" applyFont="1" applyBorder="1" applyAlignment="1">
      <alignment horizontal="center" vertical="center"/>
    </xf>
    <xf numFmtId="0" fontId="9" fillId="3" borderId="30" xfId="0" applyFont="1" applyFill="1" applyBorder="1" applyAlignment="1">
      <alignment horizontal="center" vertical="center" wrapText="1"/>
    </xf>
    <xf numFmtId="0" fontId="7" fillId="3" borderId="0" xfId="1" applyFont="1" applyFill="1" applyAlignment="1">
      <alignment vertical="center" wrapText="1"/>
    </xf>
    <xf numFmtId="0" fontId="7" fillId="3" borderId="5" xfId="1" applyFont="1" applyFill="1" applyBorder="1" applyAlignment="1">
      <alignment vertical="center" wrapText="1"/>
    </xf>
    <xf numFmtId="0" fontId="0" fillId="3" borderId="0" xfId="0" applyFill="1" applyAlignment="1">
      <alignment wrapText="1"/>
    </xf>
    <xf numFmtId="0" fontId="9" fillId="0" borderId="20" xfId="0" applyFont="1" applyBorder="1" applyAlignment="1">
      <alignment horizontal="center" vertical="center" wrapText="1"/>
    </xf>
    <xf numFmtId="0" fontId="0" fillId="9" borderId="25" xfId="0" applyFill="1" applyBorder="1"/>
    <xf numFmtId="0" fontId="0" fillId="9" borderId="29" xfId="0" applyFill="1" applyBorder="1"/>
    <xf numFmtId="0" fontId="0" fillId="9" borderId="48" xfId="0" applyFill="1" applyBorder="1"/>
    <xf numFmtId="0" fontId="9" fillId="9" borderId="10" xfId="0" applyFont="1" applyFill="1" applyBorder="1" applyAlignment="1">
      <alignment horizontal="center" vertical="center"/>
    </xf>
    <xf numFmtId="0" fontId="9" fillId="9" borderId="37" xfId="0" applyFont="1" applyFill="1" applyBorder="1" applyAlignment="1">
      <alignment horizontal="center" vertical="center"/>
    </xf>
    <xf numFmtId="0" fontId="9" fillId="9" borderId="12" xfId="0" applyFont="1" applyFill="1" applyBorder="1" applyAlignment="1">
      <alignment horizontal="center" vertical="center"/>
    </xf>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applyAlignment="1">
      <alignment horizontal="center" vertical="center"/>
    </xf>
    <xf numFmtId="0" fontId="0" fillId="2" borderId="5" xfId="0" applyFill="1" applyBorder="1"/>
    <xf numFmtId="0" fontId="0" fillId="2" borderId="21"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19" fillId="2" borderId="0" xfId="1" applyFont="1" applyFill="1"/>
    <xf numFmtId="0" fontId="16" fillId="3" borderId="39" xfId="0" applyFont="1" applyFill="1" applyBorder="1" applyAlignment="1">
      <alignment horizontal="center" vertical="center"/>
    </xf>
    <xf numFmtId="0" fontId="0" fillId="5" borderId="0" xfId="0" applyFill="1"/>
    <xf numFmtId="0" fontId="0" fillId="7" borderId="0" xfId="0" applyFill="1"/>
    <xf numFmtId="9" fontId="0" fillId="0" borderId="0" xfId="0" applyNumberFormat="1"/>
    <xf numFmtId="166" fontId="0" fillId="0" borderId="0" xfId="0" applyNumberFormat="1"/>
    <xf numFmtId="0" fontId="0" fillId="10" borderId="0" xfId="0" applyFill="1"/>
    <xf numFmtId="0" fontId="24" fillId="4" borderId="0" xfId="0" applyFont="1" applyFill="1"/>
    <xf numFmtId="0" fontId="0" fillId="0" borderId="0" xfId="0" applyAlignment="1">
      <alignment horizontal="center"/>
    </xf>
    <xf numFmtId="9" fontId="0" fillId="0" borderId="0" xfId="0" applyNumberFormat="1" applyAlignment="1">
      <alignment horizontal="center"/>
    </xf>
    <xf numFmtId="0" fontId="24" fillId="4" borderId="0" xfId="0" applyFont="1" applyFill="1" applyAlignment="1">
      <alignment horizontal="center"/>
    </xf>
    <xf numFmtId="0" fontId="0" fillId="7" borderId="0" xfId="0" applyFill="1" applyAlignment="1">
      <alignment horizontal="center"/>
    </xf>
    <xf numFmtId="0" fontId="0" fillId="5" borderId="0" xfId="0" applyFill="1" applyAlignment="1">
      <alignment horizontal="center"/>
    </xf>
    <xf numFmtId="0" fontId="0" fillId="10" borderId="0" xfId="0" applyFill="1" applyAlignment="1">
      <alignment horizontal="center"/>
    </xf>
    <xf numFmtId="0" fontId="2" fillId="2" borderId="4" xfId="1" applyFill="1" applyBorder="1" applyAlignment="1">
      <alignment vertical="center"/>
    </xf>
    <xf numFmtId="0" fontId="2" fillId="2" borderId="5" xfId="1" applyFill="1" applyBorder="1" applyAlignment="1">
      <alignment vertical="center"/>
    </xf>
    <xf numFmtId="0" fontId="2" fillId="2" borderId="0" xfId="1" applyFill="1" applyAlignment="1">
      <alignment vertical="center"/>
    </xf>
    <xf numFmtId="0" fontId="12" fillId="6" borderId="7" xfId="1" applyFont="1" applyFill="1" applyBorder="1" applyAlignment="1">
      <alignment horizontal="center" vertical="center"/>
    </xf>
    <xf numFmtId="0" fontId="1" fillId="0" borderId="0" xfId="0" applyFont="1"/>
    <xf numFmtId="0" fontId="4" fillId="0" borderId="19" xfId="5" applyBorder="1" applyAlignment="1">
      <alignment horizontal="center" vertical="center" wrapText="1"/>
    </xf>
    <xf numFmtId="0" fontId="4" fillId="0" borderId="19" xfId="5" applyBorder="1" applyAlignment="1">
      <alignment horizontal="left" vertical="center" wrapText="1"/>
    </xf>
    <xf numFmtId="0" fontId="4" fillId="0" borderId="32" xfId="5" applyBorder="1" applyAlignment="1">
      <alignment horizontal="center" vertical="center" wrapText="1"/>
    </xf>
    <xf numFmtId="0" fontId="4" fillId="0" borderId="32" xfId="5" applyBorder="1" applyAlignment="1">
      <alignment horizontal="left" vertical="center" wrapText="1"/>
    </xf>
    <xf numFmtId="0" fontId="25" fillId="11" borderId="49" xfId="0" applyFont="1" applyFill="1" applyBorder="1" applyAlignment="1">
      <alignment horizontal="center" vertical="center" wrapText="1"/>
    </xf>
    <xf numFmtId="0" fontId="26" fillId="12" borderId="19" xfId="0" applyFont="1" applyFill="1" applyBorder="1" applyAlignment="1">
      <alignment horizontal="center" vertical="center" wrapText="1"/>
    </xf>
    <xf numFmtId="0" fontId="2" fillId="0" borderId="4" xfId="1" applyBorder="1" applyAlignment="1">
      <alignment vertical="center"/>
    </xf>
    <xf numFmtId="0" fontId="3" fillId="0" borderId="17" xfId="1" applyFont="1" applyBorder="1" applyAlignment="1">
      <alignment horizontal="center" vertical="center"/>
    </xf>
    <xf numFmtId="168" fontId="2" fillId="0" borderId="17" xfId="1" applyNumberFormat="1" applyBorder="1" applyAlignment="1">
      <alignment horizontal="center" vertical="center"/>
    </xf>
    <xf numFmtId="0" fontId="2" fillId="0" borderId="5" xfId="1" applyBorder="1" applyAlignment="1">
      <alignment vertical="center"/>
    </xf>
    <xf numFmtId="0" fontId="2" fillId="0" borderId="0" xfId="1" applyAlignment="1">
      <alignment vertical="center"/>
    </xf>
    <xf numFmtId="0" fontId="6" fillId="0" borderId="4" xfId="1" applyFont="1" applyBorder="1" applyAlignment="1">
      <alignment vertical="center"/>
    </xf>
    <xf numFmtId="0" fontId="6" fillId="0" borderId="5" xfId="1" applyFont="1" applyBorder="1" applyAlignment="1">
      <alignment vertical="center"/>
    </xf>
    <xf numFmtId="0" fontId="6" fillId="0" borderId="0" xfId="1" applyFont="1" applyAlignment="1">
      <alignment vertical="center"/>
    </xf>
    <xf numFmtId="0" fontId="3" fillId="0" borderId="47" xfId="1" applyFont="1" applyBorder="1" applyAlignment="1">
      <alignment horizontal="center" vertical="center"/>
    </xf>
    <xf numFmtId="0" fontId="3" fillId="0" borderId="45" xfId="1" applyFont="1" applyBorder="1" applyAlignment="1">
      <alignment horizontal="center" vertical="center"/>
    </xf>
    <xf numFmtId="0" fontId="6" fillId="0" borderId="21" xfId="1" applyFont="1" applyBorder="1"/>
    <xf numFmtId="0" fontId="6" fillId="0" borderId="13" xfId="1" applyFont="1" applyBorder="1" applyAlignment="1">
      <alignment wrapText="1"/>
    </xf>
    <xf numFmtId="0" fontId="6" fillId="0" borderId="13" xfId="1" applyFont="1" applyBorder="1"/>
    <xf numFmtId="0" fontId="6" fillId="0" borderId="14" xfId="1" applyFont="1" applyBorder="1"/>
    <xf numFmtId="0" fontId="6" fillId="0" borderId="0" xfId="1" applyFont="1"/>
    <xf numFmtId="0" fontId="6" fillId="0" borderId="0" xfId="1" applyFont="1" applyAlignment="1">
      <alignment wrapText="1"/>
    </xf>
    <xf numFmtId="0" fontId="19" fillId="0" borderId="0" xfId="1" applyFont="1"/>
    <xf numFmtId="0" fontId="2" fillId="0" borderId="0" xfId="1"/>
    <xf numFmtId="0" fontId="2" fillId="0" borderId="0" xfId="1" applyAlignment="1">
      <alignment wrapText="1"/>
    </xf>
    <xf numFmtId="0" fontId="3" fillId="13" borderId="17" xfId="1" applyFont="1" applyFill="1" applyBorder="1" applyAlignment="1">
      <alignment horizontal="center" vertical="center"/>
    </xf>
    <xf numFmtId="0" fontId="3" fillId="13" borderId="19" xfId="1" applyFont="1" applyFill="1" applyBorder="1" applyAlignment="1">
      <alignment horizontal="center" vertical="center"/>
    </xf>
    <xf numFmtId="0" fontId="3" fillId="13" borderId="32" xfId="1" applyFont="1" applyFill="1" applyBorder="1" applyAlignment="1">
      <alignment horizontal="center" vertical="center"/>
    </xf>
    <xf numFmtId="0" fontId="3" fillId="13" borderId="45" xfId="1" applyFont="1" applyFill="1" applyBorder="1" applyAlignment="1">
      <alignment horizontal="center" vertical="center"/>
    </xf>
    <xf numFmtId="167" fontId="0" fillId="0" borderId="13" xfId="0" applyNumberFormat="1" applyBorder="1" applyAlignment="1">
      <alignment horizontal="center"/>
    </xf>
    <xf numFmtId="0" fontId="3" fillId="9" borderId="19" xfId="1" applyFont="1" applyFill="1" applyBorder="1" applyAlignment="1">
      <alignment horizontal="center" vertical="center"/>
    </xf>
    <xf numFmtId="0" fontId="3" fillId="9" borderId="17" xfId="1" applyFont="1" applyFill="1" applyBorder="1" applyAlignment="1">
      <alignment horizontal="center" vertical="center"/>
    </xf>
    <xf numFmtId="0" fontId="2" fillId="9" borderId="17" xfId="4" applyNumberFormat="1" applyFont="1" applyFill="1" applyBorder="1" applyAlignment="1">
      <alignment horizontal="center" vertical="center"/>
    </xf>
    <xf numFmtId="0" fontId="2" fillId="9" borderId="17" xfId="1" applyFill="1" applyBorder="1" applyAlignment="1">
      <alignment horizontal="center" vertical="center" wrapText="1"/>
    </xf>
    <xf numFmtId="165" fontId="2" fillId="13" borderId="17" xfId="4" applyNumberFormat="1" applyFont="1" applyFill="1" applyBorder="1" applyAlignment="1">
      <alignment horizontal="center" vertical="center"/>
    </xf>
    <xf numFmtId="0" fontId="2" fillId="13" borderId="17" xfId="1" applyFill="1" applyBorder="1" applyAlignment="1">
      <alignment vertical="center" wrapText="1"/>
    </xf>
    <xf numFmtId="0" fontId="2" fillId="9" borderId="17" xfId="1" applyFill="1" applyBorder="1" applyAlignment="1">
      <alignment horizontal="center" vertical="center"/>
    </xf>
    <xf numFmtId="0" fontId="2" fillId="9" borderId="17" xfId="1" applyFill="1" applyBorder="1" applyAlignment="1">
      <alignment vertical="center" wrapText="1"/>
    </xf>
    <xf numFmtId="0" fontId="1" fillId="3" borderId="7" xfId="0" applyFont="1" applyFill="1" applyBorder="1" applyAlignment="1">
      <alignment vertical="top" wrapText="1"/>
    </xf>
    <xf numFmtId="0" fontId="2" fillId="13" borderId="17" xfId="1" applyFill="1" applyBorder="1" applyAlignment="1">
      <alignment horizontal="justify" vertical="center" wrapText="1"/>
    </xf>
    <xf numFmtId="0" fontId="0" fillId="13" borderId="34" xfId="0" applyFill="1" applyBorder="1" applyAlignment="1">
      <alignment vertical="center" wrapText="1"/>
    </xf>
    <xf numFmtId="0" fontId="0" fillId="13" borderId="35" xfId="0" applyFill="1" applyBorder="1" applyAlignment="1">
      <alignment vertical="center" wrapText="1"/>
    </xf>
    <xf numFmtId="0" fontId="5" fillId="13" borderId="44" xfId="0" applyFont="1" applyFill="1" applyBorder="1" applyAlignment="1">
      <alignment vertical="center" wrapText="1"/>
    </xf>
    <xf numFmtId="9" fontId="11" fillId="13" borderId="11" xfId="1" applyNumberFormat="1" applyFont="1" applyFill="1" applyBorder="1" applyAlignment="1">
      <alignment horizontal="center" vertical="center" wrapText="1"/>
    </xf>
    <xf numFmtId="9" fontId="11" fillId="13" borderId="3" xfId="1" applyNumberFormat="1" applyFont="1" applyFill="1" applyBorder="1" applyAlignment="1">
      <alignment horizontal="center" vertical="center" wrapText="1"/>
    </xf>
    <xf numFmtId="166" fontId="0" fillId="13" borderId="9" xfId="0" applyNumberFormat="1" applyFill="1" applyBorder="1" applyAlignment="1">
      <alignment horizontal="center"/>
    </xf>
    <xf numFmtId="0" fontId="11" fillId="15" borderId="11" xfId="1" applyFont="1" applyFill="1" applyBorder="1" applyAlignment="1">
      <alignment horizontal="center" vertical="center" wrapText="1"/>
    </xf>
    <xf numFmtId="0" fontId="11" fillId="15" borderId="28" xfId="1" applyFont="1" applyFill="1" applyBorder="1" applyAlignment="1">
      <alignment horizontal="center" vertical="center" wrapText="1"/>
    </xf>
    <xf numFmtId="9" fontId="11" fillId="15" borderId="11" xfId="1" applyNumberFormat="1" applyFont="1" applyFill="1" applyBorder="1" applyAlignment="1">
      <alignment horizontal="center" vertical="center" wrapText="1"/>
    </xf>
    <xf numFmtId="0" fontId="11" fillId="15" borderId="15" xfId="1" applyFont="1" applyFill="1" applyBorder="1" applyAlignment="1">
      <alignment horizontal="center" vertical="center" wrapText="1"/>
    </xf>
    <xf numFmtId="0" fontId="13" fillId="15" borderId="9" xfId="1" applyFont="1" applyFill="1" applyBorder="1" applyAlignment="1">
      <alignment horizontal="center" vertical="center"/>
    </xf>
    <xf numFmtId="0" fontId="11" fillId="15" borderId="3" xfId="1" applyFont="1" applyFill="1" applyBorder="1" applyAlignment="1">
      <alignment horizontal="center" vertical="center" wrapText="1"/>
    </xf>
    <xf numFmtId="0" fontId="11" fillId="15" borderId="14" xfId="1" applyFont="1" applyFill="1" applyBorder="1" applyAlignment="1">
      <alignment horizontal="center" vertical="center" wrapText="1"/>
    </xf>
    <xf numFmtId="0" fontId="28" fillId="2" borderId="0" xfId="1" applyFont="1" applyFill="1"/>
    <xf numFmtId="0" fontId="28" fillId="0" borderId="11" xfId="1" applyFont="1" applyBorder="1" applyAlignment="1">
      <alignment vertical="center"/>
    </xf>
    <xf numFmtId="0" fontId="29" fillId="13" borderId="9" xfId="0" applyFont="1" applyFill="1" applyBorder="1" applyAlignment="1">
      <alignment vertical="center" wrapText="1"/>
    </xf>
    <xf numFmtId="0" fontId="30" fillId="16" borderId="7" xfId="0" applyFont="1" applyFill="1" applyBorder="1" applyAlignment="1">
      <alignment vertical="center" wrapText="1"/>
    </xf>
    <xf numFmtId="0" fontId="29" fillId="16" borderId="7" xfId="0" applyFont="1" applyFill="1" applyBorder="1" applyAlignment="1">
      <alignment vertical="center"/>
    </xf>
    <xf numFmtId="0" fontId="29" fillId="16" borderId="7" xfId="0" applyFont="1" applyFill="1" applyBorder="1" applyAlignment="1">
      <alignment vertical="center" wrapText="1"/>
    </xf>
    <xf numFmtId="0" fontId="29" fillId="14" borderId="7" xfId="0" applyFont="1" applyFill="1" applyBorder="1" applyAlignment="1">
      <alignment vertical="center" wrapText="1"/>
    </xf>
    <xf numFmtId="0" fontId="29" fillId="14" borderId="8" xfId="0" applyFont="1" applyFill="1" applyBorder="1" applyAlignment="1">
      <alignment vertical="center" wrapText="1"/>
    </xf>
    <xf numFmtId="0" fontId="31" fillId="3" borderId="0" xfId="1" applyFont="1" applyFill="1" applyAlignment="1">
      <alignment horizontal="center" vertical="center" wrapText="1"/>
    </xf>
    <xf numFmtId="0" fontId="32" fillId="3" borderId="0" xfId="1" applyFont="1" applyFill="1" applyAlignment="1">
      <alignment horizontal="center" vertical="center"/>
    </xf>
    <xf numFmtId="0" fontId="33" fillId="3" borderId="0" xfId="0" applyFont="1" applyFill="1" applyAlignment="1">
      <alignment horizontal="left" vertical="center" wrapText="1"/>
    </xf>
    <xf numFmtId="0" fontId="28" fillId="3" borderId="0" xfId="1" applyFont="1" applyFill="1"/>
    <xf numFmtId="0" fontId="3" fillId="15" borderId="6" xfId="1" applyFont="1" applyFill="1" applyBorder="1" applyAlignment="1">
      <alignment horizontal="center" vertical="center"/>
    </xf>
    <xf numFmtId="0" fontId="3" fillId="15" borderId="7" xfId="1" applyFont="1" applyFill="1" applyBorder="1" applyAlignment="1">
      <alignment horizontal="center" vertical="center"/>
    </xf>
    <xf numFmtId="0" fontId="3" fillId="15" borderId="8" xfId="1" applyFont="1" applyFill="1" applyBorder="1" applyAlignment="1">
      <alignment horizontal="center" vertical="center"/>
    </xf>
    <xf numFmtId="0" fontId="31" fillId="3" borderId="19" xfId="1" applyFont="1" applyFill="1" applyBorder="1" applyAlignment="1">
      <alignment horizontal="center" vertical="center" wrapText="1"/>
    </xf>
    <xf numFmtId="0" fontId="32" fillId="17" borderId="19" xfId="1" applyFont="1" applyFill="1" applyBorder="1" applyAlignment="1">
      <alignment horizontal="center" vertical="center" wrapText="1"/>
    </xf>
    <xf numFmtId="0" fontId="32" fillId="17" borderId="19" xfId="1" applyFont="1" applyFill="1" applyBorder="1" applyAlignment="1">
      <alignment horizontal="center" vertical="center"/>
    </xf>
    <xf numFmtId="0" fontId="33" fillId="3" borderId="19" xfId="0" applyFont="1" applyFill="1" applyBorder="1" applyAlignment="1">
      <alignment horizontal="left" vertical="center" wrapText="1"/>
    </xf>
    <xf numFmtId="0" fontId="29" fillId="15" borderId="22" xfId="0" applyFont="1" applyFill="1" applyBorder="1" applyAlignment="1">
      <alignment horizontal="center" vertical="center" wrapText="1"/>
    </xf>
    <xf numFmtId="0" fontId="30" fillId="14" borderId="50" xfId="0" applyFont="1" applyFill="1" applyBorder="1" applyAlignment="1">
      <alignment horizontal="center" vertical="center" wrapText="1"/>
    </xf>
    <xf numFmtId="0" fontId="30" fillId="14" borderId="7" xfId="0" applyFont="1" applyFill="1" applyBorder="1" applyAlignment="1">
      <alignment horizontal="center" vertical="center" wrapText="1"/>
    </xf>
    <xf numFmtId="0" fontId="1" fillId="3" borderId="1" xfId="0" applyFont="1" applyFill="1" applyBorder="1" applyAlignment="1">
      <alignment vertical="top" wrapText="1"/>
    </xf>
    <xf numFmtId="0" fontId="1" fillId="3" borderId="2" xfId="0" applyFont="1" applyFill="1" applyBorder="1" applyAlignment="1">
      <alignment vertical="top" wrapText="1"/>
    </xf>
    <xf numFmtId="0" fontId="1" fillId="3" borderId="3" xfId="0" applyFont="1" applyFill="1" applyBorder="1" applyAlignment="1">
      <alignment vertical="top" wrapText="1"/>
    </xf>
    <xf numFmtId="0" fontId="1" fillId="3" borderId="21" xfId="0" applyFont="1" applyFill="1" applyBorder="1" applyAlignment="1">
      <alignment vertical="top" wrapText="1"/>
    </xf>
    <xf numFmtId="0" fontId="1" fillId="3" borderId="13" xfId="0" applyFont="1" applyFill="1" applyBorder="1" applyAlignment="1">
      <alignment vertical="top" wrapText="1"/>
    </xf>
    <xf numFmtId="0" fontId="1" fillId="3" borderId="14" xfId="0" applyFont="1" applyFill="1" applyBorder="1" applyAlignment="1">
      <alignment vertical="top" wrapText="1"/>
    </xf>
    <xf numFmtId="0" fontId="17" fillId="15" borderId="6" xfId="1" applyFont="1" applyFill="1" applyBorder="1" applyAlignment="1">
      <alignment horizontal="center" vertical="center" wrapText="1"/>
    </xf>
    <xf numFmtId="0" fontId="17" fillId="15" borderId="7" xfId="1" applyFont="1" applyFill="1" applyBorder="1" applyAlignment="1">
      <alignment horizontal="center" vertical="center" wrapText="1"/>
    </xf>
    <xf numFmtId="0" fontId="17" fillId="15" borderId="8" xfId="1" applyFont="1" applyFill="1" applyBorder="1" applyAlignment="1">
      <alignment horizontal="center" vertical="center" wrapText="1"/>
    </xf>
    <xf numFmtId="0" fontId="17" fillId="15" borderId="6" xfId="0" applyFont="1" applyFill="1" applyBorder="1" applyAlignment="1">
      <alignment horizontal="center" vertical="center"/>
    </xf>
    <xf numFmtId="0" fontId="17" fillId="15" borderId="7" xfId="0" applyFont="1" applyFill="1" applyBorder="1" applyAlignment="1">
      <alignment horizontal="center" vertical="center"/>
    </xf>
    <xf numFmtId="0" fontId="17" fillId="15" borderId="8" xfId="0" applyFont="1" applyFill="1" applyBorder="1" applyAlignment="1">
      <alignment horizontal="center" vertical="center"/>
    </xf>
    <xf numFmtId="0" fontId="1" fillId="3" borderId="1"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21" xfId="0" applyFont="1" applyFill="1" applyBorder="1" applyAlignment="1">
      <alignment horizontal="justify" vertical="center" wrapText="1"/>
    </xf>
    <xf numFmtId="0" fontId="1" fillId="3" borderId="13" xfId="0" applyFont="1" applyFill="1" applyBorder="1" applyAlignment="1">
      <alignment horizontal="justify" vertical="center" wrapText="1"/>
    </xf>
    <xf numFmtId="0" fontId="1" fillId="3" borderId="14" xfId="0" applyFont="1" applyFill="1" applyBorder="1" applyAlignment="1">
      <alignment horizontal="justify" vertical="center" wrapText="1"/>
    </xf>
    <xf numFmtId="0" fontId="0" fillId="3" borderId="4" xfId="0" applyFill="1" applyBorder="1" applyAlignment="1">
      <alignment horizontal="justify" wrapText="1"/>
    </xf>
    <xf numFmtId="0" fontId="0" fillId="3" borderId="0" xfId="0" applyFill="1" applyAlignment="1">
      <alignment horizontal="justify" wrapText="1"/>
    </xf>
    <xf numFmtId="0" fontId="0" fillId="3" borderId="5" xfId="0" applyFill="1" applyBorder="1" applyAlignment="1">
      <alignment horizontal="justify" wrapText="1"/>
    </xf>
    <xf numFmtId="0" fontId="0" fillId="3" borderId="21" xfId="0" applyFill="1" applyBorder="1" applyAlignment="1">
      <alignment horizontal="justify" wrapText="1"/>
    </xf>
    <xf numFmtId="0" fontId="0" fillId="3" borderId="13" xfId="0" applyFill="1" applyBorder="1" applyAlignment="1">
      <alignment horizontal="justify" wrapText="1"/>
    </xf>
    <xf numFmtId="0" fontId="0" fillId="3" borderId="14" xfId="0" applyFill="1" applyBorder="1" applyAlignment="1">
      <alignment horizontal="justify" wrapText="1"/>
    </xf>
    <xf numFmtId="0" fontId="1" fillId="3" borderId="1" xfId="0" applyFont="1" applyFill="1" applyBorder="1" applyAlignment="1">
      <alignment horizontal="justify" wrapText="1"/>
    </xf>
    <xf numFmtId="0" fontId="1" fillId="3" borderId="2" xfId="0" applyFont="1" applyFill="1" applyBorder="1" applyAlignment="1">
      <alignment horizontal="justify" wrapText="1"/>
    </xf>
    <xf numFmtId="0" fontId="1" fillId="3" borderId="3" xfId="0" applyFont="1" applyFill="1" applyBorder="1" applyAlignment="1">
      <alignment horizontal="justify" wrapText="1"/>
    </xf>
    <xf numFmtId="0" fontId="1" fillId="3" borderId="1" xfId="0" applyFont="1" applyFill="1" applyBorder="1" applyAlignment="1">
      <alignment horizontal="justify" vertical="top" wrapText="1"/>
    </xf>
    <xf numFmtId="0" fontId="1" fillId="3" borderId="2" xfId="0" applyFont="1" applyFill="1" applyBorder="1" applyAlignment="1">
      <alignment horizontal="justify" vertical="top" wrapText="1"/>
    </xf>
    <xf numFmtId="0" fontId="1" fillId="3" borderId="3" xfId="0" applyFont="1" applyFill="1" applyBorder="1" applyAlignment="1">
      <alignment horizontal="justify" vertical="top" wrapText="1"/>
    </xf>
    <xf numFmtId="0" fontId="1" fillId="3" borderId="21" xfId="0" applyFont="1" applyFill="1" applyBorder="1" applyAlignment="1">
      <alignment horizontal="justify" vertical="top" wrapText="1"/>
    </xf>
    <xf numFmtId="0" fontId="1" fillId="3" borderId="13" xfId="0" applyFont="1" applyFill="1" applyBorder="1" applyAlignment="1">
      <alignment horizontal="justify" vertical="top" wrapText="1"/>
    </xf>
    <xf numFmtId="0" fontId="1" fillId="3" borderId="14" xfId="0" applyFont="1" applyFill="1" applyBorder="1" applyAlignment="1">
      <alignment horizontal="justify" vertical="top" wrapText="1"/>
    </xf>
    <xf numFmtId="0" fontId="1" fillId="3" borderId="6" xfId="0" applyFont="1" applyFill="1" applyBorder="1" applyAlignment="1">
      <alignment horizontal="justify" vertical="top" wrapText="1"/>
    </xf>
    <xf numFmtId="0" fontId="1" fillId="3" borderId="7" xfId="0" applyFont="1" applyFill="1" applyBorder="1" applyAlignment="1">
      <alignment horizontal="justify" vertical="top" wrapText="1"/>
    </xf>
    <xf numFmtId="0" fontId="1" fillId="3" borderId="8" xfId="0" applyFont="1" applyFill="1" applyBorder="1" applyAlignment="1">
      <alignment horizontal="justify" vertical="top" wrapText="1"/>
    </xf>
    <xf numFmtId="0" fontId="17" fillId="13" borderId="6" xfId="1" applyFont="1" applyFill="1" applyBorder="1" applyAlignment="1">
      <alignment horizontal="center" vertical="center" wrapText="1"/>
    </xf>
    <xf numFmtId="0" fontId="17" fillId="13" borderId="7" xfId="1" applyFont="1" applyFill="1" applyBorder="1" applyAlignment="1">
      <alignment horizontal="center" vertical="center" wrapText="1"/>
    </xf>
    <xf numFmtId="0" fontId="17" fillId="13" borderId="8" xfId="1" applyFont="1" applyFill="1" applyBorder="1" applyAlignment="1">
      <alignment horizontal="center" vertical="center" wrapText="1"/>
    </xf>
    <xf numFmtId="0" fontId="27" fillId="15" borderId="6" xfId="1" applyFont="1" applyFill="1" applyBorder="1" applyAlignment="1">
      <alignment horizontal="center" vertical="center" wrapText="1"/>
    </xf>
    <xf numFmtId="0" fontId="27" fillId="15" borderId="7" xfId="1" applyFont="1" applyFill="1" applyBorder="1" applyAlignment="1">
      <alignment horizontal="center" vertical="center" wrapText="1"/>
    </xf>
    <xf numFmtId="0" fontId="27" fillId="15" borderId="8" xfId="1" applyFont="1" applyFill="1" applyBorder="1" applyAlignment="1">
      <alignment horizontal="center" vertical="center" wrapText="1"/>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8" fillId="3" borderId="1" xfId="0" applyFont="1" applyFill="1" applyBorder="1" applyAlignment="1">
      <alignment horizontal="left" vertical="top" wrapText="1"/>
    </xf>
    <xf numFmtId="0" fontId="18" fillId="3" borderId="2"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4" xfId="0" applyFont="1" applyFill="1" applyBorder="1" applyAlignment="1">
      <alignment horizontal="left" vertical="top" wrapText="1"/>
    </xf>
    <xf numFmtId="0" fontId="18" fillId="3" borderId="0" xfId="0" applyFont="1" applyFill="1" applyAlignment="1">
      <alignment horizontal="left" vertical="top" wrapText="1"/>
    </xf>
    <xf numFmtId="0" fontId="18" fillId="3" borderId="5" xfId="0" applyFont="1" applyFill="1" applyBorder="1" applyAlignment="1">
      <alignment horizontal="left" vertical="top" wrapText="1"/>
    </xf>
    <xf numFmtId="0" fontId="18" fillId="3" borderId="21" xfId="0" applyFont="1" applyFill="1" applyBorder="1" applyAlignment="1">
      <alignment horizontal="left" vertical="top" wrapText="1"/>
    </xf>
    <xf numFmtId="0" fontId="18" fillId="3" borderId="13" xfId="0" applyFont="1" applyFill="1" applyBorder="1" applyAlignment="1">
      <alignment horizontal="left" vertical="top" wrapText="1"/>
    </xf>
    <xf numFmtId="0" fontId="18" fillId="3" borderId="14" xfId="0" applyFont="1" applyFill="1" applyBorder="1" applyAlignment="1">
      <alignment horizontal="left" vertical="top"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0" fillId="8" borderId="11" xfId="0" applyFont="1" applyFill="1" applyBorder="1" applyAlignment="1">
      <alignment horizontal="center" vertical="center" wrapText="1"/>
    </xf>
    <xf numFmtId="0" fontId="10" fillId="8" borderId="28" xfId="0" applyFont="1" applyFill="1" applyBorder="1" applyAlignment="1">
      <alignment horizontal="center" vertical="center" wrapText="1"/>
    </xf>
    <xf numFmtId="0" fontId="18" fillId="3" borderId="26"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34"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26" xfId="0" applyFont="1" applyFill="1" applyBorder="1" applyAlignment="1">
      <alignment horizontal="center" vertical="top" wrapText="1"/>
    </xf>
    <xf numFmtId="0" fontId="18" fillId="3" borderId="19" xfId="0" applyFont="1" applyFill="1" applyBorder="1" applyAlignment="1">
      <alignment horizontal="center" vertical="top" wrapText="1"/>
    </xf>
    <xf numFmtId="0" fontId="18" fillId="0" borderId="19" xfId="0" applyFont="1" applyBorder="1" applyAlignment="1">
      <alignment horizontal="center" vertical="center"/>
    </xf>
    <xf numFmtId="0" fontId="18" fillId="3" borderId="27"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20" fillId="8" borderId="34" xfId="0" applyFont="1" applyFill="1" applyBorder="1" applyAlignment="1">
      <alignment horizontal="center" vertical="center" wrapText="1"/>
    </xf>
    <xf numFmtId="0" fontId="20" fillId="8" borderId="26" xfId="0" applyFont="1" applyFill="1" applyBorder="1" applyAlignment="1">
      <alignment horizontal="center" vertical="center" wrapText="1"/>
    </xf>
    <xf numFmtId="0" fontId="20" fillId="8" borderId="27" xfId="0" applyFont="1" applyFill="1" applyBorder="1" applyAlignment="1">
      <alignment horizontal="center" vertical="center" wrapText="1"/>
    </xf>
    <xf numFmtId="0" fontId="20" fillId="8" borderId="35"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8" borderId="30" xfId="0" applyFont="1" applyFill="1" applyBorder="1" applyAlignment="1">
      <alignment horizontal="center" vertical="center" wrapText="1"/>
    </xf>
    <xf numFmtId="0" fontId="20" fillId="8" borderId="44" xfId="0" applyFont="1" applyFill="1" applyBorder="1" applyAlignment="1">
      <alignment horizontal="center" vertical="center" wrapText="1"/>
    </xf>
    <xf numFmtId="0" fontId="20" fillId="8" borderId="45" xfId="0" applyFont="1" applyFill="1" applyBorder="1" applyAlignment="1">
      <alignment horizontal="center" vertical="center" wrapText="1"/>
    </xf>
    <xf numFmtId="0" fontId="20" fillId="8" borderId="46" xfId="0" applyFont="1" applyFill="1" applyBorder="1" applyAlignment="1">
      <alignment horizontal="center" vertical="center" wrapText="1"/>
    </xf>
    <xf numFmtId="0" fontId="14" fillId="0" borderId="6" xfId="0" applyFont="1" applyBorder="1" applyAlignment="1">
      <alignment horizontal="left" vertical="center" wrapText="1"/>
    </xf>
    <xf numFmtId="0" fontId="14" fillId="0" borderId="8" xfId="0" applyFont="1" applyBorder="1" applyAlignment="1">
      <alignment horizontal="left" vertical="center" wrapText="1"/>
    </xf>
    <xf numFmtId="0" fontId="10" fillId="8" borderId="1"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9" fillId="3" borderId="16"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3" borderId="26"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19" xfId="0" applyFont="1" applyFill="1" applyBorder="1" applyAlignment="1">
      <alignment horizontal="center" vertical="center"/>
    </xf>
    <xf numFmtId="0" fontId="16" fillId="0" borderId="29" xfId="0" applyFont="1" applyBorder="1" applyAlignment="1">
      <alignment horizontal="center" vertical="center"/>
    </xf>
    <xf numFmtId="0" fontId="16" fillId="3" borderId="19"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5" xfId="0" applyFont="1" applyFill="1" applyBorder="1" applyAlignment="1">
      <alignment horizontal="center" vertical="top" wrapText="1"/>
    </xf>
    <xf numFmtId="0" fontId="15" fillId="3" borderId="29" xfId="0" applyFont="1" applyFill="1" applyBorder="1" applyAlignment="1">
      <alignment horizontal="center" vertical="top" wrapText="1"/>
    </xf>
    <xf numFmtId="0" fontId="23" fillId="8" borderId="25" xfId="0" applyFont="1" applyFill="1" applyBorder="1" applyAlignment="1">
      <alignment horizontal="center" vertical="center" wrapText="1"/>
    </xf>
    <xf numFmtId="0" fontId="20" fillId="8" borderId="29"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33" xfId="0" applyFont="1" applyFill="1" applyBorder="1" applyAlignment="1">
      <alignment horizontal="center" vertical="center"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0" fillId="8" borderId="15" xfId="0" applyFont="1" applyFill="1" applyBorder="1" applyAlignment="1">
      <alignment horizontal="center" vertical="center" wrapText="1"/>
    </xf>
    <xf numFmtId="0" fontId="1" fillId="8" borderId="6"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13" xfId="0" applyFont="1" applyFill="1" applyBorder="1" applyAlignment="1">
      <alignment horizontal="center" vertical="center" wrapText="1"/>
    </xf>
  </cellXfs>
  <cellStyles count="6">
    <cellStyle name="Millares" xfId="4" builtinId="3"/>
    <cellStyle name="Normal" xfId="0" builtinId="0"/>
    <cellStyle name="Normal 2" xfId="2" xr:uid="{00000000-0005-0000-0000-000002000000}"/>
    <cellStyle name="Normal 3" xfId="1" xr:uid="{00000000-0005-0000-0000-000003000000}"/>
    <cellStyle name="Normal 6" xfId="3" xr:uid="{00000000-0005-0000-0000-000004000000}"/>
    <cellStyle name="Normal_CADENA DE VALOR - CATÁLOGO DE PROCESOS" xfId="5" xr:uid="{00000000-0005-0000-0000-000005000000}"/>
  </cellStyles>
  <dxfs count="20">
    <dxf>
      <fill>
        <patternFill>
          <bgColor rgb="FF92D050"/>
        </patternFill>
      </fill>
    </dxf>
    <dxf>
      <fill>
        <patternFill>
          <bgColor rgb="FFFFFF00"/>
        </patternFill>
      </fill>
    </dxf>
    <dxf>
      <fill>
        <patternFill>
          <bgColor rgb="FFFFC000"/>
        </patternFill>
      </fill>
    </dxf>
    <dxf>
      <font>
        <color theme="0"/>
      </font>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C000"/>
        </patternFill>
      </fill>
    </dxf>
    <dxf>
      <font>
        <color theme="0"/>
      </font>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s>
  <tableStyles count="0" defaultTableStyle="TableStyleMedium2"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127000</xdr:rowOff>
    </xdr:from>
    <xdr:to>
      <xdr:col>2</xdr:col>
      <xdr:colOff>2407285</xdr:colOff>
      <xdr:row>3</xdr:row>
      <xdr:rowOff>360362</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476250" y="285750"/>
          <a:ext cx="2359660" cy="163036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79375</xdr:colOff>
      <xdr:row>1</xdr:row>
      <xdr:rowOff>95251</xdr:rowOff>
    </xdr:from>
    <xdr:to>
      <xdr:col>2</xdr:col>
      <xdr:colOff>2439035</xdr:colOff>
      <xdr:row>3</xdr:row>
      <xdr:rowOff>328613</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08000" y="254001"/>
          <a:ext cx="2359660" cy="163036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9524</xdr:colOff>
      <xdr:row>44</xdr:row>
      <xdr:rowOff>50851</xdr:rowOff>
    </xdr:from>
    <xdr:to>
      <xdr:col>12</xdr:col>
      <xdr:colOff>696256</xdr:colOff>
      <xdr:row>48</xdr:row>
      <xdr:rowOff>161924</xdr:rowOff>
    </xdr:to>
    <xdr:pic>
      <xdr:nvPicPr>
        <xdr:cNvPr id="2" name="Imagen 1">
          <a:extLst>
            <a:ext uri="{FF2B5EF4-FFF2-40B4-BE49-F238E27FC236}">
              <a16:creationId xmlns:a16="http://schemas.microsoft.com/office/drawing/2014/main" id="{3B6AB836-EAA2-40CF-81A0-29CD5DC5075E}"/>
            </a:ext>
          </a:extLst>
        </xdr:cNvPr>
        <xdr:cNvPicPr>
          <a:picLocks noChangeAspect="1"/>
        </xdr:cNvPicPr>
      </xdr:nvPicPr>
      <xdr:blipFill rotWithShape="1">
        <a:blip xmlns:r="http://schemas.openxmlformats.org/officeDocument/2006/relationships" r:embed="rId1"/>
        <a:srcRect l="29067" t="48054" r="30299" b="30719"/>
        <a:stretch/>
      </xdr:blipFill>
      <xdr:spPr>
        <a:xfrm>
          <a:off x="10944224" y="7099351"/>
          <a:ext cx="2972732" cy="8730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207"/>
  <sheetViews>
    <sheetView showGridLines="0" tabSelected="1" zoomScale="60" zoomScaleNormal="60" zoomScalePageLayoutView="125" workbookViewId="0">
      <selection activeCell="Z4" sqref="Z4:AB4"/>
    </sheetView>
  </sheetViews>
  <sheetFormatPr baseColWidth="10" defaultColWidth="9.140625" defaultRowHeight="12.75" x14ac:dyDescent="0.2"/>
  <cols>
    <col min="1" max="1" width="2.42578125" style="105" customWidth="1"/>
    <col min="2" max="2" width="4.140625" style="105" customWidth="1"/>
    <col min="3" max="3" width="41.85546875" style="106" customWidth="1"/>
    <col min="4" max="4" width="11.7109375" style="105" customWidth="1"/>
    <col min="5" max="5" width="7.85546875" style="105" customWidth="1"/>
    <col min="6" max="7" width="10.140625" style="105" customWidth="1"/>
    <col min="8" max="8" width="7" style="105" customWidth="1"/>
    <col min="9" max="10" width="16" style="105" customWidth="1"/>
    <col min="11" max="11" width="15.140625" style="105" customWidth="1"/>
    <col min="12" max="12" width="16.85546875" style="105" customWidth="1"/>
    <col min="13" max="14" width="17.85546875" style="105" customWidth="1"/>
    <col min="15" max="15" width="15.42578125" style="105" customWidth="1"/>
    <col min="16" max="16" width="16.42578125" style="105" customWidth="1"/>
    <col min="17" max="17" width="14.85546875" style="105" customWidth="1"/>
    <col min="18" max="18" width="16.7109375" style="105" customWidth="1"/>
    <col min="19" max="19" width="14.85546875" style="105" customWidth="1"/>
    <col min="20" max="20" width="16.5703125" style="105" customWidth="1"/>
    <col min="21" max="21" width="11.5703125" style="105" customWidth="1"/>
    <col min="22" max="22" width="15.5703125" style="105" customWidth="1"/>
    <col min="23" max="23" width="16.42578125" style="105" customWidth="1"/>
    <col min="24" max="24" width="24.140625" style="105" customWidth="1"/>
    <col min="25" max="25" width="24" style="105" customWidth="1"/>
    <col min="26" max="26" width="26.140625" style="105" customWidth="1"/>
    <col min="27" max="27" width="26.28515625" style="105" customWidth="1"/>
    <col min="28" max="28" width="4.140625" style="105" customWidth="1"/>
    <col min="29" max="29" width="3.42578125" style="105" customWidth="1"/>
    <col min="30" max="38" width="9.140625" style="105" customWidth="1"/>
    <col min="39" max="16384" width="9.140625" style="105"/>
  </cols>
  <sheetData>
    <row r="1" spans="2:28" s="1" customFormat="1" x14ac:dyDescent="0.2">
      <c r="C1" s="2"/>
    </row>
    <row r="2" spans="2:28" s="135" customFormat="1" ht="54.75" customHeight="1" x14ac:dyDescent="0.2">
      <c r="B2" s="150"/>
      <c r="C2" s="150"/>
      <c r="D2" s="151" t="s">
        <v>166</v>
      </c>
      <c r="E2" s="152"/>
      <c r="F2" s="152"/>
      <c r="G2" s="152"/>
      <c r="H2" s="152"/>
      <c r="I2" s="152"/>
      <c r="J2" s="152"/>
      <c r="K2" s="152"/>
      <c r="L2" s="152"/>
      <c r="M2" s="152"/>
      <c r="N2" s="152"/>
      <c r="O2" s="152"/>
      <c r="P2" s="152"/>
      <c r="Q2" s="152"/>
      <c r="R2" s="152"/>
      <c r="S2" s="152"/>
      <c r="T2" s="152"/>
      <c r="U2" s="152"/>
      <c r="V2" s="152"/>
      <c r="W2" s="152"/>
      <c r="X2" s="152"/>
      <c r="Y2" s="152"/>
      <c r="Z2" s="153" t="s">
        <v>164</v>
      </c>
      <c r="AA2" s="153"/>
      <c r="AB2" s="153"/>
    </row>
    <row r="3" spans="2:28" s="135" customFormat="1" ht="54.75" customHeight="1" x14ac:dyDescent="0.2">
      <c r="B3" s="150"/>
      <c r="C3" s="150"/>
      <c r="D3" s="152"/>
      <c r="E3" s="152"/>
      <c r="F3" s="152"/>
      <c r="G3" s="152"/>
      <c r="H3" s="152"/>
      <c r="I3" s="152"/>
      <c r="J3" s="152"/>
      <c r="K3" s="152"/>
      <c r="L3" s="152"/>
      <c r="M3" s="152"/>
      <c r="N3" s="152"/>
      <c r="O3" s="152"/>
      <c r="P3" s="152"/>
      <c r="Q3" s="152"/>
      <c r="R3" s="152"/>
      <c r="S3" s="152"/>
      <c r="T3" s="152"/>
      <c r="U3" s="152"/>
      <c r="V3" s="152"/>
      <c r="W3" s="152"/>
      <c r="X3" s="152"/>
      <c r="Y3" s="152"/>
      <c r="Z3" s="153" t="s">
        <v>165</v>
      </c>
      <c r="AA3" s="153"/>
      <c r="AB3" s="153"/>
    </row>
    <row r="4" spans="2:28" s="135" customFormat="1" ht="40.5" customHeight="1" x14ac:dyDescent="0.2">
      <c r="B4" s="150"/>
      <c r="C4" s="150"/>
      <c r="D4" s="152"/>
      <c r="E4" s="152"/>
      <c r="F4" s="152"/>
      <c r="G4" s="152"/>
      <c r="H4" s="152"/>
      <c r="I4" s="152"/>
      <c r="J4" s="152"/>
      <c r="K4" s="152"/>
      <c r="L4" s="152"/>
      <c r="M4" s="152"/>
      <c r="N4" s="152"/>
      <c r="O4" s="152"/>
      <c r="P4" s="152"/>
      <c r="Q4" s="152"/>
      <c r="R4" s="152"/>
      <c r="S4" s="152"/>
      <c r="T4" s="152"/>
      <c r="U4" s="152"/>
      <c r="V4" s="152"/>
      <c r="W4" s="152"/>
      <c r="X4" s="152"/>
      <c r="Y4" s="152"/>
      <c r="Z4" s="153" t="s">
        <v>168</v>
      </c>
      <c r="AA4" s="153"/>
      <c r="AB4" s="153"/>
    </row>
    <row r="5" spans="2:28" s="146" customFormat="1" ht="24" customHeight="1" thickBot="1" x14ac:dyDescent="0.25">
      <c r="B5" s="143"/>
      <c r="C5" s="143"/>
      <c r="D5" s="144"/>
      <c r="E5" s="144"/>
      <c r="F5" s="144"/>
      <c r="G5" s="144"/>
      <c r="H5" s="144"/>
      <c r="I5" s="144"/>
      <c r="J5" s="144"/>
      <c r="K5" s="144"/>
      <c r="L5" s="144"/>
      <c r="M5" s="144"/>
      <c r="N5" s="144"/>
      <c r="O5" s="144"/>
      <c r="P5" s="144"/>
      <c r="Q5" s="144"/>
      <c r="R5" s="144"/>
      <c r="S5" s="144"/>
      <c r="T5" s="144"/>
      <c r="U5" s="144"/>
      <c r="V5" s="144"/>
      <c r="W5" s="144"/>
      <c r="X5" s="144"/>
      <c r="Y5" s="144"/>
      <c r="Z5" s="145"/>
      <c r="AA5" s="145"/>
      <c r="AB5" s="145"/>
    </row>
    <row r="6" spans="2:28" s="135" customFormat="1" ht="33.75" customHeight="1" thickBot="1" x14ac:dyDescent="0.25">
      <c r="B6" s="136"/>
      <c r="C6" s="137"/>
      <c r="D6" s="154" t="s">
        <v>37</v>
      </c>
      <c r="E6" s="154"/>
      <c r="F6" s="154"/>
      <c r="G6" s="154"/>
      <c r="H6" s="155"/>
      <c r="I6" s="156"/>
      <c r="J6" s="138"/>
      <c r="K6" s="138"/>
      <c r="L6" s="138"/>
      <c r="M6" s="138"/>
      <c r="N6" s="138"/>
      <c r="O6" s="138"/>
      <c r="P6" s="138"/>
      <c r="Q6" s="138"/>
      <c r="R6" s="138"/>
      <c r="S6" s="138"/>
      <c r="T6" s="138"/>
      <c r="U6" s="139"/>
      <c r="V6" s="140"/>
      <c r="W6" s="140"/>
      <c r="X6" s="140" t="s">
        <v>159</v>
      </c>
      <c r="Y6" s="141"/>
      <c r="Z6" s="140" t="s">
        <v>160</v>
      </c>
      <c r="AA6" s="141"/>
      <c r="AB6" s="142"/>
    </row>
    <row r="7" spans="2:28" s="79" customFormat="1" ht="15.75" customHeight="1" thickBot="1" x14ac:dyDescent="0.3">
      <c r="B7" s="77"/>
      <c r="C7" s="128"/>
      <c r="D7" s="147" t="s">
        <v>91</v>
      </c>
      <c r="E7" s="148"/>
      <c r="F7" s="148"/>
      <c r="G7" s="148"/>
      <c r="H7" s="149"/>
      <c r="I7" s="130"/>
      <c r="J7" s="125">
        <v>0.19</v>
      </c>
      <c r="K7" s="130"/>
      <c r="L7" s="125">
        <v>0.15</v>
      </c>
      <c r="M7" s="133"/>
      <c r="N7" s="126">
        <v>7.0000000000000007E-2</v>
      </c>
      <c r="O7" s="133"/>
      <c r="P7" s="126">
        <v>0.25</v>
      </c>
      <c r="Q7" s="128"/>
      <c r="R7" s="125">
        <v>0.18</v>
      </c>
      <c r="S7" s="128"/>
      <c r="T7" s="125">
        <v>0.16</v>
      </c>
      <c r="U7" s="128"/>
      <c r="V7" s="128"/>
      <c r="W7" s="128"/>
      <c r="X7" s="128"/>
      <c r="Y7" s="128"/>
      <c r="Z7" s="128"/>
      <c r="AA7" s="128"/>
      <c r="AB7" s="78"/>
    </row>
    <row r="8" spans="2:28" s="79" customFormat="1" ht="126.75" customHeight="1" thickBot="1" x14ac:dyDescent="0.3">
      <c r="B8" s="77"/>
      <c r="C8" s="129" t="s">
        <v>124</v>
      </c>
      <c r="D8" s="3" t="s">
        <v>5</v>
      </c>
      <c r="E8" s="5" t="s">
        <v>0</v>
      </c>
      <c r="F8" s="4" t="s">
        <v>1</v>
      </c>
      <c r="G8" s="80" t="s">
        <v>6</v>
      </c>
      <c r="H8" s="132" t="s">
        <v>2</v>
      </c>
      <c r="I8" s="131" t="s">
        <v>43</v>
      </c>
      <c r="J8" s="131" t="s">
        <v>43</v>
      </c>
      <c r="K8" s="131" t="s">
        <v>86</v>
      </c>
      <c r="L8" s="131" t="s">
        <v>85</v>
      </c>
      <c r="M8" s="134" t="s">
        <v>47</v>
      </c>
      <c r="N8" s="134" t="s">
        <v>46</v>
      </c>
      <c r="O8" s="134" t="s">
        <v>108</v>
      </c>
      <c r="P8" s="134" t="s">
        <v>107</v>
      </c>
      <c r="Q8" s="131" t="s">
        <v>50</v>
      </c>
      <c r="R8" s="131" t="s">
        <v>51</v>
      </c>
      <c r="S8" s="131" t="s">
        <v>60</v>
      </c>
      <c r="T8" s="131" t="s">
        <v>61</v>
      </c>
      <c r="U8" s="131" t="s">
        <v>87</v>
      </c>
      <c r="V8" s="131" t="s">
        <v>62</v>
      </c>
      <c r="W8" s="131" t="s">
        <v>63</v>
      </c>
      <c r="X8" s="131" t="s">
        <v>103</v>
      </c>
      <c r="Y8" s="131" t="s">
        <v>104</v>
      </c>
      <c r="Z8" s="131" t="s">
        <v>105</v>
      </c>
      <c r="AA8" s="131" t="s">
        <v>106</v>
      </c>
      <c r="AB8" s="78"/>
    </row>
    <row r="9" spans="2:28" s="92" customFormat="1" ht="51.75" customHeight="1" x14ac:dyDescent="0.25">
      <c r="B9" s="88"/>
      <c r="C9" s="122"/>
      <c r="D9" s="107"/>
      <c r="E9" s="107"/>
      <c r="F9" s="107"/>
      <c r="G9" s="107"/>
      <c r="H9" s="112">
        <f t="shared" ref="H9:H67" si="0">SUM(D9:G9)</f>
        <v>0</v>
      </c>
      <c r="I9" s="89" t="str">
        <f>IF(D9&gt;=1,"Extremo",IF(E9&gt;=1,"Alto",IF(F9&gt;=1,"Moderado",IF(G9&gt;=1,"Bajo",IF(H9=0,"Bajo")))))</f>
        <v>Bajo</v>
      </c>
      <c r="J9" s="113">
        <f>IF(D9&gt;=1,5,IF(E9&gt;=1,4,IF(F9&gt;=1,3,IF(G9&gt;=1,2,IF(H9=0,1)))))</f>
        <v>1</v>
      </c>
      <c r="K9" s="116" t="s">
        <v>83</v>
      </c>
      <c r="L9" s="114">
        <f>INDEX(Tiempo_Ult_Aud_Calif,MATCH('Priorización A'!K9,Tiempo_Ult_Aud_Def,0))</f>
        <v>1</v>
      </c>
      <c r="M9" s="117" t="s">
        <v>112</v>
      </c>
      <c r="N9" s="115">
        <f t="shared" ref="N9:N40" si="1">INDEX(Nivel_Directivo_Calif,MATCH(M9,Nivel_Directivo_Def,0))</f>
        <v>1</v>
      </c>
      <c r="O9" s="117" t="s">
        <v>48</v>
      </c>
      <c r="P9" s="118">
        <f t="shared" ref="P9:P67" si="2">INDEX(Impacto_Obj_Est_Calif,MATCH(O9,Impacto_Obj_Est_Def,0))</f>
        <v>1</v>
      </c>
      <c r="Q9" s="121" t="s">
        <v>152</v>
      </c>
      <c r="R9" s="118">
        <f t="shared" ref="R9:R67" si="3">INDEX(Result_Aud_Ant_Calif,MATCH(Q9,Result_Aud_Ant_Def,0))</f>
        <v>1</v>
      </c>
      <c r="S9" s="117" t="s">
        <v>59</v>
      </c>
      <c r="T9" s="118">
        <f t="shared" ref="T9:T67" si="4">INDEX(Impacto_Ppto_Calif,MATCH(S9,Impacto_Ppto_Def,0))</f>
        <v>1</v>
      </c>
      <c r="U9" s="90">
        <f>$J$7*J9+$L$7*L9+$N$7*N9+$P$7*P9+$R$7*R9+$T$7*T9</f>
        <v>0.99999999999999989</v>
      </c>
      <c r="V9" s="90" t="str">
        <f t="shared" ref="V9:V67" si="5">LOOKUP(U9,Nivel_Criticidad)</f>
        <v>Bajo</v>
      </c>
      <c r="W9" s="118" t="str">
        <f t="shared" ref="W9:W67" si="6">INDEX(Ciclo_Rotación_Calif,MATCH(V9,Ciclo_Rotación_Def,0))</f>
        <v>No auditar</v>
      </c>
      <c r="X9" s="119" t="str">
        <f t="shared" ref="X9:X67" si="7">IF(W9="Cada año",C9,"")</f>
        <v/>
      </c>
      <c r="Y9" s="119" t="str">
        <f t="shared" ref="Y9:Y67" si="8">IF(OR(W9="Cada año",W9="Cada 2 años"),C9,"")</f>
        <v/>
      </c>
      <c r="Z9" s="119" t="str">
        <f t="shared" ref="Z9:Z67" si="9">IF(OR(W9="Cada año",W9="Cada 3 años"),C9,"")</f>
        <v/>
      </c>
      <c r="AA9" s="119" t="str">
        <f t="shared" ref="AA9:AA67" si="10">IF(OR(W9="Cada año",W9="Cada 2 años",W9="Cada 4 años"),C9,"")</f>
        <v/>
      </c>
      <c r="AB9" s="91"/>
    </row>
    <row r="10" spans="2:28" s="92" customFormat="1" ht="38.25" x14ac:dyDescent="0.25">
      <c r="B10" s="88"/>
      <c r="C10" s="123"/>
      <c r="D10" s="108"/>
      <c r="E10" s="108"/>
      <c r="F10" s="108"/>
      <c r="G10" s="108"/>
      <c r="H10" s="112">
        <f t="shared" si="0"/>
        <v>0</v>
      </c>
      <c r="I10" s="89" t="str">
        <f t="shared" ref="I10:I67" si="11">IF(D10&gt;=1,"Extremo",IF(E10&gt;=1,"Alto",IF(F10&gt;=1,"Moderado",IF(G10&gt;=1,"Bajo",IF(H10=0,"Bajo")))))</f>
        <v>Bajo</v>
      </c>
      <c r="J10" s="113">
        <f t="shared" ref="J10:J67" si="12">IF(D10&gt;=1,5,IF(E10&gt;=1,4,IF(F10&gt;=1,3,IF(G10&gt;=1,2,IF(H10=0,1)))))</f>
        <v>1</v>
      </c>
      <c r="K10" s="116" t="s">
        <v>109</v>
      </c>
      <c r="L10" s="114">
        <f>INDEX(Tiempo_Ult_Aud_Calif,MATCH('Priorización A'!K10,Tiempo_Ult_Aud_Def,0))</f>
        <v>2</v>
      </c>
      <c r="M10" s="117" t="s">
        <v>113</v>
      </c>
      <c r="N10" s="115">
        <f t="shared" si="1"/>
        <v>2</v>
      </c>
      <c r="O10" s="117" t="s">
        <v>148</v>
      </c>
      <c r="P10" s="118">
        <f t="shared" si="2"/>
        <v>2</v>
      </c>
      <c r="Q10" s="121" t="s">
        <v>153</v>
      </c>
      <c r="R10" s="118">
        <f t="shared" si="3"/>
        <v>2</v>
      </c>
      <c r="S10" s="117" t="s">
        <v>57</v>
      </c>
      <c r="T10" s="118">
        <f t="shared" si="4"/>
        <v>3</v>
      </c>
      <c r="U10" s="90">
        <f t="shared" ref="U10:U67" si="13">$J$7*J10+$L$7*L10+$N$7*N10+$P$7*P10+$R$7*R10+$T$7*T10</f>
        <v>1.9699999999999998</v>
      </c>
      <c r="V10" s="90" t="str">
        <f t="shared" si="5"/>
        <v>Bajo (Priorizado)</v>
      </c>
      <c r="W10" s="118" t="str">
        <f t="shared" si="6"/>
        <v>Cada 4 años</v>
      </c>
      <c r="X10" s="119" t="str">
        <f t="shared" si="7"/>
        <v/>
      </c>
      <c r="Y10" s="119" t="str">
        <f t="shared" si="8"/>
        <v/>
      </c>
      <c r="Z10" s="119" t="str">
        <f t="shared" si="9"/>
        <v/>
      </c>
      <c r="AA10" s="119">
        <f t="shared" si="10"/>
        <v>0</v>
      </c>
      <c r="AB10" s="91"/>
    </row>
    <row r="11" spans="2:28" s="92" customFormat="1" ht="38.25" x14ac:dyDescent="0.25">
      <c r="B11" s="88"/>
      <c r="C11" s="123"/>
      <c r="D11" s="108"/>
      <c r="E11" s="108"/>
      <c r="F11" s="108"/>
      <c r="G11" s="108"/>
      <c r="H11" s="112">
        <f t="shared" si="0"/>
        <v>0</v>
      </c>
      <c r="I11" s="89" t="str">
        <f t="shared" si="11"/>
        <v>Bajo</v>
      </c>
      <c r="J11" s="113">
        <f t="shared" si="12"/>
        <v>1</v>
      </c>
      <c r="K11" s="116" t="s">
        <v>110</v>
      </c>
      <c r="L11" s="114">
        <f>INDEX(Tiempo_Ult_Aud_Calif,MATCH('Priorización A'!K11,Tiempo_Ult_Aud_Def,0))</f>
        <v>3</v>
      </c>
      <c r="M11" s="117" t="s">
        <v>114</v>
      </c>
      <c r="N11" s="115">
        <f t="shared" si="1"/>
        <v>3</v>
      </c>
      <c r="O11" s="117" t="s">
        <v>149</v>
      </c>
      <c r="P11" s="118">
        <f t="shared" si="2"/>
        <v>3</v>
      </c>
      <c r="Q11" s="121" t="s">
        <v>156</v>
      </c>
      <c r="R11" s="118">
        <f t="shared" si="3"/>
        <v>5</v>
      </c>
      <c r="S11" s="117" t="s">
        <v>55</v>
      </c>
      <c r="T11" s="118">
        <f t="shared" si="4"/>
        <v>5</v>
      </c>
      <c r="U11" s="90">
        <f t="shared" si="13"/>
        <v>3.3</v>
      </c>
      <c r="V11" s="90" t="str">
        <f t="shared" si="5"/>
        <v>Alto</v>
      </c>
      <c r="W11" s="118" t="str">
        <f t="shared" si="6"/>
        <v>Cada 2 años</v>
      </c>
      <c r="X11" s="119" t="str">
        <f t="shared" si="7"/>
        <v/>
      </c>
      <c r="Y11" s="119">
        <f t="shared" si="8"/>
        <v>0</v>
      </c>
      <c r="Z11" s="119" t="str">
        <f t="shared" si="9"/>
        <v/>
      </c>
      <c r="AA11" s="119">
        <f t="shared" si="10"/>
        <v>0</v>
      </c>
      <c r="AB11" s="91"/>
    </row>
    <row r="12" spans="2:28" s="92" customFormat="1" ht="38.25" x14ac:dyDescent="0.25">
      <c r="B12" s="88"/>
      <c r="C12" s="123"/>
      <c r="D12" s="108"/>
      <c r="E12" s="108"/>
      <c r="F12" s="108"/>
      <c r="G12" s="108"/>
      <c r="H12" s="112">
        <f t="shared" si="0"/>
        <v>0</v>
      </c>
      <c r="I12" s="89" t="str">
        <f t="shared" si="11"/>
        <v>Bajo</v>
      </c>
      <c r="J12" s="113">
        <f t="shared" si="12"/>
        <v>1</v>
      </c>
      <c r="K12" s="116" t="s">
        <v>111</v>
      </c>
      <c r="L12" s="114">
        <f>INDEX(Tiempo_Ult_Aud_Calif,MATCH('Priorización A'!K12,Tiempo_Ult_Aud_Def,0))</f>
        <v>4</v>
      </c>
      <c r="M12" s="117" t="s">
        <v>115</v>
      </c>
      <c r="N12" s="115">
        <f t="shared" si="1"/>
        <v>4</v>
      </c>
      <c r="O12" s="117" t="s">
        <v>150</v>
      </c>
      <c r="P12" s="118">
        <f t="shared" si="2"/>
        <v>4</v>
      </c>
      <c r="Q12" s="121" t="s">
        <v>154</v>
      </c>
      <c r="R12" s="118">
        <f t="shared" si="3"/>
        <v>3</v>
      </c>
      <c r="S12" s="117" t="s">
        <v>56</v>
      </c>
      <c r="T12" s="118">
        <f t="shared" si="4"/>
        <v>4</v>
      </c>
      <c r="U12" s="90">
        <f t="shared" si="13"/>
        <v>3.2500000000000004</v>
      </c>
      <c r="V12" s="90" t="str">
        <f t="shared" si="5"/>
        <v>Alto</v>
      </c>
      <c r="W12" s="118" t="str">
        <f t="shared" si="6"/>
        <v>Cada 2 años</v>
      </c>
      <c r="X12" s="119" t="str">
        <f t="shared" si="7"/>
        <v/>
      </c>
      <c r="Y12" s="119">
        <f t="shared" si="8"/>
        <v>0</v>
      </c>
      <c r="Z12" s="119" t="str">
        <f t="shared" si="9"/>
        <v/>
      </c>
      <c r="AA12" s="119">
        <f t="shared" si="10"/>
        <v>0</v>
      </c>
      <c r="AB12" s="91"/>
    </row>
    <row r="13" spans="2:28" s="92" customFormat="1" ht="51" x14ac:dyDescent="0.25">
      <c r="B13" s="88"/>
      <c r="C13" s="123"/>
      <c r="D13" s="108"/>
      <c r="E13" s="108"/>
      <c r="F13" s="108"/>
      <c r="G13" s="108"/>
      <c r="H13" s="112">
        <f t="shared" si="0"/>
        <v>0</v>
      </c>
      <c r="I13" s="89" t="str">
        <f t="shared" si="11"/>
        <v>Bajo</v>
      </c>
      <c r="J13" s="113">
        <f t="shared" si="12"/>
        <v>1</v>
      </c>
      <c r="K13" s="116" t="s">
        <v>84</v>
      </c>
      <c r="L13" s="114">
        <f>INDEX(Tiempo_Ult_Aud_Calif,MATCH('Priorización A'!K13,Tiempo_Ult_Aud_Def,0))</f>
        <v>5</v>
      </c>
      <c r="M13" s="117" t="s">
        <v>116</v>
      </c>
      <c r="N13" s="115">
        <f t="shared" si="1"/>
        <v>5</v>
      </c>
      <c r="O13" s="117" t="s">
        <v>151</v>
      </c>
      <c r="P13" s="118">
        <f t="shared" si="2"/>
        <v>5</v>
      </c>
      <c r="Q13" s="121" t="s">
        <v>154</v>
      </c>
      <c r="R13" s="118">
        <f t="shared" si="3"/>
        <v>3</v>
      </c>
      <c r="S13" s="117" t="s">
        <v>55</v>
      </c>
      <c r="T13" s="118">
        <f t="shared" si="4"/>
        <v>5</v>
      </c>
      <c r="U13" s="90">
        <f t="shared" si="13"/>
        <v>3.88</v>
      </c>
      <c r="V13" s="90" t="str">
        <f t="shared" si="5"/>
        <v>Alto</v>
      </c>
      <c r="W13" s="118" t="str">
        <f t="shared" si="6"/>
        <v>Cada 2 años</v>
      </c>
      <c r="X13" s="119" t="str">
        <f t="shared" si="7"/>
        <v/>
      </c>
      <c r="Y13" s="119">
        <f t="shared" si="8"/>
        <v>0</v>
      </c>
      <c r="Z13" s="119" t="str">
        <f t="shared" si="9"/>
        <v/>
      </c>
      <c r="AA13" s="119">
        <f t="shared" si="10"/>
        <v>0</v>
      </c>
      <c r="AB13" s="91"/>
    </row>
    <row r="14" spans="2:28" s="92" customFormat="1" ht="38.25" x14ac:dyDescent="0.25">
      <c r="B14" s="88"/>
      <c r="C14" s="123"/>
      <c r="D14" s="108"/>
      <c r="E14" s="108"/>
      <c r="F14" s="108"/>
      <c r="G14" s="108"/>
      <c r="H14" s="112">
        <f t="shared" si="0"/>
        <v>0</v>
      </c>
      <c r="I14" s="89" t="str">
        <f t="shared" si="11"/>
        <v>Bajo</v>
      </c>
      <c r="J14" s="113">
        <f t="shared" si="12"/>
        <v>1</v>
      </c>
      <c r="K14" s="116" t="s">
        <v>83</v>
      </c>
      <c r="L14" s="114">
        <f>INDEX(Tiempo_Ult_Aud_Calif,MATCH('Priorización A'!K14,Tiempo_Ult_Aud_Def,0))</f>
        <v>1</v>
      </c>
      <c r="M14" s="117" t="s">
        <v>115</v>
      </c>
      <c r="N14" s="115">
        <f t="shared" si="1"/>
        <v>4</v>
      </c>
      <c r="O14" s="117" t="s">
        <v>48</v>
      </c>
      <c r="P14" s="118">
        <f t="shared" si="2"/>
        <v>1</v>
      </c>
      <c r="Q14" s="121" t="s">
        <v>155</v>
      </c>
      <c r="R14" s="118">
        <f t="shared" si="3"/>
        <v>4</v>
      </c>
      <c r="S14" s="117" t="s">
        <v>56</v>
      </c>
      <c r="T14" s="118">
        <f t="shared" si="4"/>
        <v>4</v>
      </c>
      <c r="U14" s="90">
        <f t="shared" si="13"/>
        <v>2.23</v>
      </c>
      <c r="V14" s="90" t="str">
        <f t="shared" si="5"/>
        <v>Moderado</v>
      </c>
      <c r="W14" s="118" t="str">
        <f t="shared" si="6"/>
        <v>Cada 3 años</v>
      </c>
      <c r="X14" s="119" t="str">
        <f t="shared" si="7"/>
        <v/>
      </c>
      <c r="Y14" s="119" t="str">
        <f t="shared" si="8"/>
        <v/>
      </c>
      <c r="Z14" s="119">
        <f t="shared" si="9"/>
        <v>0</v>
      </c>
      <c r="AA14" s="119" t="str">
        <f t="shared" si="10"/>
        <v/>
      </c>
      <c r="AB14" s="91"/>
    </row>
    <row r="15" spans="2:28" s="92" customFormat="1" ht="38.25" x14ac:dyDescent="0.25">
      <c r="B15" s="88"/>
      <c r="C15" s="123"/>
      <c r="D15" s="108"/>
      <c r="E15" s="108"/>
      <c r="F15" s="108"/>
      <c r="G15" s="108"/>
      <c r="H15" s="112">
        <f t="shared" si="0"/>
        <v>0</v>
      </c>
      <c r="I15" s="89" t="str">
        <f t="shared" si="11"/>
        <v>Bajo</v>
      </c>
      <c r="J15" s="113">
        <f t="shared" si="12"/>
        <v>1</v>
      </c>
      <c r="K15" s="116" t="s">
        <v>83</v>
      </c>
      <c r="L15" s="114">
        <f>INDEX(Tiempo_Ult_Aud_Calif,MATCH('Priorización A'!K15,Tiempo_Ult_Aud_Def,0))</f>
        <v>1</v>
      </c>
      <c r="M15" s="117" t="s">
        <v>115</v>
      </c>
      <c r="N15" s="115">
        <f t="shared" si="1"/>
        <v>4</v>
      </c>
      <c r="O15" s="117" t="s">
        <v>48</v>
      </c>
      <c r="P15" s="118">
        <f t="shared" si="2"/>
        <v>1</v>
      </c>
      <c r="Q15" s="121" t="s">
        <v>153</v>
      </c>
      <c r="R15" s="118">
        <f t="shared" si="3"/>
        <v>2</v>
      </c>
      <c r="S15" s="117" t="s">
        <v>56</v>
      </c>
      <c r="T15" s="118">
        <f t="shared" si="4"/>
        <v>4</v>
      </c>
      <c r="U15" s="90">
        <f t="shared" si="13"/>
        <v>1.87</v>
      </c>
      <c r="V15" s="90" t="str">
        <f t="shared" si="5"/>
        <v>Bajo (Priorizado)</v>
      </c>
      <c r="W15" s="118" t="str">
        <f t="shared" si="6"/>
        <v>Cada 4 años</v>
      </c>
      <c r="X15" s="119" t="str">
        <f t="shared" si="7"/>
        <v/>
      </c>
      <c r="Y15" s="119" t="str">
        <f t="shared" si="8"/>
        <v/>
      </c>
      <c r="Z15" s="119" t="str">
        <f t="shared" si="9"/>
        <v/>
      </c>
      <c r="AA15" s="119">
        <f t="shared" si="10"/>
        <v>0</v>
      </c>
      <c r="AB15" s="91"/>
    </row>
    <row r="16" spans="2:28" s="92" customFormat="1" ht="38.25" x14ac:dyDescent="0.25">
      <c r="B16" s="88"/>
      <c r="C16" s="123"/>
      <c r="D16" s="108"/>
      <c r="E16" s="108"/>
      <c r="F16" s="108"/>
      <c r="G16" s="108"/>
      <c r="H16" s="112">
        <f t="shared" si="0"/>
        <v>0</v>
      </c>
      <c r="I16" s="89" t="str">
        <f t="shared" si="11"/>
        <v>Bajo</v>
      </c>
      <c r="J16" s="113">
        <f t="shared" si="12"/>
        <v>1</v>
      </c>
      <c r="K16" s="116" t="s">
        <v>110</v>
      </c>
      <c r="L16" s="114">
        <f>INDEX(Tiempo_Ult_Aud_Calif,MATCH('Priorización A'!K16,Tiempo_Ult_Aud_Def,0))</f>
        <v>3</v>
      </c>
      <c r="M16" s="117" t="s">
        <v>115</v>
      </c>
      <c r="N16" s="115">
        <f t="shared" si="1"/>
        <v>4</v>
      </c>
      <c r="O16" s="117" t="s">
        <v>48</v>
      </c>
      <c r="P16" s="118">
        <f t="shared" si="2"/>
        <v>1</v>
      </c>
      <c r="Q16" s="121" t="s">
        <v>153</v>
      </c>
      <c r="R16" s="118">
        <f t="shared" si="3"/>
        <v>2</v>
      </c>
      <c r="S16" s="117" t="s">
        <v>59</v>
      </c>
      <c r="T16" s="118">
        <f t="shared" si="4"/>
        <v>1</v>
      </c>
      <c r="U16" s="90">
        <f t="shared" si="13"/>
        <v>1.6899999999999997</v>
      </c>
      <c r="V16" s="90" t="str">
        <f t="shared" si="5"/>
        <v>Bajo (Priorizado)</v>
      </c>
      <c r="W16" s="118" t="str">
        <f t="shared" si="6"/>
        <v>Cada 4 años</v>
      </c>
      <c r="X16" s="119" t="str">
        <f t="shared" si="7"/>
        <v/>
      </c>
      <c r="Y16" s="119" t="str">
        <f t="shared" si="8"/>
        <v/>
      </c>
      <c r="Z16" s="119" t="str">
        <f t="shared" si="9"/>
        <v/>
      </c>
      <c r="AA16" s="119">
        <f t="shared" si="10"/>
        <v>0</v>
      </c>
      <c r="AB16" s="91"/>
    </row>
    <row r="17" spans="2:28" s="92" customFormat="1" ht="38.25" x14ac:dyDescent="0.25">
      <c r="B17" s="88"/>
      <c r="C17" s="123"/>
      <c r="D17" s="108"/>
      <c r="E17" s="108"/>
      <c r="F17" s="108"/>
      <c r="G17" s="108"/>
      <c r="H17" s="112">
        <f t="shared" si="0"/>
        <v>0</v>
      </c>
      <c r="I17" s="89" t="str">
        <f t="shared" si="11"/>
        <v>Bajo</v>
      </c>
      <c r="J17" s="113">
        <f t="shared" si="12"/>
        <v>1</v>
      </c>
      <c r="K17" s="116" t="s">
        <v>110</v>
      </c>
      <c r="L17" s="114">
        <f>INDEX(Tiempo_Ult_Aud_Calif,MATCH('Priorización A'!K17,Tiempo_Ult_Aud_Def,0))</f>
        <v>3</v>
      </c>
      <c r="M17" s="117" t="s">
        <v>115</v>
      </c>
      <c r="N17" s="115">
        <f t="shared" si="1"/>
        <v>4</v>
      </c>
      <c r="O17" s="117" t="s">
        <v>48</v>
      </c>
      <c r="P17" s="118">
        <f t="shared" si="2"/>
        <v>1</v>
      </c>
      <c r="Q17" s="121" t="s">
        <v>154</v>
      </c>
      <c r="R17" s="118">
        <f t="shared" si="3"/>
        <v>3</v>
      </c>
      <c r="S17" s="117" t="s">
        <v>56</v>
      </c>
      <c r="T17" s="118">
        <f t="shared" si="4"/>
        <v>4</v>
      </c>
      <c r="U17" s="90">
        <f t="shared" si="13"/>
        <v>2.35</v>
      </c>
      <c r="V17" s="90" t="str">
        <f t="shared" si="5"/>
        <v>Moderado</v>
      </c>
      <c r="W17" s="118" t="str">
        <f t="shared" si="6"/>
        <v>Cada 3 años</v>
      </c>
      <c r="X17" s="119" t="str">
        <f t="shared" si="7"/>
        <v/>
      </c>
      <c r="Y17" s="119" t="str">
        <f t="shared" si="8"/>
        <v/>
      </c>
      <c r="Z17" s="119">
        <f t="shared" si="9"/>
        <v>0</v>
      </c>
      <c r="AA17" s="119" t="str">
        <f t="shared" si="10"/>
        <v/>
      </c>
      <c r="AB17" s="91"/>
    </row>
    <row r="18" spans="2:28" s="92" customFormat="1" ht="38.25" x14ac:dyDescent="0.25">
      <c r="B18" s="88"/>
      <c r="C18" s="123"/>
      <c r="D18" s="108"/>
      <c r="E18" s="108"/>
      <c r="F18" s="108"/>
      <c r="G18" s="108"/>
      <c r="H18" s="112">
        <f t="shared" si="0"/>
        <v>0</v>
      </c>
      <c r="I18" s="89" t="str">
        <f t="shared" si="11"/>
        <v>Bajo</v>
      </c>
      <c r="J18" s="113">
        <f t="shared" si="12"/>
        <v>1</v>
      </c>
      <c r="K18" s="116" t="s">
        <v>110</v>
      </c>
      <c r="L18" s="114">
        <f>INDEX(Tiempo_Ult_Aud_Calif,MATCH('Priorización A'!K18,Tiempo_Ult_Aud_Def,0))</f>
        <v>3</v>
      </c>
      <c r="M18" s="117" t="s">
        <v>115</v>
      </c>
      <c r="N18" s="115">
        <f t="shared" si="1"/>
        <v>4</v>
      </c>
      <c r="O18" s="117" t="s">
        <v>149</v>
      </c>
      <c r="P18" s="118">
        <f t="shared" si="2"/>
        <v>3</v>
      </c>
      <c r="Q18" s="121" t="s">
        <v>154</v>
      </c>
      <c r="R18" s="118">
        <f t="shared" si="3"/>
        <v>3</v>
      </c>
      <c r="S18" s="117" t="s">
        <v>56</v>
      </c>
      <c r="T18" s="118">
        <f t="shared" si="4"/>
        <v>4</v>
      </c>
      <c r="U18" s="90">
        <f t="shared" si="13"/>
        <v>2.85</v>
      </c>
      <c r="V18" s="90" t="str">
        <f t="shared" si="5"/>
        <v>Moderado</v>
      </c>
      <c r="W18" s="118" t="str">
        <f t="shared" si="6"/>
        <v>Cada 3 años</v>
      </c>
      <c r="X18" s="119" t="str">
        <f t="shared" si="7"/>
        <v/>
      </c>
      <c r="Y18" s="119" t="str">
        <f t="shared" si="8"/>
        <v/>
      </c>
      <c r="Z18" s="119">
        <f t="shared" si="9"/>
        <v>0</v>
      </c>
      <c r="AA18" s="119" t="str">
        <f t="shared" si="10"/>
        <v/>
      </c>
      <c r="AB18" s="91"/>
    </row>
    <row r="19" spans="2:28" s="92" customFormat="1" ht="38.25" x14ac:dyDescent="0.25">
      <c r="B19" s="88"/>
      <c r="C19" s="123"/>
      <c r="D19" s="108"/>
      <c r="E19" s="108"/>
      <c r="F19" s="108"/>
      <c r="G19" s="108"/>
      <c r="H19" s="112">
        <f t="shared" si="0"/>
        <v>0</v>
      </c>
      <c r="I19" s="89" t="str">
        <f t="shared" si="11"/>
        <v>Bajo</v>
      </c>
      <c r="J19" s="113">
        <f t="shared" si="12"/>
        <v>1</v>
      </c>
      <c r="K19" s="116" t="s">
        <v>110</v>
      </c>
      <c r="L19" s="114">
        <f>INDEX(Tiempo_Ult_Aud_Calif,MATCH('Priorización A'!K19,Tiempo_Ult_Aud_Def,0))</f>
        <v>3</v>
      </c>
      <c r="M19" s="117" t="s">
        <v>115</v>
      </c>
      <c r="N19" s="115">
        <f t="shared" si="1"/>
        <v>4</v>
      </c>
      <c r="O19" s="117" t="s">
        <v>48</v>
      </c>
      <c r="P19" s="118">
        <f t="shared" si="2"/>
        <v>1</v>
      </c>
      <c r="Q19" s="121" t="s">
        <v>154</v>
      </c>
      <c r="R19" s="118">
        <f t="shared" si="3"/>
        <v>3</v>
      </c>
      <c r="S19" s="117" t="s">
        <v>56</v>
      </c>
      <c r="T19" s="118">
        <f t="shared" si="4"/>
        <v>4</v>
      </c>
      <c r="U19" s="90">
        <f t="shared" si="13"/>
        <v>2.35</v>
      </c>
      <c r="V19" s="90" t="str">
        <f t="shared" si="5"/>
        <v>Moderado</v>
      </c>
      <c r="W19" s="118" t="str">
        <f t="shared" si="6"/>
        <v>Cada 3 años</v>
      </c>
      <c r="X19" s="119" t="str">
        <f t="shared" si="7"/>
        <v/>
      </c>
      <c r="Y19" s="119" t="str">
        <f t="shared" si="8"/>
        <v/>
      </c>
      <c r="Z19" s="119">
        <f t="shared" si="9"/>
        <v>0</v>
      </c>
      <c r="AA19" s="119" t="str">
        <f t="shared" si="10"/>
        <v/>
      </c>
      <c r="AB19" s="91"/>
    </row>
    <row r="20" spans="2:28" s="92" customFormat="1" ht="38.25" x14ac:dyDescent="0.25">
      <c r="B20" s="88"/>
      <c r="C20" s="123"/>
      <c r="D20" s="108"/>
      <c r="E20" s="108"/>
      <c r="F20" s="108"/>
      <c r="G20" s="108"/>
      <c r="H20" s="112">
        <f t="shared" si="0"/>
        <v>0</v>
      </c>
      <c r="I20" s="89" t="str">
        <f t="shared" si="11"/>
        <v>Bajo</v>
      </c>
      <c r="J20" s="113">
        <f t="shared" si="12"/>
        <v>1</v>
      </c>
      <c r="K20" s="116" t="s">
        <v>110</v>
      </c>
      <c r="L20" s="114">
        <f>INDEX(Tiempo_Ult_Aud_Calif,MATCH('Priorización A'!K20,Tiempo_Ult_Aud_Def,0))</f>
        <v>3</v>
      </c>
      <c r="M20" s="117" t="s">
        <v>115</v>
      </c>
      <c r="N20" s="115">
        <f t="shared" si="1"/>
        <v>4</v>
      </c>
      <c r="O20" s="117" t="s">
        <v>150</v>
      </c>
      <c r="P20" s="118">
        <f t="shared" si="2"/>
        <v>4</v>
      </c>
      <c r="Q20" s="121" t="s">
        <v>155</v>
      </c>
      <c r="R20" s="118">
        <f t="shared" si="3"/>
        <v>4</v>
      </c>
      <c r="S20" s="117" t="s">
        <v>56</v>
      </c>
      <c r="T20" s="118">
        <f t="shared" si="4"/>
        <v>4</v>
      </c>
      <c r="U20" s="90">
        <f t="shared" si="13"/>
        <v>3.28</v>
      </c>
      <c r="V20" s="90" t="str">
        <f t="shared" si="5"/>
        <v>Alto</v>
      </c>
      <c r="W20" s="118" t="str">
        <f t="shared" si="6"/>
        <v>Cada 2 años</v>
      </c>
      <c r="X20" s="119" t="str">
        <f t="shared" si="7"/>
        <v/>
      </c>
      <c r="Y20" s="119">
        <f t="shared" si="8"/>
        <v>0</v>
      </c>
      <c r="Z20" s="119" t="str">
        <f t="shared" si="9"/>
        <v/>
      </c>
      <c r="AA20" s="119">
        <f t="shared" si="10"/>
        <v>0</v>
      </c>
      <c r="AB20" s="91"/>
    </row>
    <row r="21" spans="2:28" s="92" customFormat="1" ht="38.25" x14ac:dyDescent="0.25">
      <c r="B21" s="88"/>
      <c r="C21" s="123"/>
      <c r="D21" s="108"/>
      <c r="E21" s="108"/>
      <c r="F21" s="108"/>
      <c r="G21" s="108"/>
      <c r="H21" s="112">
        <f t="shared" si="0"/>
        <v>0</v>
      </c>
      <c r="I21" s="89" t="str">
        <f t="shared" si="11"/>
        <v>Bajo</v>
      </c>
      <c r="J21" s="113">
        <f t="shared" si="12"/>
        <v>1</v>
      </c>
      <c r="K21" s="116" t="s">
        <v>110</v>
      </c>
      <c r="L21" s="114">
        <f>INDEX(Tiempo_Ult_Aud_Calif,MATCH('Priorización A'!K21,Tiempo_Ult_Aud_Def,0))</f>
        <v>3</v>
      </c>
      <c r="M21" s="117" t="s">
        <v>115</v>
      </c>
      <c r="N21" s="115">
        <f t="shared" si="1"/>
        <v>4</v>
      </c>
      <c r="O21" s="117" t="s">
        <v>48</v>
      </c>
      <c r="P21" s="118">
        <f t="shared" si="2"/>
        <v>1</v>
      </c>
      <c r="Q21" s="121" t="s">
        <v>154</v>
      </c>
      <c r="R21" s="118">
        <f t="shared" si="3"/>
        <v>3</v>
      </c>
      <c r="S21" s="117" t="s">
        <v>56</v>
      </c>
      <c r="T21" s="118">
        <f t="shared" si="4"/>
        <v>4</v>
      </c>
      <c r="U21" s="90">
        <f t="shared" si="13"/>
        <v>2.35</v>
      </c>
      <c r="V21" s="90" t="str">
        <f t="shared" si="5"/>
        <v>Moderado</v>
      </c>
      <c r="W21" s="118" t="str">
        <f t="shared" si="6"/>
        <v>Cada 3 años</v>
      </c>
      <c r="X21" s="119" t="str">
        <f t="shared" si="7"/>
        <v/>
      </c>
      <c r="Y21" s="119" t="str">
        <f t="shared" si="8"/>
        <v/>
      </c>
      <c r="Z21" s="119">
        <f t="shared" si="9"/>
        <v>0</v>
      </c>
      <c r="AA21" s="119" t="str">
        <f t="shared" si="10"/>
        <v/>
      </c>
      <c r="AB21" s="91"/>
    </row>
    <row r="22" spans="2:28" s="92" customFormat="1" ht="38.25" x14ac:dyDescent="0.25">
      <c r="B22" s="88"/>
      <c r="C22" s="123"/>
      <c r="D22" s="108"/>
      <c r="E22" s="108"/>
      <c r="F22" s="108"/>
      <c r="G22" s="108"/>
      <c r="H22" s="112">
        <f t="shared" si="0"/>
        <v>0</v>
      </c>
      <c r="I22" s="89" t="str">
        <f t="shared" si="11"/>
        <v>Bajo</v>
      </c>
      <c r="J22" s="113">
        <f t="shared" si="12"/>
        <v>1</v>
      </c>
      <c r="K22" s="116" t="s">
        <v>110</v>
      </c>
      <c r="L22" s="114">
        <f>INDEX(Tiempo_Ult_Aud_Calif,MATCH('Priorización A'!K22,Tiempo_Ult_Aud_Def,0))</f>
        <v>3</v>
      </c>
      <c r="M22" s="117" t="s">
        <v>115</v>
      </c>
      <c r="N22" s="115">
        <f t="shared" si="1"/>
        <v>4</v>
      </c>
      <c r="O22" s="117" t="s">
        <v>48</v>
      </c>
      <c r="P22" s="118">
        <f t="shared" si="2"/>
        <v>1</v>
      </c>
      <c r="Q22" s="121" t="s">
        <v>154</v>
      </c>
      <c r="R22" s="118">
        <f t="shared" si="3"/>
        <v>3</v>
      </c>
      <c r="S22" s="117" t="s">
        <v>56</v>
      </c>
      <c r="T22" s="118">
        <f t="shared" si="4"/>
        <v>4</v>
      </c>
      <c r="U22" s="90">
        <f t="shared" si="13"/>
        <v>2.35</v>
      </c>
      <c r="V22" s="90" t="str">
        <f t="shared" si="5"/>
        <v>Moderado</v>
      </c>
      <c r="W22" s="118" t="str">
        <f t="shared" si="6"/>
        <v>Cada 3 años</v>
      </c>
      <c r="X22" s="119" t="str">
        <f t="shared" si="7"/>
        <v/>
      </c>
      <c r="Y22" s="119" t="str">
        <f t="shared" si="8"/>
        <v/>
      </c>
      <c r="Z22" s="119">
        <f t="shared" si="9"/>
        <v>0</v>
      </c>
      <c r="AA22" s="119" t="str">
        <f t="shared" si="10"/>
        <v/>
      </c>
      <c r="AB22" s="91"/>
    </row>
    <row r="23" spans="2:28" s="92" customFormat="1" ht="38.25" x14ac:dyDescent="0.25">
      <c r="B23" s="88"/>
      <c r="C23" s="123"/>
      <c r="D23" s="108"/>
      <c r="E23" s="108"/>
      <c r="F23" s="108"/>
      <c r="G23" s="108"/>
      <c r="H23" s="112">
        <f t="shared" si="0"/>
        <v>0</v>
      </c>
      <c r="I23" s="89" t="str">
        <f t="shared" si="11"/>
        <v>Bajo</v>
      </c>
      <c r="J23" s="113">
        <f t="shared" si="12"/>
        <v>1</v>
      </c>
      <c r="K23" s="116" t="s">
        <v>110</v>
      </c>
      <c r="L23" s="114">
        <f>INDEX(Tiempo_Ult_Aud_Calif,MATCH('Priorización A'!K23,Tiempo_Ult_Aud_Def,0))</f>
        <v>3</v>
      </c>
      <c r="M23" s="117" t="s">
        <v>115</v>
      </c>
      <c r="N23" s="115">
        <f t="shared" si="1"/>
        <v>4</v>
      </c>
      <c r="O23" s="117" t="s">
        <v>48</v>
      </c>
      <c r="P23" s="118">
        <f t="shared" si="2"/>
        <v>1</v>
      </c>
      <c r="Q23" s="121" t="s">
        <v>154</v>
      </c>
      <c r="R23" s="118">
        <f t="shared" si="3"/>
        <v>3</v>
      </c>
      <c r="S23" s="117" t="s">
        <v>56</v>
      </c>
      <c r="T23" s="118">
        <f t="shared" si="4"/>
        <v>4</v>
      </c>
      <c r="U23" s="90">
        <f t="shared" si="13"/>
        <v>2.35</v>
      </c>
      <c r="V23" s="90" t="str">
        <f t="shared" si="5"/>
        <v>Moderado</v>
      </c>
      <c r="W23" s="118" t="str">
        <f t="shared" si="6"/>
        <v>Cada 3 años</v>
      </c>
      <c r="X23" s="119" t="str">
        <f t="shared" si="7"/>
        <v/>
      </c>
      <c r="Y23" s="119" t="str">
        <f t="shared" si="8"/>
        <v/>
      </c>
      <c r="Z23" s="119">
        <f t="shared" si="9"/>
        <v>0</v>
      </c>
      <c r="AA23" s="119" t="str">
        <f t="shared" si="10"/>
        <v/>
      </c>
      <c r="AB23" s="91"/>
    </row>
    <row r="24" spans="2:28" s="92" customFormat="1" ht="38.25" x14ac:dyDescent="0.25">
      <c r="B24" s="88"/>
      <c r="C24" s="123"/>
      <c r="D24" s="108"/>
      <c r="E24" s="108"/>
      <c r="F24" s="108"/>
      <c r="G24" s="108"/>
      <c r="H24" s="112">
        <f t="shared" si="0"/>
        <v>0</v>
      </c>
      <c r="I24" s="89" t="str">
        <f t="shared" si="11"/>
        <v>Bajo</v>
      </c>
      <c r="J24" s="113">
        <f t="shared" si="12"/>
        <v>1</v>
      </c>
      <c r="K24" s="116" t="s">
        <v>110</v>
      </c>
      <c r="L24" s="114">
        <f>INDEX(Tiempo_Ult_Aud_Calif,MATCH('Priorización A'!K24,Tiempo_Ult_Aud_Def,0))</f>
        <v>3</v>
      </c>
      <c r="M24" s="117" t="s">
        <v>115</v>
      </c>
      <c r="N24" s="115">
        <f t="shared" si="1"/>
        <v>4</v>
      </c>
      <c r="O24" s="117" t="s">
        <v>48</v>
      </c>
      <c r="P24" s="118">
        <f t="shared" si="2"/>
        <v>1</v>
      </c>
      <c r="Q24" s="121" t="s">
        <v>154</v>
      </c>
      <c r="R24" s="118">
        <f t="shared" si="3"/>
        <v>3</v>
      </c>
      <c r="S24" s="117" t="s">
        <v>56</v>
      </c>
      <c r="T24" s="118">
        <f t="shared" si="4"/>
        <v>4</v>
      </c>
      <c r="U24" s="90">
        <f t="shared" si="13"/>
        <v>2.35</v>
      </c>
      <c r="V24" s="90" t="str">
        <f t="shared" si="5"/>
        <v>Moderado</v>
      </c>
      <c r="W24" s="118" t="str">
        <f t="shared" si="6"/>
        <v>Cada 3 años</v>
      </c>
      <c r="X24" s="119" t="str">
        <f t="shared" si="7"/>
        <v/>
      </c>
      <c r="Y24" s="119" t="str">
        <f t="shared" si="8"/>
        <v/>
      </c>
      <c r="Z24" s="119">
        <f t="shared" si="9"/>
        <v>0</v>
      </c>
      <c r="AA24" s="119" t="str">
        <f t="shared" si="10"/>
        <v/>
      </c>
      <c r="AB24" s="91"/>
    </row>
    <row r="25" spans="2:28" s="92" customFormat="1" ht="38.25" x14ac:dyDescent="0.25">
      <c r="B25" s="88"/>
      <c r="C25" s="123"/>
      <c r="D25" s="108"/>
      <c r="E25" s="108"/>
      <c r="F25" s="108"/>
      <c r="G25" s="108"/>
      <c r="H25" s="112">
        <f t="shared" si="0"/>
        <v>0</v>
      </c>
      <c r="I25" s="89" t="str">
        <f t="shared" si="11"/>
        <v>Bajo</v>
      </c>
      <c r="J25" s="113">
        <f t="shared" si="12"/>
        <v>1</v>
      </c>
      <c r="K25" s="116" t="s">
        <v>110</v>
      </c>
      <c r="L25" s="114">
        <f>INDEX(Tiempo_Ult_Aud_Calif,MATCH('Priorización A'!K25,Tiempo_Ult_Aud_Def,0))</f>
        <v>3</v>
      </c>
      <c r="M25" s="117" t="s">
        <v>115</v>
      </c>
      <c r="N25" s="115">
        <f t="shared" si="1"/>
        <v>4</v>
      </c>
      <c r="O25" s="117" t="s">
        <v>48</v>
      </c>
      <c r="P25" s="118">
        <f t="shared" si="2"/>
        <v>1</v>
      </c>
      <c r="Q25" s="121" t="s">
        <v>155</v>
      </c>
      <c r="R25" s="118">
        <f t="shared" si="3"/>
        <v>4</v>
      </c>
      <c r="S25" s="117" t="s">
        <v>56</v>
      </c>
      <c r="T25" s="118">
        <f t="shared" si="4"/>
        <v>4</v>
      </c>
      <c r="U25" s="90">
        <f t="shared" si="13"/>
        <v>2.5299999999999998</v>
      </c>
      <c r="V25" s="90" t="str">
        <f t="shared" si="5"/>
        <v>Moderado</v>
      </c>
      <c r="W25" s="118" t="str">
        <f t="shared" si="6"/>
        <v>Cada 3 años</v>
      </c>
      <c r="X25" s="119" t="str">
        <f t="shared" si="7"/>
        <v/>
      </c>
      <c r="Y25" s="119" t="str">
        <f t="shared" si="8"/>
        <v/>
      </c>
      <c r="Z25" s="119">
        <f t="shared" si="9"/>
        <v>0</v>
      </c>
      <c r="AA25" s="119" t="str">
        <f t="shared" si="10"/>
        <v/>
      </c>
      <c r="AB25" s="91"/>
    </row>
    <row r="26" spans="2:28" s="92" customFormat="1" ht="38.25" x14ac:dyDescent="0.25">
      <c r="B26" s="88"/>
      <c r="C26" s="123"/>
      <c r="D26" s="108"/>
      <c r="E26" s="108"/>
      <c r="F26" s="108"/>
      <c r="G26" s="108"/>
      <c r="H26" s="112">
        <f t="shared" si="0"/>
        <v>0</v>
      </c>
      <c r="I26" s="89" t="str">
        <f t="shared" si="11"/>
        <v>Bajo</v>
      </c>
      <c r="J26" s="113">
        <f t="shared" si="12"/>
        <v>1</v>
      </c>
      <c r="K26" s="116" t="s">
        <v>110</v>
      </c>
      <c r="L26" s="114">
        <f>INDEX(Tiempo_Ult_Aud_Calif,MATCH('Priorización A'!K26,Tiempo_Ult_Aud_Def,0))</f>
        <v>3</v>
      </c>
      <c r="M26" s="117" t="s">
        <v>115</v>
      </c>
      <c r="N26" s="115">
        <f t="shared" si="1"/>
        <v>4</v>
      </c>
      <c r="O26" s="117" t="s">
        <v>48</v>
      </c>
      <c r="P26" s="118">
        <f t="shared" si="2"/>
        <v>1</v>
      </c>
      <c r="Q26" s="121" t="s">
        <v>155</v>
      </c>
      <c r="R26" s="118">
        <f t="shared" si="3"/>
        <v>4</v>
      </c>
      <c r="S26" s="117" t="s">
        <v>56</v>
      </c>
      <c r="T26" s="118">
        <f t="shared" si="4"/>
        <v>4</v>
      </c>
      <c r="U26" s="90">
        <f t="shared" si="13"/>
        <v>2.5299999999999998</v>
      </c>
      <c r="V26" s="90" t="str">
        <f t="shared" si="5"/>
        <v>Moderado</v>
      </c>
      <c r="W26" s="118" t="str">
        <f t="shared" si="6"/>
        <v>Cada 3 años</v>
      </c>
      <c r="X26" s="119" t="str">
        <f t="shared" si="7"/>
        <v/>
      </c>
      <c r="Y26" s="119" t="str">
        <f t="shared" si="8"/>
        <v/>
      </c>
      <c r="Z26" s="119">
        <f t="shared" si="9"/>
        <v>0</v>
      </c>
      <c r="AA26" s="119" t="str">
        <f t="shared" si="10"/>
        <v/>
      </c>
      <c r="AB26" s="91"/>
    </row>
    <row r="27" spans="2:28" s="92" customFormat="1" ht="38.25" x14ac:dyDescent="0.25">
      <c r="B27" s="88"/>
      <c r="C27" s="123"/>
      <c r="D27" s="108"/>
      <c r="E27" s="108"/>
      <c r="F27" s="108"/>
      <c r="G27" s="108"/>
      <c r="H27" s="112">
        <f t="shared" si="0"/>
        <v>0</v>
      </c>
      <c r="I27" s="89" t="str">
        <f t="shared" si="11"/>
        <v>Bajo</v>
      </c>
      <c r="J27" s="113">
        <f t="shared" si="12"/>
        <v>1</v>
      </c>
      <c r="K27" s="116" t="s">
        <v>110</v>
      </c>
      <c r="L27" s="114">
        <f>INDEX(Tiempo_Ult_Aud_Calif,MATCH('Priorización A'!K27,Tiempo_Ult_Aud_Def,0))</f>
        <v>3</v>
      </c>
      <c r="M27" s="117" t="s">
        <v>115</v>
      </c>
      <c r="N27" s="115">
        <f t="shared" si="1"/>
        <v>4</v>
      </c>
      <c r="O27" s="117" t="s">
        <v>48</v>
      </c>
      <c r="P27" s="118">
        <f t="shared" si="2"/>
        <v>1</v>
      </c>
      <c r="Q27" s="121" t="s">
        <v>155</v>
      </c>
      <c r="R27" s="118">
        <f t="shared" si="3"/>
        <v>4</v>
      </c>
      <c r="S27" s="117" t="s">
        <v>56</v>
      </c>
      <c r="T27" s="118">
        <f t="shared" si="4"/>
        <v>4</v>
      </c>
      <c r="U27" s="90">
        <f t="shared" si="13"/>
        <v>2.5299999999999998</v>
      </c>
      <c r="V27" s="90" t="str">
        <f t="shared" si="5"/>
        <v>Moderado</v>
      </c>
      <c r="W27" s="118" t="str">
        <f t="shared" si="6"/>
        <v>Cada 3 años</v>
      </c>
      <c r="X27" s="119" t="str">
        <f t="shared" si="7"/>
        <v/>
      </c>
      <c r="Y27" s="119" t="str">
        <f t="shared" si="8"/>
        <v/>
      </c>
      <c r="Z27" s="119">
        <f t="shared" si="9"/>
        <v>0</v>
      </c>
      <c r="AA27" s="119" t="str">
        <f t="shared" si="10"/>
        <v/>
      </c>
      <c r="AB27" s="91"/>
    </row>
    <row r="28" spans="2:28" s="92" customFormat="1" ht="38.25" x14ac:dyDescent="0.25">
      <c r="B28" s="88"/>
      <c r="C28" s="123"/>
      <c r="D28" s="108"/>
      <c r="E28" s="108"/>
      <c r="F28" s="108"/>
      <c r="G28" s="108"/>
      <c r="H28" s="112">
        <f t="shared" si="0"/>
        <v>0</v>
      </c>
      <c r="I28" s="89" t="str">
        <f t="shared" si="11"/>
        <v>Bajo</v>
      </c>
      <c r="J28" s="113">
        <f t="shared" si="12"/>
        <v>1</v>
      </c>
      <c r="K28" s="116" t="s">
        <v>110</v>
      </c>
      <c r="L28" s="114">
        <f>INDEX(Tiempo_Ult_Aud_Calif,MATCH('Priorización A'!K28,Tiempo_Ult_Aud_Def,0))</f>
        <v>3</v>
      </c>
      <c r="M28" s="117" t="s">
        <v>115</v>
      </c>
      <c r="N28" s="115">
        <f t="shared" si="1"/>
        <v>4</v>
      </c>
      <c r="O28" s="117" t="s">
        <v>48</v>
      </c>
      <c r="P28" s="118">
        <f t="shared" si="2"/>
        <v>1</v>
      </c>
      <c r="Q28" s="121" t="s">
        <v>155</v>
      </c>
      <c r="R28" s="118">
        <f t="shared" si="3"/>
        <v>4</v>
      </c>
      <c r="S28" s="117" t="s">
        <v>56</v>
      </c>
      <c r="T28" s="118">
        <f t="shared" si="4"/>
        <v>4</v>
      </c>
      <c r="U28" s="90">
        <f t="shared" si="13"/>
        <v>2.5299999999999998</v>
      </c>
      <c r="V28" s="90" t="str">
        <f t="shared" si="5"/>
        <v>Moderado</v>
      </c>
      <c r="W28" s="118" t="str">
        <f t="shared" si="6"/>
        <v>Cada 3 años</v>
      </c>
      <c r="X28" s="119" t="str">
        <f t="shared" si="7"/>
        <v/>
      </c>
      <c r="Y28" s="119" t="str">
        <f t="shared" si="8"/>
        <v/>
      </c>
      <c r="Z28" s="119">
        <f t="shared" si="9"/>
        <v>0</v>
      </c>
      <c r="AA28" s="119" t="str">
        <f t="shared" si="10"/>
        <v/>
      </c>
      <c r="AB28" s="91"/>
    </row>
    <row r="29" spans="2:28" s="92" customFormat="1" ht="38.25" x14ac:dyDescent="0.25">
      <c r="B29" s="88"/>
      <c r="C29" s="123"/>
      <c r="D29" s="108"/>
      <c r="E29" s="108"/>
      <c r="F29" s="108"/>
      <c r="G29" s="108"/>
      <c r="H29" s="112">
        <f t="shared" si="0"/>
        <v>0</v>
      </c>
      <c r="I29" s="89" t="str">
        <f t="shared" si="11"/>
        <v>Bajo</v>
      </c>
      <c r="J29" s="113">
        <f t="shared" si="12"/>
        <v>1</v>
      </c>
      <c r="K29" s="116" t="s">
        <v>110</v>
      </c>
      <c r="L29" s="114">
        <f>INDEX(Tiempo_Ult_Aud_Calif,MATCH('Priorización A'!K29,Tiempo_Ult_Aud_Def,0))</f>
        <v>3</v>
      </c>
      <c r="M29" s="117" t="s">
        <v>115</v>
      </c>
      <c r="N29" s="115">
        <f t="shared" si="1"/>
        <v>4</v>
      </c>
      <c r="O29" s="117" t="s">
        <v>48</v>
      </c>
      <c r="P29" s="118">
        <f t="shared" si="2"/>
        <v>1</v>
      </c>
      <c r="Q29" s="121" t="s">
        <v>155</v>
      </c>
      <c r="R29" s="118">
        <f t="shared" si="3"/>
        <v>4</v>
      </c>
      <c r="S29" s="117" t="s">
        <v>56</v>
      </c>
      <c r="T29" s="118">
        <f t="shared" si="4"/>
        <v>4</v>
      </c>
      <c r="U29" s="90">
        <f t="shared" si="13"/>
        <v>2.5299999999999998</v>
      </c>
      <c r="V29" s="90" t="str">
        <f t="shared" si="5"/>
        <v>Moderado</v>
      </c>
      <c r="W29" s="118" t="str">
        <f t="shared" si="6"/>
        <v>Cada 3 años</v>
      </c>
      <c r="X29" s="119" t="str">
        <f t="shared" si="7"/>
        <v/>
      </c>
      <c r="Y29" s="119" t="str">
        <f t="shared" si="8"/>
        <v/>
      </c>
      <c r="Z29" s="119">
        <f t="shared" si="9"/>
        <v>0</v>
      </c>
      <c r="AA29" s="119" t="str">
        <f t="shared" si="10"/>
        <v/>
      </c>
      <c r="AB29" s="91"/>
    </row>
    <row r="30" spans="2:28" s="92" customFormat="1" ht="38.25" x14ac:dyDescent="0.25">
      <c r="B30" s="88"/>
      <c r="C30" s="123"/>
      <c r="D30" s="108"/>
      <c r="E30" s="108"/>
      <c r="F30" s="108"/>
      <c r="G30" s="108"/>
      <c r="H30" s="112">
        <f t="shared" si="0"/>
        <v>0</v>
      </c>
      <c r="I30" s="89" t="str">
        <f t="shared" si="11"/>
        <v>Bajo</v>
      </c>
      <c r="J30" s="113">
        <f t="shared" si="12"/>
        <v>1</v>
      </c>
      <c r="K30" s="116" t="s">
        <v>110</v>
      </c>
      <c r="L30" s="114">
        <f>INDEX(Tiempo_Ult_Aud_Calif,MATCH('Priorización A'!K30,Tiempo_Ult_Aud_Def,0))</f>
        <v>3</v>
      </c>
      <c r="M30" s="117" t="s">
        <v>115</v>
      </c>
      <c r="N30" s="115">
        <f t="shared" si="1"/>
        <v>4</v>
      </c>
      <c r="O30" s="117" t="s">
        <v>48</v>
      </c>
      <c r="P30" s="118">
        <f t="shared" si="2"/>
        <v>1</v>
      </c>
      <c r="Q30" s="121" t="s">
        <v>155</v>
      </c>
      <c r="R30" s="118">
        <f t="shared" si="3"/>
        <v>4</v>
      </c>
      <c r="S30" s="117" t="s">
        <v>56</v>
      </c>
      <c r="T30" s="118">
        <f t="shared" si="4"/>
        <v>4</v>
      </c>
      <c r="U30" s="90">
        <f t="shared" si="13"/>
        <v>2.5299999999999998</v>
      </c>
      <c r="V30" s="90" t="str">
        <f t="shared" si="5"/>
        <v>Moderado</v>
      </c>
      <c r="W30" s="118" t="str">
        <f t="shared" si="6"/>
        <v>Cada 3 años</v>
      </c>
      <c r="X30" s="119" t="str">
        <f t="shared" si="7"/>
        <v/>
      </c>
      <c r="Y30" s="119" t="str">
        <f t="shared" si="8"/>
        <v/>
      </c>
      <c r="Z30" s="119">
        <f t="shared" si="9"/>
        <v>0</v>
      </c>
      <c r="AA30" s="119" t="str">
        <f t="shared" si="10"/>
        <v/>
      </c>
      <c r="AB30" s="91"/>
    </row>
    <row r="31" spans="2:28" s="92" customFormat="1" ht="38.25" x14ac:dyDescent="0.25">
      <c r="B31" s="88"/>
      <c r="C31" s="123"/>
      <c r="D31" s="108"/>
      <c r="E31" s="108"/>
      <c r="F31" s="108"/>
      <c r="G31" s="108"/>
      <c r="H31" s="112">
        <f t="shared" si="0"/>
        <v>0</v>
      </c>
      <c r="I31" s="89" t="str">
        <f t="shared" si="11"/>
        <v>Bajo</v>
      </c>
      <c r="J31" s="113">
        <f t="shared" si="12"/>
        <v>1</v>
      </c>
      <c r="K31" s="116" t="s">
        <v>110</v>
      </c>
      <c r="L31" s="114">
        <f>INDEX(Tiempo_Ult_Aud_Calif,MATCH('Priorización A'!K31,Tiempo_Ult_Aud_Def,0))</f>
        <v>3</v>
      </c>
      <c r="M31" s="117" t="s">
        <v>115</v>
      </c>
      <c r="N31" s="115">
        <f t="shared" si="1"/>
        <v>4</v>
      </c>
      <c r="O31" s="117" t="s">
        <v>48</v>
      </c>
      <c r="P31" s="118">
        <f t="shared" si="2"/>
        <v>1</v>
      </c>
      <c r="Q31" s="121" t="s">
        <v>155</v>
      </c>
      <c r="R31" s="118">
        <f t="shared" si="3"/>
        <v>4</v>
      </c>
      <c r="S31" s="117" t="s">
        <v>56</v>
      </c>
      <c r="T31" s="118">
        <f t="shared" si="4"/>
        <v>4</v>
      </c>
      <c r="U31" s="90">
        <f t="shared" si="13"/>
        <v>2.5299999999999998</v>
      </c>
      <c r="V31" s="90" t="str">
        <f t="shared" si="5"/>
        <v>Moderado</v>
      </c>
      <c r="W31" s="118" t="str">
        <f t="shared" si="6"/>
        <v>Cada 3 años</v>
      </c>
      <c r="X31" s="119" t="str">
        <f t="shared" si="7"/>
        <v/>
      </c>
      <c r="Y31" s="119" t="str">
        <f t="shared" si="8"/>
        <v/>
      </c>
      <c r="Z31" s="119">
        <f t="shared" si="9"/>
        <v>0</v>
      </c>
      <c r="AA31" s="119" t="str">
        <f t="shared" si="10"/>
        <v/>
      </c>
      <c r="AB31" s="91"/>
    </row>
    <row r="32" spans="2:28" s="92" customFormat="1" ht="38.25" x14ac:dyDescent="0.25">
      <c r="B32" s="88"/>
      <c r="C32" s="123"/>
      <c r="D32" s="108"/>
      <c r="E32" s="108"/>
      <c r="F32" s="108"/>
      <c r="G32" s="108"/>
      <c r="H32" s="112">
        <f t="shared" si="0"/>
        <v>0</v>
      </c>
      <c r="I32" s="89" t="str">
        <f t="shared" si="11"/>
        <v>Bajo</v>
      </c>
      <c r="J32" s="113">
        <f t="shared" si="12"/>
        <v>1</v>
      </c>
      <c r="K32" s="116" t="s">
        <v>110</v>
      </c>
      <c r="L32" s="114">
        <f>INDEX(Tiempo_Ult_Aud_Calif,MATCH('Priorización A'!K32,Tiempo_Ult_Aud_Def,0))</f>
        <v>3</v>
      </c>
      <c r="M32" s="117" t="s">
        <v>115</v>
      </c>
      <c r="N32" s="115">
        <f t="shared" si="1"/>
        <v>4</v>
      </c>
      <c r="O32" s="117" t="s">
        <v>48</v>
      </c>
      <c r="P32" s="118">
        <f t="shared" si="2"/>
        <v>1</v>
      </c>
      <c r="Q32" s="121" t="s">
        <v>155</v>
      </c>
      <c r="R32" s="118">
        <f t="shared" si="3"/>
        <v>4</v>
      </c>
      <c r="S32" s="117" t="s">
        <v>56</v>
      </c>
      <c r="T32" s="118">
        <f t="shared" si="4"/>
        <v>4</v>
      </c>
      <c r="U32" s="90">
        <f t="shared" si="13"/>
        <v>2.5299999999999998</v>
      </c>
      <c r="V32" s="90" t="str">
        <f t="shared" si="5"/>
        <v>Moderado</v>
      </c>
      <c r="W32" s="118" t="str">
        <f t="shared" si="6"/>
        <v>Cada 3 años</v>
      </c>
      <c r="X32" s="119" t="str">
        <f t="shared" si="7"/>
        <v/>
      </c>
      <c r="Y32" s="119" t="str">
        <f t="shared" si="8"/>
        <v/>
      </c>
      <c r="Z32" s="119">
        <f t="shared" si="9"/>
        <v>0</v>
      </c>
      <c r="AA32" s="119" t="str">
        <f t="shared" si="10"/>
        <v/>
      </c>
      <c r="AB32" s="91"/>
    </row>
    <row r="33" spans="2:28" s="92" customFormat="1" ht="38.25" x14ac:dyDescent="0.25">
      <c r="B33" s="88"/>
      <c r="C33" s="123"/>
      <c r="D33" s="108"/>
      <c r="E33" s="108"/>
      <c r="F33" s="108"/>
      <c r="G33" s="108"/>
      <c r="H33" s="112">
        <f t="shared" si="0"/>
        <v>0</v>
      </c>
      <c r="I33" s="89" t="str">
        <f t="shared" si="11"/>
        <v>Bajo</v>
      </c>
      <c r="J33" s="113">
        <f t="shared" si="12"/>
        <v>1</v>
      </c>
      <c r="K33" s="116" t="s">
        <v>110</v>
      </c>
      <c r="L33" s="114">
        <f>INDEX(Tiempo_Ult_Aud_Calif,MATCH('Priorización A'!K33,Tiempo_Ult_Aud_Def,0))</f>
        <v>3</v>
      </c>
      <c r="M33" s="117" t="s">
        <v>115</v>
      </c>
      <c r="N33" s="115">
        <f t="shared" si="1"/>
        <v>4</v>
      </c>
      <c r="O33" s="117" t="s">
        <v>48</v>
      </c>
      <c r="P33" s="118">
        <f t="shared" si="2"/>
        <v>1</v>
      </c>
      <c r="Q33" s="121" t="s">
        <v>155</v>
      </c>
      <c r="R33" s="118">
        <f t="shared" si="3"/>
        <v>4</v>
      </c>
      <c r="S33" s="117" t="s">
        <v>56</v>
      </c>
      <c r="T33" s="118">
        <f t="shared" si="4"/>
        <v>4</v>
      </c>
      <c r="U33" s="90">
        <f t="shared" si="13"/>
        <v>2.5299999999999998</v>
      </c>
      <c r="V33" s="90" t="str">
        <f t="shared" si="5"/>
        <v>Moderado</v>
      </c>
      <c r="W33" s="118" t="str">
        <f t="shared" si="6"/>
        <v>Cada 3 años</v>
      </c>
      <c r="X33" s="119" t="str">
        <f t="shared" si="7"/>
        <v/>
      </c>
      <c r="Y33" s="119" t="str">
        <f t="shared" si="8"/>
        <v/>
      </c>
      <c r="Z33" s="119">
        <f t="shared" si="9"/>
        <v>0</v>
      </c>
      <c r="AA33" s="119" t="str">
        <f t="shared" si="10"/>
        <v/>
      </c>
      <c r="AB33" s="91"/>
    </row>
    <row r="34" spans="2:28" s="92" customFormat="1" ht="38.25" x14ac:dyDescent="0.25">
      <c r="B34" s="88"/>
      <c r="C34" s="123"/>
      <c r="D34" s="108"/>
      <c r="E34" s="108"/>
      <c r="F34" s="108"/>
      <c r="G34" s="108"/>
      <c r="H34" s="112">
        <f t="shared" si="0"/>
        <v>0</v>
      </c>
      <c r="I34" s="89" t="str">
        <f t="shared" si="11"/>
        <v>Bajo</v>
      </c>
      <c r="J34" s="113">
        <f t="shared" si="12"/>
        <v>1</v>
      </c>
      <c r="K34" s="116" t="s">
        <v>110</v>
      </c>
      <c r="L34" s="114">
        <f>INDEX(Tiempo_Ult_Aud_Calif,MATCH('Priorización A'!K34,Tiempo_Ult_Aud_Def,0))</f>
        <v>3</v>
      </c>
      <c r="M34" s="117" t="s">
        <v>115</v>
      </c>
      <c r="N34" s="115">
        <f t="shared" si="1"/>
        <v>4</v>
      </c>
      <c r="O34" s="117" t="s">
        <v>48</v>
      </c>
      <c r="P34" s="118">
        <f t="shared" si="2"/>
        <v>1</v>
      </c>
      <c r="Q34" s="121" t="s">
        <v>155</v>
      </c>
      <c r="R34" s="118">
        <f t="shared" si="3"/>
        <v>4</v>
      </c>
      <c r="S34" s="117" t="s">
        <v>56</v>
      </c>
      <c r="T34" s="118">
        <f t="shared" si="4"/>
        <v>4</v>
      </c>
      <c r="U34" s="90">
        <f t="shared" si="13"/>
        <v>2.5299999999999998</v>
      </c>
      <c r="V34" s="90" t="str">
        <f t="shared" si="5"/>
        <v>Moderado</v>
      </c>
      <c r="W34" s="118" t="str">
        <f t="shared" si="6"/>
        <v>Cada 3 años</v>
      </c>
      <c r="X34" s="119" t="str">
        <f t="shared" si="7"/>
        <v/>
      </c>
      <c r="Y34" s="119" t="str">
        <f t="shared" si="8"/>
        <v/>
      </c>
      <c r="Z34" s="119">
        <f t="shared" si="9"/>
        <v>0</v>
      </c>
      <c r="AA34" s="119" t="str">
        <f t="shared" si="10"/>
        <v/>
      </c>
      <c r="AB34" s="91"/>
    </row>
    <row r="35" spans="2:28" s="92" customFormat="1" ht="38.25" x14ac:dyDescent="0.25">
      <c r="B35" s="88"/>
      <c r="C35" s="123"/>
      <c r="D35" s="108"/>
      <c r="E35" s="108"/>
      <c r="F35" s="108"/>
      <c r="G35" s="108"/>
      <c r="H35" s="112">
        <f t="shared" si="0"/>
        <v>0</v>
      </c>
      <c r="I35" s="89" t="str">
        <f t="shared" si="11"/>
        <v>Bajo</v>
      </c>
      <c r="J35" s="113">
        <f t="shared" si="12"/>
        <v>1</v>
      </c>
      <c r="K35" s="116" t="s">
        <v>110</v>
      </c>
      <c r="L35" s="114">
        <f>INDEX(Tiempo_Ult_Aud_Calif,MATCH('Priorización A'!K35,Tiempo_Ult_Aud_Def,0))</f>
        <v>3</v>
      </c>
      <c r="M35" s="117" t="s">
        <v>115</v>
      </c>
      <c r="N35" s="115">
        <f t="shared" si="1"/>
        <v>4</v>
      </c>
      <c r="O35" s="117" t="s">
        <v>48</v>
      </c>
      <c r="P35" s="118">
        <f t="shared" si="2"/>
        <v>1</v>
      </c>
      <c r="Q35" s="121" t="s">
        <v>155</v>
      </c>
      <c r="R35" s="118">
        <f t="shared" si="3"/>
        <v>4</v>
      </c>
      <c r="S35" s="117" t="s">
        <v>56</v>
      </c>
      <c r="T35" s="118">
        <f t="shared" si="4"/>
        <v>4</v>
      </c>
      <c r="U35" s="90">
        <f t="shared" si="13"/>
        <v>2.5299999999999998</v>
      </c>
      <c r="V35" s="90" t="str">
        <f t="shared" si="5"/>
        <v>Moderado</v>
      </c>
      <c r="W35" s="118" t="str">
        <f t="shared" si="6"/>
        <v>Cada 3 años</v>
      </c>
      <c r="X35" s="119" t="str">
        <f t="shared" si="7"/>
        <v/>
      </c>
      <c r="Y35" s="119" t="str">
        <f t="shared" si="8"/>
        <v/>
      </c>
      <c r="Z35" s="119">
        <f t="shared" si="9"/>
        <v>0</v>
      </c>
      <c r="AA35" s="119" t="str">
        <f t="shared" si="10"/>
        <v/>
      </c>
      <c r="AB35" s="91"/>
    </row>
    <row r="36" spans="2:28" s="95" customFormat="1" ht="38.25" x14ac:dyDescent="0.25">
      <c r="B36" s="93"/>
      <c r="C36" s="123"/>
      <c r="D36" s="108"/>
      <c r="E36" s="108"/>
      <c r="F36" s="108"/>
      <c r="G36" s="108"/>
      <c r="H36" s="112">
        <f t="shared" si="0"/>
        <v>0</v>
      </c>
      <c r="I36" s="89" t="str">
        <f t="shared" si="11"/>
        <v>Bajo</v>
      </c>
      <c r="J36" s="113">
        <f t="shared" si="12"/>
        <v>1</v>
      </c>
      <c r="K36" s="116" t="s">
        <v>110</v>
      </c>
      <c r="L36" s="114">
        <f>INDEX(Tiempo_Ult_Aud_Calif,MATCH('Priorización A'!K36,Tiempo_Ult_Aud_Def,0))</f>
        <v>3</v>
      </c>
      <c r="M36" s="117" t="s">
        <v>115</v>
      </c>
      <c r="N36" s="115">
        <f t="shared" si="1"/>
        <v>4</v>
      </c>
      <c r="O36" s="117" t="s">
        <v>48</v>
      </c>
      <c r="P36" s="118">
        <f t="shared" si="2"/>
        <v>1</v>
      </c>
      <c r="Q36" s="121" t="s">
        <v>155</v>
      </c>
      <c r="R36" s="118">
        <f t="shared" si="3"/>
        <v>4</v>
      </c>
      <c r="S36" s="117" t="s">
        <v>56</v>
      </c>
      <c r="T36" s="118">
        <f t="shared" si="4"/>
        <v>4</v>
      </c>
      <c r="U36" s="90">
        <f t="shared" si="13"/>
        <v>2.5299999999999998</v>
      </c>
      <c r="V36" s="90" t="str">
        <f t="shared" si="5"/>
        <v>Moderado</v>
      </c>
      <c r="W36" s="118" t="str">
        <f t="shared" si="6"/>
        <v>Cada 3 años</v>
      </c>
      <c r="X36" s="119" t="str">
        <f t="shared" si="7"/>
        <v/>
      </c>
      <c r="Y36" s="119" t="str">
        <f t="shared" si="8"/>
        <v/>
      </c>
      <c r="Z36" s="119">
        <f t="shared" si="9"/>
        <v>0</v>
      </c>
      <c r="AA36" s="119" t="str">
        <f t="shared" si="10"/>
        <v/>
      </c>
      <c r="AB36" s="94"/>
    </row>
    <row r="37" spans="2:28" s="95" customFormat="1" ht="38.25" x14ac:dyDescent="0.25">
      <c r="B37" s="93"/>
      <c r="C37" s="123"/>
      <c r="D37" s="108"/>
      <c r="E37" s="108"/>
      <c r="F37" s="108"/>
      <c r="G37" s="108"/>
      <c r="H37" s="112">
        <f t="shared" si="0"/>
        <v>0</v>
      </c>
      <c r="I37" s="89" t="str">
        <f t="shared" si="11"/>
        <v>Bajo</v>
      </c>
      <c r="J37" s="113">
        <f t="shared" si="12"/>
        <v>1</v>
      </c>
      <c r="K37" s="116" t="s">
        <v>110</v>
      </c>
      <c r="L37" s="114">
        <f>INDEX(Tiempo_Ult_Aud_Calif,MATCH('Priorización A'!K37,Tiempo_Ult_Aud_Def,0))</f>
        <v>3</v>
      </c>
      <c r="M37" s="117" t="s">
        <v>115</v>
      </c>
      <c r="N37" s="115">
        <f t="shared" si="1"/>
        <v>4</v>
      </c>
      <c r="O37" s="117" t="s">
        <v>48</v>
      </c>
      <c r="P37" s="118">
        <f t="shared" si="2"/>
        <v>1</v>
      </c>
      <c r="Q37" s="121" t="s">
        <v>155</v>
      </c>
      <c r="R37" s="118">
        <f t="shared" si="3"/>
        <v>4</v>
      </c>
      <c r="S37" s="117" t="s">
        <v>56</v>
      </c>
      <c r="T37" s="118">
        <f t="shared" si="4"/>
        <v>4</v>
      </c>
      <c r="U37" s="90">
        <f t="shared" si="13"/>
        <v>2.5299999999999998</v>
      </c>
      <c r="V37" s="90" t="str">
        <f t="shared" si="5"/>
        <v>Moderado</v>
      </c>
      <c r="W37" s="118" t="str">
        <f t="shared" si="6"/>
        <v>Cada 3 años</v>
      </c>
      <c r="X37" s="119" t="str">
        <f t="shared" si="7"/>
        <v/>
      </c>
      <c r="Y37" s="119" t="str">
        <f t="shared" si="8"/>
        <v/>
      </c>
      <c r="Z37" s="119">
        <f t="shared" si="9"/>
        <v>0</v>
      </c>
      <c r="AA37" s="119" t="str">
        <f t="shared" si="10"/>
        <v/>
      </c>
      <c r="AB37" s="94"/>
    </row>
    <row r="38" spans="2:28" s="95" customFormat="1" ht="46.5" customHeight="1" x14ac:dyDescent="0.25">
      <c r="B38" s="93"/>
      <c r="C38" s="123"/>
      <c r="D38" s="108"/>
      <c r="E38" s="108"/>
      <c r="F38" s="108"/>
      <c r="G38" s="108"/>
      <c r="H38" s="112">
        <f t="shared" si="0"/>
        <v>0</v>
      </c>
      <c r="I38" s="89" t="str">
        <f t="shared" si="11"/>
        <v>Bajo</v>
      </c>
      <c r="J38" s="113">
        <f t="shared" si="12"/>
        <v>1</v>
      </c>
      <c r="K38" s="116" t="s">
        <v>110</v>
      </c>
      <c r="L38" s="114">
        <f>INDEX(Tiempo_Ult_Aud_Calif,MATCH('Priorización A'!K38,Tiempo_Ult_Aud_Def,0))</f>
        <v>3</v>
      </c>
      <c r="M38" s="117" t="s">
        <v>115</v>
      </c>
      <c r="N38" s="115">
        <f t="shared" si="1"/>
        <v>4</v>
      </c>
      <c r="O38" s="117" t="s">
        <v>48</v>
      </c>
      <c r="P38" s="118">
        <f t="shared" si="2"/>
        <v>1</v>
      </c>
      <c r="Q38" s="121" t="s">
        <v>155</v>
      </c>
      <c r="R38" s="118">
        <f t="shared" si="3"/>
        <v>4</v>
      </c>
      <c r="S38" s="117" t="s">
        <v>56</v>
      </c>
      <c r="T38" s="118">
        <f t="shared" si="4"/>
        <v>4</v>
      </c>
      <c r="U38" s="90">
        <f t="shared" si="13"/>
        <v>2.5299999999999998</v>
      </c>
      <c r="V38" s="90" t="str">
        <f t="shared" si="5"/>
        <v>Moderado</v>
      </c>
      <c r="W38" s="118" t="str">
        <f t="shared" si="6"/>
        <v>Cada 3 años</v>
      </c>
      <c r="X38" s="119" t="str">
        <f t="shared" si="7"/>
        <v/>
      </c>
      <c r="Y38" s="119" t="str">
        <f t="shared" si="8"/>
        <v/>
      </c>
      <c r="Z38" s="119">
        <f t="shared" si="9"/>
        <v>0</v>
      </c>
      <c r="AA38" s="119" t="str">
        <f t="shared" si="10"/>
        <v/>
      </c>
      <c r="AB38" s="94"/>
    </row>
    <row r="39" spans="2:28" s="95" customFormat="1" ht="38.25" x14ac:dyDescent="0.25">
      <c r="B39" s="93"/>
      <c r="C39" s="123"/>
      <c r="D39" s="108"/>
      <c r="E39" s="108"/>
      <c r="F39" s="108"/>
      <c r="G39" s="108"/>
      <c r="H39" s="112">
        <f t="shared" si="0"/>
        <v>0</v>
      </c>
      <c r="I39" s="89" t="str">
        <f t="shared" si="11"/>
        <v>Bajo</v>
      </c>
      <c r="J39" s="113">
        <f t="shared" si="12"/>
        <v>1</v>
      </c>
      <c r="K39" s="116" t="s">
        <v>110</v>
      </c>
      <c r="L39" s="114">
        <f>INDEX(Tiempo_Ult_Aud_Calif,MATCH('Priorización A'!K39,Tiempo_Ult_Aud_Def,0))</f>
        <v>3</v>
      </c>
      <c r="M39" s="117" t="s">
        <v>115</v>
      </c>
      <c r="N39" s="115">
        <f t="shared" si="1"/>
        <v>4</v>
      </c>
      <c r="O39" s="117" t="s">
        <v>48</v>
      </c>
      <c r="P39" s="118">
        <f t="shared" si="2"/>
        <v>1</v>
      </c>
      <c r="Q39" s="121" t="s">
        <v>155</v>
      </c>
      <c r="R39" s="118">
        <f t="shared" si="3"/>
        <v>4</v>
      </c>
      <c r="S39" s="117" t="s">
        <v>56</v>
      </c>
      <c r="T39" s="118">
        <f t="shared" si="4"/>
        <v>4</v>
      </c>
      <c r="U39" s="90">
        <f t="shared" si="13"/>
        <v>2.5299999999999998</v>
      </c>
      <c r="V39" s="90" t="str">
        <f t="shared" si="5"/>
        <v>Moderado</v>
      </c>
      <c r="W39" s="118" t="str">
        <f t="shared" si="6"/>
        <v>Cada 3 años</v>
      </c>
      <c r="X39" s="119" t="str">
        <f t="shared" si="7"/>
        <v/>
      </c>
      <c r="Y39" s="119" t="str">
        <f t="shared" si="8"/>
        <v/>
      </c>
      <c r="Z39" s="119">
        <f t="shared" si="9"/>
        <v>0</v>
      </c>
      <c r="AA39" s="119" t="str">
        <f t="shared" si="10"/>
        <v/>
      </c>
      <c r="AB39" s="94"/>
    </row>
    <row r="40" spans="2:28" s="95" customFormat="1" ht="38.25" x14ac:dyDescent="0.25">
      <c r="B40" s="93"/>
      <c r="C40" s="123"/>
      <c r="D40" s="108"/>
      <c r="E40" s="108"/>
      <c r="F40" s="108"/>
      <c r="G40" s="108"/>
      <c r="H40" s="112">
        <f t="shared" si="0"/>
        <v>0</v>
      </c>
      <c r="I40" s="89" t="str">
        <f t="shared" si="11"/>
        <v>Bajo</v>
      </c>
      <c r="J40" s="113">
        <f t="shared" si="12"/>
        <v>1</v>
      </c>
      <c r="K40" s="116" t="s">
        <v>110</v>
      </c>
      <c r="L40" s="114">
        <f>INDEX(Tiempo_Ult_Aud_Calif,MATCH('Priorización A'!K40,Tiempo_Ult_Aud_Def,0))</f>
        <v>3</v>
      </c>
      <c r="M40" s="117" t="s">
        <v>115</v>
      </c>
      <c r="N40" s="115">
        <f t="shared" si="1"/>
        <v>4</v>
      </c>
      <c r="O40" s="117" t="s">
        <v>48</v>
      </c>
      <c r="P40" s="118">
        <f t="shared" si="2"/>
        <v>1</v>
      </c>
      <c r="Q40" s="121" t="s">
        <v>155</v>
      </c>
      <c r="R40" s="118">
        <f t="shared" si="3"/>
        <v>4</v>
      </c>
      <c r="S40" s="117" t="s">
        <v>56</v>
      </c>
      <c r="T40" s="118">
        <f t="shared" si="4"/>
        <v>4</v>
      </c>
      <c r="U40" s="90">
        <f t="shared" si="13"/>
        <v>2.5299999999999998</v>
      </c>
      <c r="V40" s="90" t="str">
        <f t="shared" si="5"/>
        <v>Moderado</v>
      </c>
      <c r="W40" s="118" t="str">
        <f t="shared" si="6"/>
        <v>Cada 3 años</v>
      </c>
      <c r="X40" s="119" t="str">
        <f t="shared" si="7"/>
        <v/>
      </c>
      <c r="Y40" s="119" t="str">
        <f t="shared" si="8"/>
        <v/>
      </c>
      <c r="Z40" s="119">
        <f t="shared" si="9"/>
        <v>0</v>
      </c>
      <c r="AA40" s="119" t="str">
        <f t="shared" si="10"/>
        <v/>
      </c>
      <c r="AB40" s="94"/>
    </row>
    <row r="41" spans="2:28" s="95" customFormat="1" ht="38.25" x14ac:dyDescent="0.25">
      <c r="B41" s="93"/>
      <c r="C41" s="123"/>
      <c r="D41" s="108"/>
      <c r="E41" s="108"/>
      <c r="F41" s="108"/>
      <c r="G41" s="108"/>
      <c r="H41" s="112">
        <f t="shared" si="0"/>
        <v>0</v>
      </c>
      <c r="I41" s="89" t="str">
        <f t="shared" si="11"/>
        <v>Bajo</v>
      </c>
      <c r="J41" s="113">
        <f t="shared" si="12"/>
        <v>1</v>
      </c>
      <c r="K41" s="116" t="s">
        <v>110</v>
      </c>
      <c r="L41" s="114">
        <f>INDEX(Tiempo_Ult_Aud_Calif,MATCH('Priorización A'!K41,Tiempo_Ult_Aud_Def,0))</f>
        <v>3</v>
      </c>
      <c r="M41" s="117" t="s">
        <v>115</v>
      </c>
      <c r="N41" s="115">
        <f t="shared" ref="N41:N67" si="14">INDEX(Nivel_Directivo_Calif,MATCH(M41,Nivel_Directivo_Def,0))</f>
        <v>4</v>
      </c>
      <c r="O41" s="117" t="s">
        <v>48</v>
      </c>
      <c r="P41" s="118">
        <f t="shared" si="2"/>
        <v>1</v>
      </c>
      <c r="Q41" s="121" t="s">
        <v>155</v>
      </c>
      <c r="R41" s="118">
        <f t="shared" si="3"/>
        <v>4</v>
      </c>
      <c r="S41" s="117" t="s">
        <v>56</v>
      </c>
      <c r="T41" s="118">
        <f t="shared" si="4"/>
        <v>4</v>
      </c>
      <c r="U41" s="90">
        <f t="shared" si="13"/>
        <v>2.5299999999999998</v>
      </c>
      <c r="V41" s="90" t="str">
        <f t="shared" si="5"/>
        <v>Moderado</v>
      </c>
      <c r="W41" s="118" t="str">
        <f t="shared" si="6"/>
        <v>Cada 3 años</v>
      </c>
      <c r="X41" s="119" t="str">
        <f t="shared" si="7"/>
        <v/>
      </c>
      <c r="Y41" s="119" t="str">
        <f t="shared" si="8"/>
        <v/>
      </c>
      <c r="Z41" s="119">
        <f t="shared" si="9"/>
        <v>0</v>
      </c>
      <c r="AA41" s="119" t="str">
        <f t="shared" si="10"/>
        <v/>
      </c>
      <c r="AB41" s="94"/>
    </row>
    <row r="42" spans="2:28" s="95" customFormat="1" ht="38.25" x14ac:dyDescent="0.25">
      <c r="B42" s="93"/>
      <c r="C42" s="123"/>
      <c r="D42" s="108"/>
      <c r="E42" s="108"/>
      <c r="F42" s="108"/>
      <c r="G42" s="108"/>
      <c r="H42" s="112">
        <f t="shared" si="0"/>
        <v>0</v>
      </c>
      <c r="I42" s="89" t="str">
        <f t="shared" si="11"/>
        <v>Bajo</v>
      </c>
      <c r="J42" s="113">
        <f t="shared" si="12"/>
        <v>1</v>
      </c>
      <c r="K42" s="116" t="s">
        <v>110</v>
      </c>
      <c r="L42" s="114">
        <f>INDEX(Tiempo_Ult_Aud_Calif,MATCH('Priorización A'!K42,Tiempo_Ult_Aud_Def,0))</f>
        <v>3</v>
      </c>
      <c r="M42" s="117" t="s">
        <v>115</v>
      </c>
      <c r="N42" s="115">
        <f t="shared" si="14"/>
        <v>4</v>
      </c>
      <c r="O42" s="117" t="s">
        <v>48</v>
      </c>
      <c r="P42" s="118">
        <f t="shared" si="2"/>
        <v>1</v>
      </c>
      <c r="Q42" s="121" t="s">
        <v>155</v>
      </c>
      <c r="R42" s="118">
        <f t="shared" si="3"/>
        <v>4</v>
      </c>
      <c r="S42" s="117" t="s">
        <v>56</v>
      </c>
      <c r="T42" s="118">
        <f t="shared" si="4"/>
        <v>4</v>
      </c>
      <c r="U42" s="90">
        <f t="shared" si="13"/>
        <v>2.5299999999999998</v>
      </c>
      <c r="V42" s="90" t="str">
        <f t="shared" si="5"/>
        <v>Moderado</v>
      </c>
      <c r="W42" s="118" t="str">
        <f t="shared" si="6"/>
        <v>Cada 3 años</v>
      </c>
      <c r="X42" s="119" t="str">
        <f t="shared" si="7"/>
        <v/>
      </c>
      <c r="Y42" s="119" t="str">
        <f t="shared" si="8"/>
        <v/>
      </c>
      <c r="Z42" s="119">
        <f t="shared" si="9"/>
        <v>0</v>
      </c>
      <c r="AA42" s="119" t="str">
        <f t="shared" si="10"/>
        <v/>
      </c>
      <c r="AB42" s="94"/>
    </row>
    <row r="43" spans="2:28" s="95" customFormat="1" ht="15" customHeight="1" x14ac:dyDescent="0.25">
      <c r="B43" s="93"/>
      <c r="C43" s="123"/>
      <c r="D43" s="108"/>
      <c r="E43" s="108"/>
      <c r="F43" s="108"/>
      <c r="G43" s="108"/>
      <c r="H43" s="112">
        <f t="shared" si="0"/>
        <v>0</v>
      </c>
      <c r="I43" s="89" t="str">
        <f t="shared" si="11"/>
        <v>Bajo</v>
      </c>
      <c r="J43" s="113">
        <f t="shared" si="12"/>
        <v>1</v>
      </c>
      <c r="K43" s="116" t="s">
        <v>110</v>
      </c>
      <c r="L43" s="114">
        <f>INDEX(Tiempo_Ult_Aud_Calif,MATCH('Priorización A'!K43,Tiempo_Ult_Aud_Def,0))</f>
        <v>3</v>
      </c>
      <c r="M43" s="117" t="s">
        <v>115</v>
      </c>
      <c r="N43" s="115">
        <f t="shared" si="14"/>
        <v>4</v>
      </c>
      <c r="O43" s="117" t="s">
        <v>48</v>
      </c>
      <c r="P43" s="118">
        <f t="shared" si="2"/>
        <v>1</v>
      </c>
      <c r="Q43" s="121" t="s">
        <v>155</v>
      </c>
      <c r="R43" s="118">
        <f t="shared" si="3"/>
        <v>4</v>
      </c>
      <c r="S43" s="117" t="s">
        <v>56</v>
      </c>
      <c r="T43" s="118">
        <f t="shared" si="4"/>
        <v>4</v>
      </c>
      <c r="U43" s="90">
        <f t="shared" si="13"/>
        <v>2.5299999999999998</v>
      </c>
      <c r="V43" s="90" t="str">
        <f t="shared" si="5"/>
        <v>Moderado</v>
      </c>
      <c r="W43" s="118" t="str">
        <f t="shared" si="6"/>
        <v>Cada 3 años</v>
      </c>
      <c r="X43" s="119" t="str">
        <f t="shared" si="7"/>
        <v/>
      </c>
      <c r="Y43" s="119" t="str">
        <f t="shared" si="8"/>
        <v/>
      </c>
      <c r="Z43" s="119">
        <f t="shared" si="9"/>
        <v>0</v>
      </c>
      <c r="AA43" s="119" t="str">
        <f t="shared" si="10"/>
        <v/>
      </c>
      <c r="AB43" s="94"/>
    </row>
    <row r="44" spans="2:28" s="95" customFormat="1" ht="15" customHeight="1" x14ac:dyDescent="0.25">
      <c r="B44" s="93"/>
      <c r="C44" s="123"/>
      <c r="D44" s="108"/>
      <c r="E44" s="108"/>
      <c r="F44" s="108"/>
      <c r="G44" s="108"/>
      <c r="H44" s="112">
        <f t="shared" si="0"/>
        <v>0</v>
      </c>
      <c r="I44" s="89" t="str">
        <f t="shared" si="11"/>
        <v>Bajo</v>
      </c>
      <c r="J44" s="113">
        <f t="shared" si="12"/>
        <v>1</v>
      </c>
      <c r="K44" s="116" t="s">
        <v>110</v>
      </c>
      <c r="L44" s="114">
        <f>INDEX(Tiempo_Ult_Aud_Calif,MATCH('Priorización A'!K44,Tiempo_Ult_Aud_Def,0))</f>
        <v>3</v>
      </c>
      <c r="M44" s="117" t="s">
        <v>115</v>
      </c>
      <c r="N44" s="115">
        <f t="shared" si="14"/>
        <v>4</v>
      </c>
      <c r="O44" s="117" t="s">
        <v>48</v>
      </c>
      <c r="P44" s="118">
        <f t="shared" si="2"/>
        <v>1</v>
      </c>
      <c r="Q44" s="121" t="s">
        <v>155</v>
      </c>
      <c r="R44" s="118">
        <f t="shared" si="3"/>
        <v>4</v>
      </c>
      <c r="S44" s="117" t="s">
        <v>56</v>
      </c>
      <c r="T44" s="118">
        <f t="shared" si="4"/>
        <v>4</v>
      </c>
      <c r="U44" s="90">
        <f t="shared" si="13"/>
        <v>2.5299999999999998</v>
      </c>
      <c r="V44" s="90" t="str">
        <f t="shared" si="5"/>
        <v>Moderado</v>
      </c>
      <c r="W44" s="118" t="str">
        <f t="shared" si="6"/>
        <v>Cada 3 años</v>
      </c>
      <c r="X44" s="119" t="str">
        <f t="shared" si="7"/>
        <v/>
      </c>
      <c r="Y44" s="119" t="str">
        <f t="shared" si="8"/>
        <v/>
      </c>
      <c r="Z44" s="119">
        <f t="shared" si="9"/>
        <v>0</v>
      </c>
      <c r="AA44" s="119" t="str">
        <f t="shared" si="10"/>
        <v/>
      </c>
      <c r="AB44" s="94"/>
    </row>
    <row r="45" spans="2:28" s="95" customFormat="1" ht="29.25" customHeight="1" x14ac:dyDescent="0.25">
      <c r="B45" s="93"/>
      <c r="C45" s="123"/>
      <c r="D45" s="108"/>
      <c r="E45" s="108"/>
      <c r="F45" s="108"/>
      <c r="G45" s="108"/>
      <c r="H45" s="112">
        <f t="shared" si="0"/>
        <v>0</v>
      </c>
      <c r="I45" s="89" t="str">
        <f t="shared" si="11"/>
        <v>Bajo</v>
      </c>
      <c r="J45" s="113">
        <f t="shared" si="12"/>
        <v>1</v>
      </c>
      <c r="K45" s="116" t="s">
        <v>110</v>
      </c>
      <c r="L45" s="114">
        <f>INDEX(Tiempo_Ult_Aud_Calif,MATCH('Priorización A'!K45,Tiempo_Ult_Aud_Def,0))</f>
        <v>3</v>
      </c>
      <c r="M45" s="117" t="s">
        <v>115</v>
      </c>
      <c r="N45" s="115">
        <f t="shared" si="14"/>
        <v>4</v>
      </c>
      <c r="O45" s="117" t="s">
        <v>48</v>
      </c>
      <c r="P45" s="118">
        <f t="shared" si="2"/>
        <v>1</v>
      </c>
      <c r="Q45" s="121" t="s">
        <v>155</v>
      </c>
      <c r="R45" s="118">
        <f t="shared" si="3"/>
        <v>4</v>
      </c>
      <c r="S45" s="117" t="s">
        <v>56</v>
      </c>
      <c r="T45" s="118">
        <f t="shared" si="4"/>
        <v>4</v>
      </c>
      <c r="U45" s="90">
        <f t="shared" si="13"/>
        <v>2.5299999999999998</v>
      </c>
      <c r="V45" s="90" t="str">
        <f t="shared" si="5"/>
        <v>Moderado</v>
      </c>
      <c r="W45" s="118" t="str">
        <f t="shared" si="6"/>
        <v>Cada 3 años</v>
      </c>
      <c r="X45" s="119" t="str">
        <f t="shared" si="7"/>
        <v/>
      </c>
      <c r="Y45" s="119" t="str">
        <f t="shared" si="8"/>
        <v/>
      </c>
      <c r="Z45" s="119">
        <f t="shared" si="9"/>
        <v>0</v>
      </c>
      <c r="AA45" s="119" t="str">
        <f t="shared" si="10"/>
        <v/>
      </c>
      <c r="AB45" s="94"/>
    </row>
    <row r="46" spans="2:28" s="95" customFormat="1" ht="38.25" x14ac:dyDescent="0.25">
      <c r="B46" s="93"/>
      <c r="C46" s="123"/>
      <c r="D46" s="108"/>
      <c r="E46" s="108"/>
      <c r="F46" s="108"/>
      <c r="G46" s="108"/>
      <c r="H46" s="112">
        <f t="shared" si="0"/>
        <v>0</v>
      </c>
      <c r="I46" s="89" t="str">
        <f t="shared" si="11"/>
        <v>Bajo</v>
      </c>
      <c r="J46" s="113">
        <f t="shared" si="12"/>
        <v>1</v>
      </c>
      <c r="K46" s="116" t="s">
        <v>110</v>
      </c>
      <c r="L46" s="114">
        <f>INDEX(Tiempo_Ult_Aud_Calif,MATCH('Priorización A'!K46,Tiempo_Ult_Aud_Def,0))</f>
        <v>3</v>
      </c>
      <c r="M46" s="117" t="s">
        <v>115</v>
      </c>
      <c r="N46" s="115">
        <f t="shared" si="14"/>
        <v>4</v>
      </c>
      <c r="O46" s="117" t="s">
        <v>48</v>
      </c>
      <c r="P46" s="118">
        <f t="shared" si="2"/>
        <v>1</v>
      </c>
      <c r="Q46" s="121" t="s">
        <v>155</v>
      </c>
      <c r="R46" s="118">
        <f t="shared" si="3"/>
        <v>4</v>
      </c>
      <c r="S46" s="117" t="s">
        <v>56</v>
      </c>
      <c r="T46" s="118">
        <f t="shared" si="4"/>
        <v>4</v>
      </c>
      <c r="U46" s="90">
        <f t="shared" si="13"/>
        <v>2.5299999999999998</v>
      </c>
      <c r="V46" s="90" t="str">
        <f t="shared" si="5"/>
        <v>Moderado</v>
      </c>
      <c r="W46" s="118" t="str">
        <f t="shared" si="6"/>
        <v>Cada 3 años</v>
      </c>
      <c r="X46" s="119" t="str">
        <f t="shared" si="7"/>
        <v/>
      </c>
      <c r="Y46" s="119" t="str">
        <f t="shared" si="8"/>
        <v/>
      </c>
      <c r="Z46" s="119">
        <f t="shared" si="9"/>
        <v>0</v>
      </c>
      <c r="AA46" s="119" t="str">
        <f t="shared" si="10"/>
        <v/>
      </c>
      <c r="AB46" s="94"/>
    </row>
    <row r="47" spans="2:28" s="95" customFormat="1" ht="38.25" x14ac:dyDescent="0.25">
      <c r="B47" s="93"/>
      <c r="C47" s="123"/>
      <c r="D47" s="108"/>
      <c r="E47" s="108"/>
      <c r="F47" s="108"/>
      <c r="G47" s="108"/>
      <c r="H47" s="112">
        <f t="shared" si="0"/>
        <v>0</v>
      </c>
      <c r="I47" s="89" t="str">
        <f t="shared" si="11"/>
        <v>Bajo</v>
      </c>
      <c r="J47" s="113">
        <f t="shared" si="12"/>
        <v>1</v>
      </c>
      <c r="K47" s="116" t="s">
        <v>110</v>
      </c>
      <c r="L47" s="114">
        <f>INDEX(Tiempo_Ult_Aud_Calif,MATCH('Priorización A'!K47,Tiempo_Ult_Aud_Def,0))</f>
        <v>3</v>
      </c>
      <c r="M47" s="117" t="s">
        <v>115</v>
      </c>
      <c r="N47" s="115">
        <f t="shared" si="14"/>
        <v>4</v>
      </c>
      <c r="O47" s="117" t="s">
        <v>48</v>
      </c>
      <c r="P47" s="118">
        <f t="shared" si="2"/>
        <v>1</v>
      </c>
      <c r="Q47" s="121" t="s">
        <v>155</v>
      </c>
      <c r="R47" s="118">
        <f t="shared" si="3"/>
        <v>4</v>
      </c>
      <c r="S47" s="117" t="s">
        <v>56</v>
      </c>
      <c r="T47" s="118">
        <f t="shared" si="4"/>
        <v>4</v>
      </c>
      <c r="U47" s="90">
        <f t="shared" si="13"/>
        <v>2.5299999999999998</v>
      </c>
      <c r="V47" s="90" t="str">
        <f t="shared" si="5"/>
        <v>Moderado</v>
      </c>
      <c r="W47" s="118" t="str">
        <f t="shared" si="6"/>
        <v>Cada 3 años</v>
      </c>
      <c r="X47" s="119" t="str">
        <f t="shared" si="7"/>
        <v/>
      </c>
      <c r="Y47" s="119" t="str">
        <f t="shared" si="8"/>
        <v/>
      </c>
      <c r="Z47" s="119">
        <f t="shared" si="9"/>
        <v>0</v>
      </c>
      <c r="AA47" s="119" t="str">
        <f t="shared" si="10"/>
        <v/>
      </c>
      <c r="AB47" s="94"/>
    </row>
    <row r="48" spans="2:28" s="95" customFormat="1" ht="38.25" x14ac:dyDescent="0.25">
      <c r="B48" s="93"/>
      <c r="C48" s="123"/>
      <c r="D48" s="108"/>
      <c r="E48" s="108"/>
      <c r="F48" s="108"/>
      <c r="G48" s="108"/>
      <c r="H48" s="112">
        <f t="shared" si="0"/>
        <v>0</v>
      </c>
      <c r="I48" s="89" t="str">
        <f t="shared" si="11"/>
        <v>Bajo</v>
      </c>
      <c r="J48" s="113">
        <f t="shared" si="12"/>
        <v>1</v>
      </c>
      <c r="K48" s="116" t="s">
        <v>110</v>
      </c>
      <c r="L48" s="114">
        <f>INDEX(Tiempo_Ult_Aud_Calif,MATCH('Priorización A'!K48,Tiempo_Ult_Aud_Def,0))</f>
        <v>3</v>
      </c>
      <c r="M48" s="117" t="s">
        <v>115</v>
      </c>
      <c r="N48" s="115">
        <f t="shared" si="14"/>
        <v>4</v>
      </c>
      <c r="O48" s="117" t="s">
        <v>48</v>
      </c>
      <c r="P48" s="118">
        <f t="shared" si="2"/>
        <v>1</v>
      </c>
      <c r="Q48" s="121" t="s">
        <v>155</v>
      </c>
      <c r="R48" s="118">
        <f t="shared" si="3"/>
        <v>4</v>
      </c>
      <c r="S48" s="117" t="s">
        <v>56</v>
      </c>
      <c r="T48" s="118">
        <f t="shared" si="4"/>
        <v>4</v>
      </c>
      <c r="U48" s="90">
        <f t="shared" si="13"/>
        <v>2.5299999999999998</v>
      </c>
      <c r="V48" s="90" t="str">
        <f t="shared" si="5"/>
        <v>Moderado</v>
      </c>
      <c r="W48" s="118" t="str">
        <f t="shared" si="6"/>
        <v>Cada 3 años</v>
      </c>
      <c r="X48" s="119" t="str">
        <f t="shared" si="7"/>
        <v/>
      </c>
      <c r="Y48" s="119" t="str">
        <f t="shared" si="8"/>
        <v/>
      </c>
      <c r="Z48" s="119">
        <f t="shared" si="9"/>
        <v>0</v>
      </c>
      <c r="AA48" s="119" t="str">
        <f t="shared" si="10"/>
        <v/>
      </c>
      <c r="AB48" s="94"/>
    </row>
    <row r="49" spans="2:28" s="95" customFormat="1" ht="38.25" x14ac:dyDescent="0.25">
      <c r="B49" s="93"/>
      <c r="C49" s="123"/>
      <c r="D49" s="108"/>
      <c r="E49" s="108"/>
      <c r="F49" s="108"/>
      <c r="G49" s="108"/>
      <c r="H49" s="112">
        <f t="shared" si="0"/>
        <v>0</v>
      </c>
      <c r="I49" s="89" t="str">
        <f t="shared" si="11"/>
        <v>Bajo</v>
      </c>
      <c r="J49" s="113">
        <f t="shared" si="12"/>
        <v>1</v>
      </c>
      <c r="K49" s="116" t="s">
        <v>110</v>
      </c>
      <c r="L49" s="114">
        <f>INDEX(Tiempo_Ult_Aud_Calif,MATCH('Priorización A'!K49,Tiempo_Ult_Aud_Def,0))</f>
        <v>3</v>
      </c>
      <c r="M49" s="117" t="s">
        <v>115</v>
      </c>
      <c r="N49" s="115">
        <f t="shared" si="14"/>
        <v>4</v>
      </c>
      <c r="O49" s="117" t="s">
        <v>150</v>
      </c>
      <c r="P49" s="118">
        <f t="shared" si="2"/>
        <v>4</v>
      </c>
      <c r="Q49" s="121" t="s">
        <v>155</v>
      </c>
      <c r="R49" s="118">
        <f t="shared" si="3"/>
        <v>4</v>
      </c>
      <c r="S49" s="117" t="s">
        <v>56</v>
      </c>
      <c r="T49" s="118">
        <f t="shared" si="4"/>
        <v>4</v>
      </c>
      <c r="U49" s="90">
        <f t="shared" si="13"/>
        <v>3.28</v>
      </c>
      <c r="V49" s="90" t="str">
        <f t="shared" si="5"/>
        <v>Alto</v>
      </c>
      <c r="W49" s="118" t="str">
        <f t="shared" si="6"/>
        <v>Cada 2 años</v>
      </c>
      <c r="X49" s="119" t="str">
        <f t="shared" si="7"/>
        <v/>
      </c>
      <c r="Y49" s="119">
        <f t="shared" si="8"/>
        <v>0</v>
      </c>
      <c r="Z49" s="119" t="str">
        <f t="shared" si="9"/>
        <v/>
      </c>
      <c r="AA49" s="119">
        <f t="shared" si="10"/>
        <v>0</v>
      </c>
      <c r="AB49" s="94"/>
    </row>
    <row r="50" spans="2:28" s="95" customFormat="1" ht="38.25" x14ac:dyDescent="0.25">
      <c r="B50" s="93"/>
      <c r="C50" s="123"/>
      <c r="D50" s="108"/>
      <c r="E50" s="108"/>
      <c r="F50" s="108"/>
      <c r="G50" s="108"/>
      <c r="H50" s="112">
        <f t="shared" si="0"/>
        <v>0</v>
      </c>
      <c r="I50" s="89" t="str">
        <f t="shared" si="11"/>
        <v>Bajo</v>
      </c>
      <c r="J50" s="113">
        <f t="shared" si="12"/>
        <v>1</v>
      </c>
      <c r="K50" s="116" t="s">
        <v>110</v>
      </c>
      <c r="L50" s="114">
        <f>INDEX(Tiempo_Ult_Aud_Calif,MATCH('Priorización A'!K50,Tiempo_Ult_Aud_Def,0))</f>
        <v>3</v>
      </c>
      <c r="M50" s="117" t="s">
        <v>115</v>
      </c>
      <c r="N50" s="115">
        <f t="shared" si="14"/>
        <v>4</v>
      </c>
      <c r="O50" s="117" t="s">
        <v>150</v>
      </c>
      <c r="P50" s="118">
        <f t="shared" si="2"/>
        <v>4</v>
      </c>
      <c r="Q50" s="121" t="s">
        <v>155</v>
      </c>
      <c r="R50" s="118">
        <f t="shared" si="3"/>
        <v>4</v>
      </c>
      <c r="S50" s="117" t="s">
        <v>56</v>
      </c>
      <c r="T50" s="118">
        <f t="shared" si="4"/>
        <v>4</v>
      </c>
      <c r="U50" s="90">
        <f t="shared" si="13"/>
        <v>3.28</v>
      </c>
      <c r="V50" s="90" t="str">
        <f t="shared" si="5"/>
        <v>Alto</v>
      </c>
      <c r="W50" s="118" t="str">
        <f t="shared" si="6"/>
        <v>Cada 2 años</v>
      </c>
      <c r="X50" s="119" t="str">
        <f t="shared" si="7"/>
        <v/>
      </c>
      <c r="Y50" s="119">
        <f t="shared" si="8"/>
        <v>0</v>
      </c>
      <c r="Z50" s="119" t="str">
        <f t="shared" si="9"/>
        <v/>
      </c>
      <c r="AA50" s="119">
        <f t="shared" si="10"/>
        <v>0</v>
      </c>
      <c r="AB50" s="94"/>
    </row>
    <row r="51" spans="2:28" s="95" customFormat="1" ht="38.25" x14ac:dyDescent="0.25">
      <c r="B51" s="93"/>
      <c r="C51" s="123"/>
      <c r="D51" s="108"/>
      <c r="E51" s="108"/>
      <c r="F51" s="108"/>
      <c r="G51" s="108"/>
      <c r="H51" s="112">
        <f t="shared" si="0"/>
        <v>0</v>
      </c>
      <c r="I51" s="89" t="str">
        <f t="shared" si="11"/>
        <v>Bajo</v>
      </c>
      <c r="J51" s="113">
        <f t="shared" si="12"/>
        <v>1</v>
      </c>
      <c r="K51" s="116" t="s">
        <v>110</v>
      </c>
      <c r="L51" s="114">
        <f>INDEX(Tiempo_Ult_Aud_Calif,MATCH('Priorización A'!K51,Tiempo_Ult_Aud_Def,0))</f>
        <v>3</v>
      </c>
      <c r="M51" s="117" t="s">
        <v>115</v>
      </c>
      <c r="N51" s="115">
        <f t="shared" si="14"/>
        <v>4</v>
      </c>
      <c r="O51" s="117" t="s">
        <v>48</v>
      </c>
      <c r="P51" s="118">
        <f t="shared" si="2"/>
        <v>1</v>
      </c>
      <c r="Q51" s="121" t="s">
        <v>155</v>
      </c>
      <c r="R51" s="118">
        <f t="shared" si="3"/>
        <v>4</v>
      </c>
      <c r="S51" s="117" t="s">
        <v>56</v>
      </c>
      <c r="T51" s="118">
        <f t="shared" si="4"/>
        <v>4</v>
      </c>
      <c r="U51" s="90">
        <f t="shared" si="13"/>
        <v>2.5299999999999998</v>
      </c>
      <c r="V51" s="90" t="str">
        <f t="shared" si="5"/>
        <v>Moderado</v>
      </c>
      <c r="W51" s="118" t="str">
        <f t="shared" si="6"/>
        <v>Cada 3 años</v>
      </c>
      <c r="X51" s="119" t="str">
        <f t="shared" si="7"/>
        <v/>
      </c>
      <c r="Y51" s="119" t="str">
        <f t="shared" si="8"/>
        <v/>
      </c>
      <c r="Z51" s="119">
        <f t="shared" si="9"/>
        <v>0</v>
      </c>
      <c r="AA51" s="119" t="str">
        <f t="shared" si="10"/>
        <v/>
      </c>
      <c r="AB51" s="94"/>
    </row>
    <row r="52" spans="2:28" s="95" customFormat="1" ht="38.25" x14ac:dyDescent="0.25">
      <c r="B52" s="93"/>
      <c r="C52" s="123"/>
      <c r="D52" s="108"/>
      <c r="E52" s="108"/>
      <c r="F52" s="108"/>
      <c r="G52" s="108"/>
      <c r="H52" s="112">
        <f t="shared" si="0"/>
        <v>0</v>
      </c>
      <c r="I52" s="89" t="str">
        <f t="shared" si="11"/>
        <v>Bajo</v>
      </c>
      <c r="J52" s="113">
        <f t="shared" si="12"/>
        <v>1</v>
      </c>
      <c r="K52" s="116" t="s">
        <v>110</v>
      </c>
      <c r="L52" s="114">
        <f>INDEX(Tiempo_Ult_Aud_Calif,MATCH('Priorización A'!K52,Tiempo_Ult_Aud_Def,0))</f>
        <v>3</v>
      </c>
      <c r="M52" s="117" t="s">
        <v>115</v>
      </c>
      <c r="N52" s="115">
        <f t="shared" si="14"/>
        <v>4</v>
      </c>
      <c r="O52" s="117" t="s">
        <v>48</v>
      </c>
      <c r="P52" s="118">
        <f t="shared" si="2"/>
        <v>1</v>
      </c>
      <c r="Q52" s="121" t="s">
        <v>155</v>
      </c>
      <c r="R52" s="118">
        <f t="shared" si="3"/>
        <v>4</v>
      </c>
      <c r="S52" s="117" t="s">
        <v>56</v>
      </c>
      <c r="T52" s="118">
        <f t="shared" si="4"/>
        <v>4</v>
      </c>
      <c r="U52" s="90">
        <f t="shared" si="13"/>
        <v>2.5299999999999998</v>
      </c>
      <c r="V52" s="90" t="str">
        <f t="shared" si="5"/>
        <v>Moderado</v>
      </c>
      <c r="W52" s="118" t="str">
        <f t="shared" si="6"/>
        <v>Cada 3 años</v>
      </c>
      <c r="X52" s="119" t="str">
        <f t="shared" si="7"/>
        <v/>
      </c>
      <c r="Y52" s="119" t="str">
        <f t="shared" si="8"/>
        <v/>
      </c>
      <c r="Z52" s="119">
        <f t="shared" si="9"/>
        <v>0</v>
      </c>
      <c r="AA52" s="119" t="str">
        <f t="shared" si="10"/>
        <v/>
      </c>
      <c r="AB52" s="94"/>
    </row>
    <row r="53" spans="2:28" s="95" customFormat="1" ht="38.25" x14ac:dyDescent="0.25">
      <c r="B53" s="93"/>
      <c r="C53" s="123"/>
      <c r="D53" s="108"/>
      <c r="E53" s="108"/>
      <c r="F53" s="108"/>
      <c r="G53" s="108"/>
      <c r="H53" s="112">
        <f t="shared" si="0"/>
        <v>0</v>
      </c>
      <c r="I53" s="89" t="str">
        <f t="shared" si="11"/>
        <v>Bajo</v>
      </c>
      <c r="J53" s="113">
        <f t="shared" si="12"/>
        <v>1</v>
      </c>
      <c r="K53" s="116" t="s">
        <v>110</v>
      </c>
      <c r="L53" s="114">
        <f>INDEX(Tiempo_Ult_Aud_Calif,MATCH('Priorización A'!K53,Tiempo_Ult_Aud_Def,0))</f>
        <v>3</v>
      </c>
      <c r="M53" s="117" t="s">
        <v>115</v>
      </c>
      <c r="N53" s="115">
        <f t="shared" si="14"/>
        <v>4</v>
      </c>
      <c r="O53" s="117" t="s">
        <v>48</v>
      </c>
      <c r="P53" s="118">
        <f t="shared" si="2"/>
        <v>1</v>
      </c>
      <c r="Q53" s="121" t="s">
        <v>155</v>
      </c>
      <c r="R53" s="118">
        <f t="shared" si="3"/>
        <v>4</v>
      </c>
      <c r="S53" s="117" t="s">
        <v>56</v>
      </c>
      <c r="T53" s="118">
        <f t="shared" si="4"/>
        <v>4</v>
      </c>
      <c r="U53" s="90">
        <f t="shared" si="13"/>
        <v>2.5299999999999998</v>
      </c>
      <c r="V53" s="90" t="str">
        <f t="shared" si="5"/>
        <v>Moderado</v>
      </c>
      <c r="W53" s="118" t="str">
        <f t="shared" si="6"/>
        <v>Cada 3 años</v>
      </c>
      <c r="X53" s="119" t="str">
        <f t="shared" si="7"/>
        <v/>
      </c>
      <c r="Y53" s="119" t="str">
        <f t="shared" si="8"/>
        <v/>
      </c>
      <c r="Z53" s="119">
        <f t="shared" si="9"/>
        <v>0</v>
      </c>
      <c r="AA53" s="119" t="str">
        <f t="shared" si="10"/>
        <v/>
      </c>
      <c r="AB53" s="94"/>
    </row>
    <row r="54" spans="2:28" s="95" customFormat="1" ht="38.25" x14ac:dyDescent="0.25">
      <c r="B54" s="93"/>
      <c r="C54" s="123"/>
      <c r="D54" s="108"/>
      <c r="E54" s="108"/>
      <c r="F54" s="108"/>
      <c r="G54" s="108"/>
      <c r="H54" s="112">
        <f t="shared" si="0"/>
        <v>0</v>
      </c>
      <c r="I54" s="89" t="str">
        <f t="shared" si="11"/>
        <v>Bajo</v>
      </c>
      <c r="J54" s="113">
        <f t="shared" si="12"/>
        <v>1</v>
      </c>
      <c r="K54" s="116" t="s">
        <v>110</v>
      </c>
      <c r="L54" s="114">
        <f>INDEX(Tiempo_Ult_Aud_Calif,MATCH('Priorización A'!K54,Tiempo_Ult_Aud_Def,0))</f>
        <v>3</v>
      </c>
      <c r="M54" s="117" t="s">
        <v>115</v>
      </c>
      <c r="N54" s="115">
        <f t="shared" si="14"/>
        <v>4</v>
      </c>
      <c r="O54" s="117" t="s">
        <v>48</v>
      </c>
      <c r="P54" s="118">
        <f t="shared" si="2"/>
        <v>1</v>
      </c>
      <c r="Q54" s="121" t="s">
        <v>155</v>
      </c>
      <c r="R54" s="118">
        <f t="shared" si="3"/>
        <v>4</v>
      </c>
      <c r="S54" s="117" t="s">
        <v>56</v>
      </c>
      <c r="T54" s="118">
        <f t="shared" si="4"/>
        <v>4</v>
      </c>
      <c r="U54" s="90">
        <f t="shared" si="13"/>
        <v>2.5299999999999998</v>
      </c>
      <c r="V54" s="90" t="str">
        <f t="shared" si="5"/>
        <v>Moderado</v>
      </c>
      <c r="W54" s="118" t="str">
        <f t="shared" si="6"/>
        <v>Cada 3 años</v>
      </c>
      <c r="X54" s="119" t="str">
        <f t="shared" si="7"/>
        <v/>
      </c>
      <c r="Y54" s="119" t="str">
        <f t="shared" si="8"/>
        <v/>
      </c>
      <c r="Z54" s="119">
        <f t="shared" si="9"/>
        <v>0</v>
      </c>
      <c r="AA54" s="119" t="str">
        <f t="shared" si="10"/>
        <v/>
      </c>
      <c r="AB54" s="94"/>
    </row>
    <row r="55" spans="2:28" s="95" customFormat="1" ht="38.25" x14ac:dyDescent="0.25">
      <c r="B55" s="93"/>
      <c r="C55" s="123"/>
      <c r="D55" s="108"/>
      <c r="E55" s="108"/>
      <c r="F55" s="108"/>
      <c r="G55" s="108"/>
      <c r="H55" s="112">
        <f t="shared" si="0"/>
        <v>0</v>
      </c>
      <c r="I55" s="89" t="str">
        <f t="shared" si="11"/>
        <v>Bajo</v>
      </c>
      <c r="J55" s="113">
        <f t="shared" si="12"/>
        <v>1</v>
      </c>
      <c r="K55" s="116" t="s">
        <v>110</v>
      </c>
      <c r="L55" s="114">
        <f>INDEX(Tiempo_Ult_Aud_Calif,MATCH('Priorización A'!K55,Tiempo_Ult_Aud_Def,0))</f>
        <v>3</v>
      </c>
      <c r="M55" s="117" t="s">
        <v>115</v>
      </c>
      <c r="N55" s="115">
        <f t="shared" si="14"/>
        <v>4</v>
      </c>
      <c r="O55" s="117" t="s">
        <v>48</v>
      </c>
      <c r="P55" s="118">
        <f t="shared" si="2"/>
        <v>1</v>
      </c>
      <c r="Q55" s="121" t="s">
        <v>155</v>
      </c>
      <c r="R55" s="118">
        <f t="shared" si="3"/>
        <v>4</v>
      </c>
      <c r="S55" s="117" t="s">
        <v>56</v>
      </c>
      <c r="T55" s="118">
        <f t="shared" si="4"/>
        <v>4</v>
      </c>
      <c r="U55" s="90">
        <f t="shared" si="13"/>
        <v>2.5299999999999998</v>
      </c>
      <c r="V55" s="90" t="str">
        <f t="shared" si="5"/>
        <v>Moderado</v>
      </c>
      <c r="W55" s="118" t="str">
        <f t="shared" si="6"/>
        <v>Cada 3 años</v>
      </c>
      <c r="X55" s="119" t="str">
        <f t="shared" si="7"/>
        <v/>
      </c>
      <c r="Y55" s="119" t="str">
        <f t="shared" si="8"/>
        <v/>
      </c>
      <c r="Z55" s="119">
        <f t="shared" si="9"/>
        <v>0</v>
      </c>
      <c r="AA55" s="119" t="str">
        <f t="shared" si="10"/>
        <v/>
      </c>
      <c r="AB55" s="94"/>
    </row>
    <row r="56" spans="2:28" s="95" customFormat="1" ht="38.25" x14ac:dyDescent="0.25">
      <c r="B56" s="93"/>
      <c r="C56" s="123"/>
      <c r="D56" s="108"/>
      <c r="E56" s="108"/>
      <c r="F56" s="108"/>
      <c r="G56" s="108"/>
      <c r="H56" s="112">
        <f t="shared" si="0"/>
        <v>0</v>
      </c>
      <c r="I56" s="89" t="str">
        <f t="shared" si="11"/>
        <v>Bajo</v>
      </c>
      <c r="J56" s="113">
        <f t="shared" si="12"/>
        <v>1</v>
      </c>
      <c r="K56" s="116" t="s">
        <v>110</v>
      </c>
      <c r="L56" s="114">
        <f>INDEX(Tiempo_Ult_Aud_Calif,MATCH('Priorización A'!K56,Tiempo_Ult_Aud_Def,0))</f>
        <v>3</v>
      </c>
      <c r="M56" s="117" t="s">
        <v>115</v>
      </c>
      <c r="N56" s="115">
        <f t="shared" si="14"/>
        <v>4</v>
      </c>
      <c r="O56" s="117" t="s">
        <v>149</v>
      </c>
      <c r="P56" s="118">
        <f t="shared" si="2"/>
        <v>3</v>
      </c>
      <c r="Q56" s="121" t="s">
        <v>155</v>
      </c>
      <c r="R56" s="118">
        <f t="shared" si="3"/>
        <v>4</v>
      </c>
      <c r="S56" s="117" t="s">
        <v>56</v>
      </c>
      <c r="T56" s="118">
        <f t="shared" si="4"/>
        <v>4</v>
      </c>
      <c r="U56" s="90">
        <f t="shared" si="13"/>
        <v>3.03</v>
      </c>
      <c r="V56" s="90" t="str">
        <f t="shared" si="5"/>
        <v>Alto</v>
      </c>
      <c r="W56" s="118" t="str">
        <f t="shared" si="6"/>
        <v>Cada 2 años</v>
      </c>
      <c r="X56" s="119" t="str">
        <f t="shared" si="7"/>
        <v/>
      </c>
      <c r="Y56" s="119">
        <f t="shared" si="8"/>
        <v>0</v>
      </c>
      <c r="Z56" s="119" t="str">
        <f t="shared" si="9"/>
        <v/>
      </c>
      <c r="AA56" s="119">
        <f t="shared" si="10"/>
        <v>0</v>
      </c>
      <c r="AB56" s="94"/>
    </row>
    <row r="57" spans="2:28" s="95" customFormat="1" ht="38.25" x14ac:dyDescent="0.25">
      <c r="B57" s="93"/>
      <c r="C57" s="123"/>
      <c r="D57" s="108"/>
      <c r="E57" s="108"/>
      <c r="F57" s="108"/>
      <c r="G57" s="108"/>
      <c r="H57" s="112">
        <f t="shared" si="0"/>
        <v>0</v>
      </c>
      <c r="I57" s="89" t="str">
        <f t="shared" si="11"/>
        <v>Bajo</v>
      </c>
      <c r="J57" s="113">
        <f t="shared" si="12"/>
        <v>1</v>
      </c>
      <c r="K57" s="116" t="s">
        <v>110</v>
      </c>
      <c r="L57" s="114">
        <f>INDEX(Tiempo_Ult_Aud_Calif,MATCH('Priorización A'!K57,Tiempo_Ult_Aud_Def,0))</f>
        <v>3</v>
      </c>
      <c r="M57" s="117" t="s">
        <v>115</v>
      </c>
      <c r="N57" s="115">
        <f t="shared" si="14"/>
        <v>4</v>
      </c>
      <c r="O57" s="117" t="s">
        <v>48</v>
      </c>
      <c r="P57" s="118">
        <f t="shared" si="2"/>
        <v>1</v>
      </c>
      <c r="Q57" s="121" t="s">
        <v>155</v>
      </c>
      <c r="R57" s="118">
        <f t="shared" si="3"/>
        <v>4</v>
      </c>
      <c r="S57" s="117" t="s">
        <v>56</v>
      </c>
      <c r="T57" s="118">
        <f t="shared" si="4"/>
        <v>4</v>
      </c>
      <c r="U57" s="90">
        <f t="shared" si="13"/>
        <v>2.5299999999999998</v>
      </c>
      <c r="V57" s="90" t="str">
        <f t="shared" si="5"/>
        <v>Moderado</v>
      </c>
      <c r="W57" s="118" t="str">
        <f t="shared" si="6"/>
        <v>Cada 3 años</v>
      </c>
      <c r="X57" s="119" t="str">
        <f t="shared" si="7"/>
        <v/>
      </c>
      <c r="Y57" s="119" t="str">
        <f t="shared" si="8"/>
        <v/>
      </c>
      <c r="Z57" s="119">
        <f t="shared" si="9"/>
        <v>0</v>
      </c>
      <c r="AA57" s="119" t="str">
        <f t="shared" si="10"/>
        <v/>
      </c>
      <c r="AB57" s="94"/>
    </row>
    <row r="58" spans="2:28" s="95" customFormat="1" ht="38.25" x14ac:dyDescent="0.25">
      <c r="B58" s="93"/>
      <c r="C58" s="123"/>
      <c r="D58" s="108"/>
      <c r="E58" s="108"/>
      <c r="F58" s="108"/>
      <c r="G58" s="108"/>
      <c r="H58" s="112">
        <f t="shared" si="0"/>
        <v>0</v>
      </c>
      <c r="I58" s="89" t="str">
        <f t="shared" si="11"/>
        <v>Bajo</v>
      </c>
      <c r="J58" s="113">
        <f t="shared" si="12"/>
        <v>1</v>
      </c>
      <c r="K58" s="116" t="s">
        <v>110</v>
      </c>
      <c r="L58" s="114">
        <f>INDEX(Tiempo_Ult_Aud_Calif,MATCH('Priorización A'!K58,Tiempo_Ult_Aud_Def,0))</f>
        <v>3</v>
      </c>
      <c r="M58" s="117" t="s">
        <v>115</v>
      </c>
      <c r="N58" s="115">
        <f t="shared" si="14"/>
        <v>4</v>
      </c>
      <c r="O58" s="117" t="s">
        <v>48</v>
      </c>
      <c r="P58" s="118">
        <f t="shared" si="2"/>
        <v>1</v>
      </c>
      <c r="Q58" s="121" t="s">
        <v>155</v>
      </c>
      <c r="R58" s="118">
        <f t="shared" si="3"/>
        <v>4</v>
      </c>
      <c r="S58" s="117" t="s">
        <v>56</v>
      </c>
      <c r="T58" s="118">
        <f t="shared" si="4"/>
        <v>4</v>
      </c>
      <c r="U58" s="90">
        <f t="shared" si="13"/>
        <v>2.5299999999999998</v>
      </c>
      <c r="V58" s="90" t="str">
        <f t="shared" si="5"/>
        <v>Moderado</v>
      </c>
      <c r="W58" s="118" t="str">
        <f t="shared" si="6"/>
        <v>Cada 3 años</v>
      </c>
      <c r="X58" s="119" t="str">
        <f t="shared" si="7"/>
        <v/>
      </c>
      <c r="Y58" s="119" t="str">
        <f t="shared" si="8"/>
        <v/>
      </c>
      <c r="Z58" s="119">
        <f t="shared" si="9"/>
        <v>0</v>
      </c>
      <c r="AA58" s="119" t="str">
        <f t="shared" si="10"/>
        <v/>
      </c>
      <c r="AB58" s="94"/>
    </row>
    <row r="59" spans="2:28" s="95" customFormat="1" ht="38.25" x14ac:dyDescent="0.25">
      <c r="B59" s="93"/>
      <c r="C59" s="123"/>
      <c r="D59" s="108"/>
      <c r="E59" s="108"/>
      <c r="F59" s="108"/>
      <c r="G59" s="108"/>
      <c r="H59" s="112">
        <f t="shared" si="0"/>
        <v>0</v>
      </c>
      <c r="I59" s="89" t="str">
        <f t="shared" si="11"/>
        <v>Bajo</v>
      </c>
      <c r="J59" s="113">
        <f t="shared" si="12"/>
        <v>1</v>
      </c>
      <c r="K59" s="116" t="s">
        <v>110</v>
      </c>
      <c r="L59" s="114">
        <f>INDEX(Tiempo_Ult_Aud_Calif,MATCH('Priorización A'!K59,Tiempo_Ult_Aud_Def,0))</f>
        <v>3</v>
      </c>
      <c r="M59" s="117" t="s">
        <v>115</v>
      </c>
      <c r="N59" s="115">
        <f t="shared" si="14"/>
        <v>4</v>
      </c>
      <c r="O59" s="117" t="s">
        <v>48</v>
      </c>
      <c r="P59" s="118">
        <f t="shared" si="2"/>
        <v>1</v>
      </c>
      <c r="Q59" s="121" t="s">
        <v>155</v>
      </c>
      <c r="R59" s="118">
        <f t="shared" si="3"/>
        <v>4</v>
      </c>
      <c r="S59" s="117" t="s">
        <v>56</v>
      </c>
      <c r="T59" s="118">
        <f t="shared" si="4"/>
        <v>4</v>
      </c>
      <c r="U59" s="90">
        <f t="shared" si="13"/>
        <v>2.5299999999999998</v>
      </c>
      <c r="V59" s="90" t="str">
        <f t="shared" si="5"/>
        <v>Moderado</v>
      </c>
      <c r="W59" s="118" t="str">
        <f t="shared" si="6"/>
        <v>Cada 3 años</v>
      </c>
      <c r="X59" s="119" t="str">
        <f t="shared" si="7"/>
        <v/>
      </c>
      <c r="Y59" s="119" t="str">
        <f t="shared" si="8"/>
        <v/>
      </c>
      <c r="Z59" s="119">
        <f t="shared" si="9"/>
        <v>0</v>
      </c>
      <c r="AA59" s="119" t="str">
        <f t="shared" si="10"/>
        <v/>
      </c>
      <c r="AB59" s="94"/>
    </row>
    <row r="60" spans="2:28" s="95" customFormat="1" ht="38.25" x14ac:dyDescent="0.25">
      <c r="B60" s="93"/>
      <c r="C60" s="123"/>
      <c r="D60" s="108"/>
      <c r="E60" s="108"/>
      <c r="F60" s="108"/>
      <c r="G60" s="108"/>
      <c r="H60" s="112">
        <f t="shared" si="0"/>
        <v>0</v>
      </c>
      <c r="I60" s="89" t="str">
        <f t="shared" si="11"/>
        <v>Bajo</v>
      </c>
      <c r="J60" s="113">
        <f t="shared" si="12"/>
        <v>1</v>
      </c>
      <c r="K60" s="116" t="s">
        <v>110</v>
      </c>
      <c r="L60" s="114">
        <f>INDEX(Tiempo_Ult_Aud_Calif,MATCH('Priorización A'!K60,Tiempo_Ult_Aud_Def,0))</f>
        <v>3</v>
      </c>
      <c r="M60" s="117" t="s">
        <v>115</v>
      </c>
      <c r="N60" s="115">
        <f t="shared" si="14"/>
        <v>4</v>
      </c>
      <c r="O60" s="117" t="s">
        <v>48</v>
      </c>
      <c r="P60" s="118">
        <f t="shared" si="2"/>
        <v>1</v>
      </c>
      <c r="Q60" s="121" t="s">
        <v>155</v>
      </c>
      <c r="R60" s="118">
        <f t="shared" si="3"/>
        <v>4</v>
      </c>
      <c r="S60" s="117" t="s">
        <v>56</v>
      </c>
      <c r="T60" s="118">
        <f t="shared" si="4"/>
        <v>4</v>
      </c>
      <c r="U60" s="90">
        <f t="shared" si="13"/>
        <v>2.5299999999999998</v>
      </c>
      <c r="V60" s="90" t="str">
        <f t="shared" si="5"/>
        <v>Moderado</v>
      </c>
      <c r="W60" s="118" t="str">
        <f t="shared" si="6"/>
        <v>Cada 3 años</v>
      </c>
      <c r="X60" s="119" t="str">
        <f t="shared" si="7"/>
        <v/>
      </c>
      <c r="Y60" s="119" t="str">
        <f t="shared" si="8"/>
        <v/>
      </c>
      <c r="Z60" s="119">
        <f t="shared" si="9"/>
        <v>0</v>
      </c>
      <c r="AA60" s="119" t="str">
        <f t="shared" si="10"/>
        <v/>
      </c>
      <c r="AB60" s="94"/>
    </row>
    <row r="61" spans="2:28" s="95" customFormat="1" ht="38.25" x14ac:dyDescent="0.25">
      <c r="B61" s="93"/>
      <c r="C61" s="123"/>
      <c r="D61" s="108"/>
      <c r="E61" s="108"/>
      <c r="F61" s="108"/>
      <c r="G61" s="108"/>
      <c r="H61" s="112">
        <f t="shared" si="0"/>
        <v>0</v>
      </c>
      <c r="I61" s="89" t="str">
        <f t="shared" si="11"/>
        <v>Bajo</v>
      </c>
      <c r="J61" s="113">
        <f t="shared" si="12"/>
        <v>1</v>
      </c>
      <c r="K61" s="116" t="s">
        <v>110</v>
      </c>
      <c r="L61" s="114">
        <f>INDEX(Tiempo_Ult_Aud_Calif,MATCH('Priorización A'!K61,Tiempo_Ult_Aud_Def,0))</f>
        <v>3</v>
      </c>
      <c r="M61" s="117" t="s">
        <v>115</v>
      </c>
      <c r="N61" s="115">
        <f t="shared" si="14"/>
        <v>4</v>
      </c>
      <c r="O61" s="117" t="s">
        <v>48</v>
      </c>
      <c r="P61" s="118">
        <f t="shared" si="2"/>
        <v>1</v>
      </c>
      <c r="Q61" s="121" t="s">
        <v>155</v>
      </c>
      <c r="R61" s="118">
        <f t="shared" si="3"/>
        <v>4</v>
      </c>
      <c r="S61" s="117" t="s">
        <v>56</v>
      </c>
      <c r="T61" s="118">
        <f t="shared" si="4"/>
        <v>4</v>
      </c>
      <c r="U61" s="90">
        <f t="shared" si="13"/>
        <v>2.5299999999999998</v>
      </c>
      <c r="V61" s="90" t="str">
        <f t="shared" si="5"/>
        <v>Moderado</v>
      </c>
      <c r="W61" s="118" t="str">
        <f t="shared" si="6"/>
        <v>Cada 3 años</v>
      </c>
      <c r="X61" s="119" t="str">
        <f t="shared" si="7"/>
        <v/>
      </c>
      <c r="Y61" s="119" t="str">
        <f t="shared" si="8"/>
        <v/>
      </c>
      <c r="Z61" s="119">
        <f t="shared" si="9"/>
        <v>0</v>
      </c>
      <c r="AA61" s="119" t="str">
        <f t="shared" si="10"/>
        <v/>
      </c>
      <c r="AB61" s="94"/>
    </row>
    <row r="62" spans="2:28" s="95" customFormat="1" ht="38.25" x14ac:dyDescent="0.25">
      <c r="B62" s="93"/>
      <c r="C62" s="123"/>
      <c r="D62" s="108"/>
      <c r="E62" s="108"/>
      <c r="F62" s="108"/>
      <c r="G62" s="108"/>
      <c r="H62" s="112">
        <f t="shared" si="0"/>
        <v>0</v>
      </c>
      <c r="I62" s="89" t="str">
        <f t="shared" si="11"/>
        <v>Bajo</v>
      </c>
      <c r="J62" s="113">
        <f t="shared" si="12"/>
        <v>1</v>
      </c>
      <c r="K62" s="116" t="s">
        <v>110</v>
      </c>
      <c r="L62" s="114">
        <f>INDEX(Tiempo_Ult_Aud_Calif,MATCH('Priorización A'!K62,Tiempo_Ult_Aud_Def,0))</f>
        <v>3</v>
      </c>
      <c r="M62" s="117" t="s">
        <v>115</v>
      </c>
      <c r="N62" s="115">
        <f t="shared" si="14"/>
        <v>4</v>
      </c>
      <c r="O62" s="117" t="s">
        <v>48</v>
      </c>
      <c r="P62" s="118">
        <f t="shared" si="2"/>
        <v>1</v>
      </c>
      <c r="Q62" s="121" t="s">
        <v>155</v>
      </c>
      <c r="R62" s="118">
        <f t="shared" si="3"/>
        <v>4</v>
      </c>
      <c r="S62" s="117" t="s">
        <v>56</v>
      </c>
      <c r="T62" s="118">
        <f t="shared" si="4"/>
        <v>4</v>
      </c>
      <c r="U62" s="90">
        <f t="shared" si="13"/>
        <v>2.5299999999999998</v>
      </c>
      <c r="V62" s="90" t="str">
        <f t="shared" si="5"/>
        <v>Moderado</v>
      </c>
      <c r="W62" s="118" t="str">
        <f t="shared" si="6"/>
        <v>Cada 3 años</v>
      </c>
      <c r="X62" s="119" t="str">
        <f t="shared" si="7"/>
        <v/>
      </c>
      <c r="Y62" s="119" t="str">
        <f t="shared" si="8"/>
        <v/>
      </c>
      <c r="Z62" s="119">
        <f t="shared" si="9"/>
        <v>0</v>
      </c>
      <c r="AA62" s="119" t="str">
        <f t="shared" si="10"/>
        <v/>
      </c>
      <c r="AB62" s="94"/>
    </row>
    <row r="63" spans="2:28" s="95" customFormat="1" ht="38.25" x14ac:dyDescent="0.25">
      <c r="B63" s="93"/>
      <c r="C63" s="123"/>
      <c r="D63" s="108"/>
      <c r="E63" s="108"/>
      <c r="F63" s="108"/>
      <c r="G63" s="108"/>
      <c r="H63" s="112">
        <f t="shared" si="0"/>
        <v>0</v>
      </c>
      <c r="I63" s="89" t="str">
        <f t="shared" si="11"/>
        <v>Bajo</v>
      </c>
      <c r="J63" s="113">
        <f t="shared" si="12"/>
        <v>1</v>
      </c>
      <c r="K63" s="116" t="s">
        <v>110</v>
      </c>
      <c r="L63" s="114">
        <f>INDEX(Tiempo_Ult_Aud_Calif,MATCH('Priorización A'!K63,Tiempo_Ult_Aud_Def,0))</f>
        <v>3</v>
      </c>
      <c r="M63" s="117" t="s">
        <v>115</v>
      </c>
      <c r="N63" s="115">
        <f t="shared" si="14"/>
        <v>4</v>
      </c>
      <c r="O63" s="117" t="s">
        <v>48</v>
      </c>
      <c r="P63" s="118">
        <f t="shared" si="2"/>
        <v>1</v>
      </c>
      <c r="Q63" s="121" t="s">
        <v>155</v>
      </c>
      <c r="R63" s="118">
        <f t="shared" si="3"/>
        <v>4</v>
      </c>
      <c r="S63" s="117" t="s">
        <v>56</v>
      </c>
      <c r="T63" s="118">
        <f t="shared" si="4"/>
        <v>4</v>
      </c>
      <c r="U63" s="90">
        <f t="shared" si="13"/>
        <v>2.5299999999999998</v>
      </c>
      <c r="V63" s="90" t="str">
        <f t="shared" si="5"/>
        <v>Moderado</v>
      </c>
      <c r="W63" s="118" t="str">
        <f t="shared" si="6"/>
        <v>Cada 3 años</v>
      </c>
      <c r="X63" s="119" t="str">
        <f t="shared" si="7"/>
        <v/>
      </c>
      <c r="Y63" s="119" t="str">
        <f t="shared" si="8"/>
        <v/>
      </c>
      <c r="Z63" s="119">
        <f t="shared" si="9"/>
        <v>0</v>
      </c>
      <c r="AA63" s="119" t="str">
        <f t="shared" si="10"/>
        <v/>
      </c>
      <c r="AB63" s="94"/>
    </row>
    <row r="64" spans="2:28" s="95" customFormat="1" ht="38.25" x14ac:dyDescent="0.25">
      <c r="B64" s="93"/>
      <c r="C64" s="123"/>
      <c r="D64" s="108"/>
      <c r="E64" s="108"/>
      <c r="F64" s="108"/>
      <c r="G64" s="108"/>
      <c r="H64" s="112">
        <f t="shared" si="0"/>
        <v>0</v>
      </c>
      <c r="I64" s="89" t="str">
        <f t="shared" si="11"/>
        <v>Bajo</v>
      </c>
      <c r="J64" s="113">
        <f t="shared" si="12"/>
        <v>1</v>
      </c>
      <c r="K64" s="116" t="s">
        <v>110</v>
      </c>
      <c r="L64" s="114">
        <f>INDEX(Tiempo_Ult_Aud_Calif,MATCH('Priorización A'!K64,Tiempo_Ult_Aud_Def,0))</f>
        <v>3</v>
      </c>
      <c r="M64" s="117" t="s">
        <v>115</v>
      </c>
      <c r="N64" s="115">
        <f t="shared" si="14"/>
        <v>4</v>
      </c>
      <c r="O64" s="117" t="s">
        <v>48</v>
      </c>
      <c r="P64" s="118">
        <f t="shared" si="2"/>
        <v>1</v>
      </c>
      <c r="Q64" s="121" t="s">
        <v>155</v>
      </c>
      <c r="R64" s="118">
        <f t="shared" si="3"/>
        <v>4</v>
      </c>
      <c r="S64" s="117" t="s">
        <v>56</v>
      </c>
      <c r="T64" s="118">
        <f t="shared" si="4"/>
        <v>4</v>
      </c>
      <c r="U64" s="90">
        <f t="shared" si="13"/>
        <v>2.5299999999999998</v>
      </c>
      <c r="V64" s="90" t="str">
        <f t="shared" si="5"/>
        <v>Moderado</v>
      </c>
      <c r="W64" s="118" t="str">
        <f t="shared" si="6"/>
        <v>Cada 3 años</v>
      </c>
      <c r="X64" s="119" t="str">
        <f t="shared" si="7"/>
        <v/>
      </c>
      <c r="Y64" s="119" t="str">
        <f t="shared" si="8"/>
        <v/>
      </c>
      <c r="Z64" s="119">
        <f t="shared" si="9"/>
        <v>0</v>
      </c>
      <c r="AA64" s="119" t="str">
        <f t="shared" si="10"/>
        <v/>
      </c>
      <c r="AB64" s="94"/>
    </row>
    <row r="65" spans="2:28" s="95" customFormat="1" ht="38.25" x14ac:dyDescent="0.25">
      <c r="B65" s="93"/>
      <c r="C65" s="123"/>
      <c r="D65" s="108"/>
      <c r="E65" s="108"/>
      <c r="F65" s="108"/>
      <c r="G65" s="108"/>
      <c r="H65" s="112">
        <f t="shared" si="0"/>
        <v>0</v>
      </c>
      <c r="I65" s="89" t="str">
        <f t="shared" si="11"/>
        <v>Bajo</v>
      </c>
      <c r="J65" s="113">
        <f t="shared" si="12"/>
        <v>1</v>
      </c>
      <c r="K65" s="116" t="s">
        <v>110</v>
      </c>
      <c r="L65" s="114">
        <f>INDEX(Tiempo_Ult_Aud_Calif,MATCH('Priorización A'!K65,Tiempo_Ult_Aud_Def,0))</f>
        <v>3</v>
      </c>
      <c r="M65" s="117" t="s">
        <v>115</v>
      </c>
      <c r="N65" s="115">
        <f t="shared" si="14"/>
        <v>4</v>
      </c>
      <c r="O65" s="117" t="s">
        <v>48</v>
      </c>
      <c r="P65" s="118">
        <f t="shared" si="2"/>
        <v>1</v>
      </c>
      <c r="Q65" s="121" t="s">
        <v>155</v>
      </c>
      <c r="R65" s="118">
        <f t="shared" si="3"/>
        <v>4</v>
      </c>
      <c r="S65" s="117" t="s">
        <v>56</v>
      </c>
      <c r="T65" s="118">
        <f t="shared" si="4"/>
        <v>4</v>
      </c>
      <c r="U65" s="90">
        <f t="shared" si="13"/>
        <v>2.5299999999999998</v>
      </c>
      <c r="V65" s="90" t="str">
        <f t="shared" si="5"/>
        <v>Moderado</v>
      </c>
      <c r="W65" s="118" t="str">
        <f t="shared" si="6"/>
        <v>Cada 3 años</v>
      </c>
      <c r="X65" s="119" t="str">
        <f t="shared" si="7"/>
        <v/>
      </c>
      <c r="Y65" s="119" t="str">
        <f t="shared" si="8"/>
        <v/>
      </c>
      <c r="Z65" s="119">
        <f t="shared" si="9"/>
        <v>0</v>
      </c>
      <c r="AA65" s="119" t="str">
        <f t="shared" si="10"/>
        <v/>
      </c>
      <c r="AB65" s="94"/>
    </row>
    <row r="66" spans="2:28" s="95" customFormat="1" ht="22.5" customHeight="1" x14ac:dyDescent="0.25">
      <c r="B66" s="93"/>
      <c r="C66" s="123"/>
      <c r="D66" s="109"/>
      <c r="E66" s="109"/>
      <c r="F66" s="109"/>
      <c r="G66" s="109"/>
      <c r="H66" s="112">
        <f t="shared" si="0"/>
        <v>0</v>
      </c>
      <c r="I66" s="96" t="str">
        <f t="shared" si="11"/>
        <v>Bajo</v>
      </c>
      <c r="J66" s="113">
        <f t="shared" si="12"/>
        <v>1</v>
      </c>
      <c r="K66" s="116" t="s">
        <v>110</v>
      </c>
      <c r="L66" s="114">
        <f>INDEX(Tiempo_Ult_Aud_Calif,MATCH('Priorización A'!K66,Tiempo_Ult_Aud_Def,0))</f>
        <v>3</v>
      </c>
      <c r="M66" s="117" t="s">
        <v>115</v>
      </c>
      <c r="N66" s="115">
        <f t="shared" si="14"/>
        <v>4</v>
      </c>
      <c r="O66" s="117" t="s">
        <v>48</v>
      </c>
      <c r="P66" s="118">
        <f t="shared" si="2"/>
        <v>1</v>
      </c>
      <c r="Q66" s="121" t="s">
        <v>155</v>
      </c>
      <c r="R66" s="118">
        <f t="shared" si="3"/>
        <v>4</v>
      </c>
      <c r="S66" s="117" t="s">
        <v>56</v>
      </c>
      <c r="T66" s="118">
        <f t="shared" si="4"/>
        <v>4</v>
      </c>
      <c r="U66" s="90">
        <f t="shared" si="13"/>
        <v>2.5299999999999998</v>
      </c>
      <c r="V66" s="90" t="str">
        <f t="shared" si="5"/>
        <v>Moderado</v>
      </c>
      <c r="W66" s="118" t="str">
        <f t="shared" si="6"/>
        <v>Cada 3 años</v>
      </c>
      <c r="X66" s="119" t="str">
        <f t="shared" si="7"/>
        <v/>
      </c>
      <c r="Y66" s="119" t="str">
        <f t="shared" si="8"/>
        <v/>
      </c>
      <c r="Z66" s="119">
        <f t="shared" si="9"/>
        <v>0</v>
      </c>
      <c r="AA66" s="119" t="str">
        <f t="shared" si="10"/>
        <v/>
      </c>
      <c r="AB66" s="94"/>
    </row>
    <row r="67" spans="2:28" s="95" customFormat="1" ht="39" thickBot="1" x14ac:dyDescent="0.3">
      <c r="B67" s="93"/>
      <c r="C67" s="124"/>
      <c r="D67" s="110"/>
      <c r="E67" s="110"/>
      <c r="F67" s="110"/>
      <c r="G67" s="110"/>
      <c r="H67" s="112">
        <f t="shared" si="0"/>
        <v>0</v>
      </c>
      <c r="I67" s="97" t="str">
        <f t="shared" si="11"/>
        <v>Bajo</v>
      </c>
      <c r="J67" s="113">
        <f t="shared" si="12"/>
        <v>1</v>
      </c>
      <c r="K67" s="116" t="s">
        <v>110</v>
      </c>
      <c r="L67" s="114">
        <f>INDEX(Tiempo_Ult_Aud_Calif,MATCH('Priorización A'!K67,Tiempo_Ult_Aud_Def,0))</f>
        <v>3</v>
      </c>
      <c r="M67" s="117" t="s">
        <v>115</v>
      </c>
      <c r="N67" s="115">
        <f t="shared" si="14"/>
        <v>4</v>
      </c>
      <c r="O67" s="117" t="s">
        <v>48</v>
      </c>
      <c r="P67" s="118">
        <f t="shared" si="2"/>
        <v>1</v>
      </c>
      <c r="Q67" s="121" t="s">
        <v>155</v>
      </c>
      <c r="R67" s="118">
        <f t="shared" si="3"/>
        <v>4</v>
      </c>
      <c r="S67" s="117" t="s">
        <v>56</v>
      </c>
      <c r="T67" s="118">
        <f t="shared" si="4"/>
        <v>4</v>
      </c>
      <c r="U67" s="90">
        <f t="shared" si="13"/>
        <v>2.5299999999999998</v>
      </c>
      <c r="V67" s="90" t="str">
        <f t="shared" si="5"/>
        <v>Moderado</v>
      </c>
      <c r="W67" s="118" t="str">
        <f t="shared" si="6"/>
        <v>Cada 3 años</v>
      </c>
      <c r="X67" s="119" t="str">
        <f t="shared" si="7"/>
        <v/>
      </c>
      <c r="Y67" s="119" t="str">
        <f t="shared" si="8"/>
        <v/>
      </c>
      <c r="Z67" s="119">
        <f t="shared" si="9"/>
        <v>0</v>
      </c>
      <c r="AA67" s="119" t="str">
        <f t="shared" si="10"/>
        <v/>
      </c>
      <c r="AB67" s="94"/>
    </row>
    <row r="68" spans="2:28" s="102" customFormat="1" ht="13.5" thickBot="1" x14ac:dyDescent="0.25">
      <c r="B68" s="98"/>
      <c r="C68" s="99"/>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1"/>
    </row>
    <row r="69" spans="2:28" s="102" customFormat="1" x14ac:dyDescent="0.2">
      <c r="C69" s="103"/>
    </row>
    <row r="70" spans="2:28" s="102" customFormat="1" x14ac:dyDescent="0.2">
      <c r="B70" s="104" t="s">
        <v>92</v>
      </c>
      <c r="C70" s="103"/>
    </row>
    <row r="71" spans="2:28" s="102" customFormat="1" x14ac:dyDescent="0.2">
      <c r="C71" s="103"/>
    </row>
    <row r="72" spans="2:28" s="102" customFormat="1" x14ac:dyDescent="0.2">
      <c r="C72" s="103"/>
    </row>
    <row r="73" spans="2:28" s="102" customFormat="1" x14ac:dyDescent="0.2">
      <c r="C73" s="103"/>
    </row>
    <row r="74" spans="2:28" s="102" customFormat="1" x14ac:dyDescent="0.2">
      <c r="C74" s="103"/>
    </row>
    <row r="75" spans="2:28" s="102" customFormat="1" x14ac:dyDescent="0.2">
      <c r="C75" s="103"/>
    </row>
    <row r="76" spans="2:28" s="102" customFormat="1" x14ac:dyDescent="0.2">
      <c r="C76" s="103"/>
    </row>
    <row r="77" spans="2:28" s="102" customFormat="1" x14ac:dyDescent="0.2">
      <c r="C77" s="103"/>
    </row>
    <row r="78" spans="2:28" s="102" customFormat="1" x14ac:dyDescent="0.2">
      <c r="C78" s="103"/>
    </row>
    <row r="79" spans="2:28" s="102" customFormat="1" x14ac:dyDescent="0.2">
      <c r="C79" s="103"/>
    </row>
    <row r="80" spans="2:28" s="102" customFormat="1" x14ac:dyDescent="0.2">
      <c r="C80" s="103"/>
    </row>
    <row r="81" spans="3:3" s="102" customFormat="1" x14ac:dyDescent="0.2">
      <c r="C81" s="103"/>
    </row>
    <row r="82" spans="3:3" s="102" customFormat="1" x14ac:dyDescent="0.2">
      <c r="C82" s="103"/>
    </row>
    <row r="83" spans="3:3" s="102" customFormat="1" x14ac:dyDescent="0.2">
      <c r="C83" s="103"/>
    </row>
    <row r="84" spans="3:3" s="102" customFormat="1" x14ac:dyDescent="0.2">
      <c r="C84" s="103"/>
    </row>
    <row r="85" spans="3:3" s="102" customFormat="1" x14ac:dyDescent="0.2">
      <c r="C85" s="103"/>
    </row>
    <row r="86" spans="3:3" s="102" customFormat="1" x14ac:dyDescent="0.2">
      <c r="C86" s="103"/>
    </row>
    <row r="87" spans="3:3" s="102" customFormat="1" x14ac:dyDescent="0.2">
      <c r="C87" s="103"/>
    </row>
    <row r="88" spans="3:3" s="102" customFormat="1" x14ac:dyDescent="0.2">
      <c r="C88" s="103"/>
    </row>
    <row r="89" spans="3:3" s="102" customFormat="1" x14ac:dyDescent="0.2">
      <c r="C89" s="103"/>
    </row>
    <row r="90" spans="3:3" s="102" customFormat="1" x14ac:dyDescent="0.2">
      <c r="C90" s="103"/>
    </row>
    <row r="91" spans="3:3" s="102" customFormat="1" x14ac:dyDescent="0.2">
      <c r="C91" s="103"/>
    </row>
    <row r="92" spans="3:3" s="102" customFormat="1" x14ac:dyDescent="0.2">
      <c r="C92" s="103"/>
    </row>
    <row r="93" spans="3:3" s="102" customFormat="1" x14ac:dyDescent="0.2">
      <c r="C93" s="103"/>
    </row>
    <row r="94" spans="3:3" s="102" customFormat="1" x14ac:dyDescent="0.2">
      <c r="C94" s="103"/>
    </row>
    <row r="95" spans="3:3" s="102" customFormat="1" x14ac:dyDescent="0.2">
      <c r="C95" s="103"/>
    </row>
    <row r="96" spans="3:3" s="102" customFormat="1" x14ac:dyDescent="0.2">
      <c r="C96" s="103"/>
    </row>
    <row r="97" spans="3:3" s="102" customFormat="1" x14ac:dyDescent="0.2">
      <c r="C97" s="103"/>
    </row>
    <row r="98" spans="3:3" s="102" customFormat="1" x14ac:dyDescent="0.2">
      <c r="C98" s="103"/>
    </row>
    <row r="99" spans="3:3" s="102" customFormat="1" x14ac:dyDescent="0.2">
      <c r="C99" s="103"/>
    </row>
    <row r="100" spans="3:3" s="102" customFormat="1" x14ac:dyDescent="0.2">
      <c r="C100" s="103"/>
    </row>
    <row r="101" spans="3:3" s="102" customFormat="1" x14ac:dyDescent="0.2">
      <c r="C101" s="103"/>
    </row>
    <row r="102" spans="3:3" s="102" customFormat="1" x14ac:dyDescent="0.2">
      <c r="C102" s="103"/>
    </row>
    <row r="103" spans="3:3" s="102" customFormat="1" x14ac:dyDescent="0.2">
      <c r="C103" s="103"/>
    </row>
    <row r="104" spans="3:3" s="102" customFormat="1" x14ac:dyDescent="0.2">
      <c r="C104" s="103"/>
    </row>
    <row r="105" spans="3:3" s="102" customFormat="1" x14ac:dyDescent="0.2">
      <c r="C105" s="103"/>
    </row>
    <row r="106" spans="3:3" s="102" customFormat="1" x14ac:dyDescent="0.2">
      <c r="C106" s="103"/>
    </row>
    <row r="107" spans="3:3" s="102" customFormat="1" x14ac:dyDescent="0.2">
      <c r="C107" s="103"/>
    </row>
    <row r="108" spans="3:3" s="102" customFormat="1" x14ac:dyDescent="0.2">
      <c r="C108" s="103"/>
    </row>
    <row r="109" spans="3:3" s="102" customFormat="1" x14ac:dyDescent="0.2">
      <c r="C109" s="103"/>
    </row>
    <row r="110" spans="3:3" s="102" customFormat="1" x14ac:dyDescent="0.2">
      <c r="C110" s="103"/>
    </row>
    <row r="111" spans="3:3" s="102" customFormat="1" x14ac:dyDescent="0.2">
      <c r="C111" s="103"/>
    </row>
    <row r="112" spans="3:3" s="102" customFormat="1" x14ac:dyDescent="0.2">
      <c r="C112" s="103"/>
    </row>
    <row r="113" spans="3:3" s="102" customFormat="1" x14ac:dyDescent="0.2">
      <c r="C113" s="103"/>
    </row>
    <row r="114" spans="3:3" s="102" customFormat="1" x14ac:dyDescent="0.2">
      <c r="C114" s="103"/>
    </row>
    <row r="115" spans="3:3" s="102" customFormat="1" x14ac:dyDescent="0.2">
      <c r="C115" s="103"/>
    </row>
    <row r="116" spans="3:3" s="102" customFormat="1" x14ac:dyDescent="0.2">
      <c r="C116" s="103"/>
    </row>
    <row r="117" spans="3:3" s="102" customFormat="1" x14ac:dyDescent="0.2">
      <c r="C117" s="103"/>
    </row>
    <row r="118" spans="3:3" s="102" customFormat="1" x14ac:dyDescent="0.2">
      <c r="C118" s="103"/>
    </row>
    <row r="119" spans="3:3" s="102" customFormat="1" x14ac:dyDescent="0.2">
      <c r="C119" s="103"/>
    </row>
    <row r="120" spans="3:3" s="102" customFormat="1" x14ac:dyDescent="0.2">
      <c r="C120" s="103"/>
    </row>
    <row r="121" spans="3:3" s="102" customFormat="1" x14ac:dyDescent="0.2">
      <c r="C121" s="103"/>
    </row>
    <row r="122" spans="3:3" s="102" customFormat="1" x14ac:dyDescent="0.2">
      <c r="C122" s="103"/>
    </row>
    <row r="123" spans="3:3" s="102" customFormat="1" x14ac:dyDescent="0.2">
      <c r="C123" s="103"/>
    </row>
    <row r="124" spans="3:3" s="102" customFormat="1" x14ac:dyDescent="0.2">
      <c r="C124" s="103"/>
    </row>
    <row r="125" spans="3:3" s="102" customFormat="1" x14ac:dyDescent="0.2">
      <c r="C125" s="103"/>
    </row>
    <row r="126" spans="3:3" s="102" customFormat="1" x14ac:dyDescent="0.2">
      <c r="C126" s="103"/>
    </row>
    <row r="127" spans="3:3" s="102" customFormat="1" x14ac:dyDescent="0.2">
      <c r="C127" s="103"/>
    </row>
    <row r="128" spans="3:3" s="102" customFormat="1" x14ac:dyDescent="0.2">
      <c r="C128" s="103"/>
    </row>
    <row r="129" spans="3:3" s="102" customFormat="1" x14ac:dyDescent="0.2">
      <c r="C129" s="103"/>
    </row>
    <row r="130" spans="3:3" s="102" customFormat="1" x14ac:dyDescent="0.2">
      <c r="C130" s="103"/>
    </row>
    <row r="131" spans="3:3" s="102" customFormat="1" x14ac:dyDescent="0.2">
      <c r="C131" s="103"/>
    </row>
    <row r="132" spans="3:3" s="102" customFormat="1" x14ac:dyDescent="0.2">
      <c r="C132" s="103"/>
    </row>
    <row r="133" spans="3:3" s="102" customFormat="1" x14ac:dyDescent="0.2">
      <c r="C133" s="103"/>
    </row>
    <row r="134" spans="3:3" s="102" customFormat="1" x14ac:dyDescent="0.2">
      <c r="C134" s="103"/>
    </row>
    <row r="135" spans="3:3" s="102" customFormat="1" x14ac:dyDescent="0.2">
      <c r="C135" s="103"/>
    </row>
    <row r="136" spans="3:3" s="102" customFormat="1" x14ac:dyDescent="0.2">
      <c r="C136" s="103"/>
    </row>
    <row r="137" spans="3:3" s="102" customFormat="1" x14ac:dyDescent="0.2">
      <c r="C137" s="103"/>
    </row>
    <row r="138" spans="3:3" s="102" customFormat="1" x14ac:dyDescent="0.2">
      <c r="C138" s="103"/>
    </row>
    <row r="139" spans="3:3" s="102" customFormat="1" x14ac:dyDescent="0.2">
      <c r="C139" s="103"/>
    </row>
    <row r="140" spans="3:3" s="102" customFormat="1" x14ac:dyDescent="0.2">
      <c r="C140" s="103"/>
    </row>
    <row r="141" spans="3:3" s="102" customFormat="1" x14ac:dyDescent="0.2">
      <c r="C141" s="103"/>
    </row>
    <row r="142" spans="3:3" s="102" customFormat="1" x14ac:dyDescent="0.2">
      <c r="C142" s="103"/>
    </row>
    <row r="143" spans="3:3" s="102" customFormat="1" x14ac:dyDescent="0.2">
      <c r="C143" s="103"/>
    </row>
    <row r="144" spans="3:3" s="102" customFormat="1" x14ac:dyDescent="0.2">
      <c r="C144" s="103"/>
    </row>
    <row r="145" spans="3:3" s="102" customFormat="1" x14ac:dyDescent="0.2">
      <c r="C145" s="103"/>
    </row>
    <row r="146" spans="3:3" s="102" customFormat="1" x14ac:dyDescent="0.2">
      <c r="C146" s="103"/>
    </row>
    <row r="147" spans="3:3" s="102" customFormat="1" x14ac:dyDescent="0.2">
      <c r="C147" s="103"/>
    </row>
    <row r="148" spans="3:3" s="102" customFormat="1" x14ac:dyDescent="0.2">
      <c r="C148" s="103"/>
    </row>
    <row r="149" spans="3:3" s="102" customFormat="1" x14ac:dyDescent="0.2">
      <c r="C149" s="103"/>
    </row>
    <row r="150" spans="3:3" s="102" customFormat="1" x14ac:dyDescent="0.2">
      <c r="C150" s="103"/>
    </row>
    <row r="151" spans="3:3" s="102" customFormat="1" x14ac:dyDescent="0.2">
      <c r="C151" s="103"/>
    </row>
    <row r="152" spans="3:3" s="102" customFormat="1" x14ac:dyDescent="0.2">
      <c r="C152" s="103"/>
    </row>
    <row r="153" spans="3:3" s="102" customFormat="1" x14ac:dyDescent="0.2">
      <c r="C153" s="103"/>
    </row>
    <row r="154" spans="3:3" s="102" customFormat="1" x14ac:dyDescent="0.2">
      <c r="C154" s="103"/>
    </row>
    <row r="155" spans="3:3" s="102" customFormat="1" x14ac:dyDescent="0.2">
      <c r="C155" s="103"/>
    </row>
    <row r="156" spans="3:3" s="102" customFormat="1" x14ac:dyDescent="0.2">
      <c r="C156" s="103"/>
    </row>
    <row r="157" spans="3:3" s="102" customFormat="1" x14ac:dyDescent="0.2">
      <c r="C157" s="103"/>
    </row>
    <row r="158" spans="3:3" s="102" customFormat="1" x14ac:dyDescent="0.2">
      <c r="C158" s="103"/>
    </row>
    <row r="159" spans="3:3" s="102" customFormat="1" x14ac:dyDescent="0.2">
      <c r="C159" s="103"/>
    </row>
    <row r="160" spans="3:3" s="102" customFormat="1" x14ac:dyDescent="0.2">
      <c r="C160" s="103"/>
    </row>
    <row r="161" spans="3:3" s="102" customFormat="1" x14ac:dyDescent="0.2">
      <c r="C161" s="103"/>
    </row>
    <row r="162" spans="3:3" s="102" customFormat="1" x14ac:dyDescent="0.2">
      <c r="C162" s="103"/>
    </row>
    <row r="163" spans="3:3" s="102" customFormat="1" x14ac:dyDescent="0.2">
      <c r="C163" s="103"/>
    </row>
    <row r="164" spans="3:3" s="102" customFormat="1" x14ac:dyDescent="0.2">
      <c r="C164" s="103"/>
    </row>
    <row r="165" spans="3:3" s="102" customFormat="1" x14ac:dyDescent="0.2">
      <c r="C165" s="103"/>
    </row>
    <row r="166" spans="3:3" s="102" customFormat="1" x14ac:dyDescent="0.2">
      <c r="C166" s="103"/>
    </row>
    <row r="167" spans="3:3" s="102" customFormat="1" x14ac:dyDescent="0.2">
      <c r="C167" s="103"/>
    </row>
    <row r="168" spans="3:3" s="102" customFormat="1" x14ac:dyDescent="0.2">
      <c r="C168" s="103"/>
    </row>
    <row r="169" spans="3:3" s="102" customFormat="1" x14ac:dyDescent="0.2">
      <c r="C169" s="103"/>
    </row>
    <row r="170" spans="3:3" s="102" customFormat="1" x14ac:dyDescent="0.2">
      <c r="C170" s="103"/>
    </row>
    <row r="171" spans="3:3" s="102" customFormat="1" x14ac:dyDescent="0.2">
      <c r="C171" s="103"/>
    </row>
    <row r="172" spans="3:3" s="102" customFormat="1" x14ac:dyDescent="0.2">
      <c r="C172" s="103"/>
    </row>
    <row r="173" spans="3:3" s="102" customFormat="1" x14ac:dyDescent="0.2">
      <c r="C173" s="103"/>
    </row>
    <row r="174" spans="3:3" s="102" customFormat="1" x14ac:dyDescent="0.2">
      <c r="C174" s="103"/>
    </row>
    <row r="175" spans="3:3" s="102" customFormat="1" x14ac:dyDescent="0.2">
      <c r="C175" s="103"/>
    </row>
    <row r="176" spans="3:3" s="102" customFormat="1" x14ac:dyDescent="0.2">
      <c r="C176" s="103"/>
    </row>
    <row r="177" spans="3:3" s="102" customFormat="1" x14ac:dyDescent="0.2">
      <c r="C177" s="103"/>
    </row>
    <row r="178" spans="3:3" s="102" customFormat="1" x14ac:dyDescent="0.2">
      <c r="C178" s="103"/>
    </row>
    <row r="179" spans="3:3" s="102" customFormat="1" x14ac:dyDescent="0.2">
      <c r="C179" s="103"/>
    </row>
    <row r="180" spans="3:3" s="102" customFormat="1" x14ac:dyDescent="0.2">
      <c r="C180" s="103"/>
    </row>
    <row r="181" spans="3:3" s="102" customFormat="1" x14ac:dyDescent="0.2">
      <c r="C181" s="103"/>
    </row>
    <row r="182" spans="3:3" s="102" customFormat="1" x14ac:dyDescent="0.2">
      <c r="C182" s="103"/>
    </row>
    <row r="183" spans="3:3" s="102" customFormat="1" x14ac:dyDescent="0.2">
      <c r="C183" s="103"/>
    </row>
    <row r="184" spans="3:3" s="102" customFormat="1" x14ac:dyDescent="0.2">
      <c r="C184" s="103"/>
    </row>
    <row r="185" spans="3:3" s="102" customFormat="1" x14ac:dyDescent="0.2">
      <c r="C185" s="103"/>
    </row>
    <row r="186" spans="3:3" s="102" customFormat="1" x14ac:dyDescent="0.2">
      <c r="C186" s="103"/>
    </row>
    <row r="187" spans="3:3" s="102" customFormat="1" x14ac:dyDescent="0.2">
      <c r="C187" s="103"/>
    </row>
    <row r="188" spans="3:3" s="102" customFormat="1" x14ac:dyDescent="0.2">
      <c r="C188" s="103"/>
    </row>
    <row r="189" spans="3:3" s="102" customFormat="1" x14ac:dyDescent="0.2">
      <c r="C189" s="103"/>
    </row>
    <row r="190" spans="3:3" s="102" customFormat="1" x14ac:dyDescent="0.2">
      <c r="C190" s="103"/>
    </row>
    <row r="191" spans="3:3" s="102" customFormat="1" x14ac:dyDescent="0.2">
      <c r="C191" s="103"/>
    </row>
    <row r="192" spans="3:3" s="102" customFormat="1" x14ac:dyDescent="0.2">
      <c r="C192" s="103"/>
    </row>
    <row r="193" spans="3:3" s="102" customFormat="1" x14ac:dyDescent="0.2">
      <c r="C193" s="103"/>
    </row>
    <row r="194" spans="3:3" s="102" customFormat="1" x14ac:dyDescent="0.2">
      <c r="C194" s="103"/>
    </row>
    <row r="195" spans="3:3" s="102" customFormat="1" x14ac:dyDescent="0.2">
      <c r="C195" s="103"/>
    </row>
    <row r="196" spans="3:3" s="102" customFormat="1" x14ac:dyDescent="0.2">
      <c r="C196" s="103"/>
    </row>
    <row r="197" spans="3:3" s="102" customFormat="1" x14ac:dyDescent="0.2">
      <c r="C197" s="103"/>
    </row>
    <row r="198" spans="3:3" s="102" customFormat="1" x14ac:dyDescent="0.2">
      <c r="C198" s="103"/>
    </row>
    <row r="199" spans="3:3" s="102" customFormat="1" x14ac:dyDescent="0.2">
      <c r="C199" s="103"/>
    </row>
    <row r="200" spans="3:3" s="102" customFormat="1" x14ac:dyDescent="0.2">
      <c r="C200" s="103"/>
    </row>
    <row r="201" spans="3:3" s="102" customFormat="1" x14ac:dyDescent="0.2">
      <c r="C201" s="103"/>
    </row>
    <row r="202" spans="3:3" s="102" customFormat="1" x14ac:dyDescent="0.2">
      <c r="C202" s="103"/>
    </row>
    <row r="203" spans="3:3" s="102" customFormat="1" x14ac:dyDescent="0.2">
      <c r="C203" s="103"/>
    </row>
    <row r="204" spans="3:3" s="102" customFormat="1" x14ac:dyDescent="0.2">
      <c r="C204" s="103"/>
    </row>
    <row r="205" spans="3:3" s="102" customFormat="1" x14ac:dyDescent="0.2">
      <c r="C205" s="103"/>
    </row>
    <row r="206" spans="3:3" s="102" customFormat="1" x14ac:dyDescent="0.2">
      <c r="C206" s="103"/>
    </row>
    <row r="207" spans="3:3" s="102" customFormat="1" x14ac:dyDescent="0.2">
      <c r="C207" s="103"/>
    </row>
  </sheetData>
  <protectedRanges>
    <protectedRange algorithmName="SHA-512" hashValue="DEhtgLWWX1fGTfY6/jrV83UQn2eRyEcf52ixXqwJG1h9snypFLTtsrlTn4v+3Jfc8qsPtJTcbYO5FAd7DzT8Lw==" saltValue="QsONzCYV9PF/Cm9GQzUNrg==" spinCount="100000" sqref="S9:S67 M9:M67 O9:O67 Q9:Q67 C9:G67 J7 L7 N7 P7 R7 T7 K9:K67" name="Rango1"/>
    <protectedRange algorithmName="SHA-512" hashValue="DEhtgLWWX1fGTfY6/jrV83UQn2eRyEcf52ixXqwJG1h9snypFLTtsrlTn4v+3Jfc8qsPtJTcbYO5FAd7DzT8Lw==" saltValue="QsONzCYV9PF/Cm9GQzUNrg==" spinCount="100000" sqref="H6:I6 W6 Z6 B2:B3 B4:C6" name="Rango1_2"/>
  </protectedRanges>
  <mergeCells count="8">
    <mergeCell ref="D7:H7"/>
    <mergeCell ref="B2:C4"/>
    <mergeCell ref="D2:Y4"/>
    <mergeCell ref="Z2:AB2"/>
    <mergeCell ref="Z3:AB3"/>
    <mergeCell ref="Z4:AB4"/>
    <mergeCell ref="D6:G6"/>
    <mergeCell ref="H6:I6"/>
  </mergeCells>
  <phoneticPr fontId="21" type="noConversion"/>
  <conditionalFormatting sqref="I9:L67">
    <cfRule type="containsText" dxfId="19" priority="7" operator="containsText" text="Extremo">
      <formula>NOT(ISERROR(SEARCH("Extremo",I9)))</formula>
    </cfRule>
    <cfRule type="containsText" dxfId="18" priority="8" operator="containsText" text="Muy Bajo">
      <formula>NOT(ISERROR(SEARCH("Muy Bajo",I9)))</formula>
    </cfRule>
    <cfRule type="containsText" dxfId="17" priority="9" operator="containsText" text="Bajo">
      <formula>NOT(ISERROR(SEARCH("Bajo",I9)))</formula>
    </cfRule>
    <cfRule type="containsText" dxfId="16" priority="10" operator="containsText" text="Moderado">
      <formula>NOT(ISERROR(SEARCH("Moderado",I9)))</formula>
    </cfRule>
    <cfRule type="containsText" dxfId="15" priority="11" operator="containsText" text="Alto">
      <formula>NOT(ISERROR(SEARCH("Alto",I9)))</formula>
    </cfRule>
    <cfRule type="containsText" dxfId="14" priority="12" operator="containsText" text="Muy Alto">
      <formula>NOT(ISERROR(SEARCH("Muy Alto",I9)))</formula>
    </cfRule>
  </conditionalFormatting>
  <conditionalFormatting sqref="U9:V67">
    <cfRule type="expression" dxfId="13" priority="3">
      <formula>$U9&gt;=4</formula>
    </cfRule>
    <cfRule type="expression" dxfId="12" priority="4">
      <formula>$U9&gt;=3</formula>
    </cfRule>
    <cfRule type="expression" dxfId="11" priority="5">
      <formula>$U9&gt;=2</formula>
    </cfRule>
    <cfRule type="expression" dxfId="10" priority="6">
      <formula>$U9&lt;2</formula>
    </cfRule>
  </conditionalFormatting>
  <dataValidations xWindow="745" yWindow="518" count="31">
    <dataValidation type="list" allowBlank="1" showInputMessage="1" showErrorMessage="1" sqref="O9:O67" xr:uid="{00000000-0002-0000-0200-000000000000}">
      <formula1>Impacto_Obj_Est_Def</formula1>
    </dataValidation>
    <dataValidation type="list" allowBlank="1" showInputMessage="1" showErrorMessage="1" promptTitle="Temas interés Alta Dirección" prompt="Número de solicitudes por Gerentes y/o Directivos/ Temas de seguimiento alta direccion con menor repeticion en un periodo de seis meses ( de 0 a 3 repeticiones en diferentes comites)" sqref="M9:M67" xr:uid="{00000000-0002-0000-0200-000001000000}">
      <formula1>Nivel_Directivo_Def</formula1>
    </dataValidation>
    <dataValidation type="list" allowBlank="1" showInputMessage="1" showErrorMessage="1" sqref="Q9:Q67" xr:uid="{00000000-0002-0000-0200-000002000000}">
      <formula1>Result_Aud_Ant_Def</formula1>
    </dataValidation>
    <dataValidation type="list" allowBlank="1" showInputMessage="1" showErrorMessage="1" sqref="S9:S67" xr:uid="{00000000-0002-0000-0200-000003000000}">
      <formula1>Impacto_Ppto_Def</formula1>
    </dataValidation>
    <dataValidation allowBlank="1" showInputMessage="1" showErrorMessage="1" promptTitle="Aspectos evaluables" prompt="Tambien son conocidos como unidades auditables, son todos aquellos aspectos que pueden ser evaluados o auditados y que se convertirán en un informe de auditoria o un informe de autoevaluación." sqref="C8" xr:uid="{00000000-0002-0000-0200-000004000000}"/>
    <dataValidation allowBlank="1" showInputMessage="1" showErrorMessage="1" promptTitle="CODIGO" prompt="En caso que utilicen control documental o referenciación en los papeles de trabajo, en este espacio podrá colocar el código (alfabético, numérico o alfanumèrico) correspondiente." sqref="D6:G6" xr:uid="{00000000-0002-0000-0200-000005000000}"/>
    <dataValidation allowBlank="1" showInputMessage="1" showErrorMessage="1" promptTitle="Riesgo inherente" prompt="Digite la cantidad de riesgos por nivel que tiene cada aspecto evaluable." sqref="D7:H7" xr:uid="{00000000-0002-0000-0200-000006000000}"/>
    <dataValidation allowBlank="1" showInputMessage="1" showErrorMessage="1" promptTitle="RIESGO INHERENTE" prompt="FAVOR NO DILIGENCIAR NADA ACÁ. Esta columna se diligenciará automáticamente conforme a la hoja &quot;Parámetros&quot;. Acá aparecerá automáticamente el nivel de riesgo ponderado o consolidado para cada aspecto evaluable (unidad auditable)." sqref="I8" xr:uid="{00000000-0002-0000-0200-000007000000}"/>
    <dataValidation allowBlank="1" showInputMessage="1" showErrorMessage="1" promptTitle="RIESGO INHERENTE CALIFICACION" prompt="FAVOR NO DILIGENCIAR NADA ACÁ. Esta columna se diligenciará automáticamente conforme a la hoja &quot;Parámetros&quot;. En esta columna aparecerá automáticamente la calificación que obtiene el nivvel de riesgo inherente consolidado o ponderado." sqref="J8" xr:uid="{00000000-0002-0000-0200-000008000000}"/>
    <dataValidation allowBlank="1" showInputMessage="1" showErrorMessage="1" promptTitle="TOTAL PUNTAJE RIESGOS" prompt="FAVOR NO DILIGENCIAR NADA EN ESTA COLUMNA. Aparecerá automáticamente el puntaje consolidado del total de riesgos que afectan cada aspecto evaluable." sqref="H8" xr:uid="{00000000-0002-0000-0200-000009000000}"/>
    <dataValidation allowBlank="1" showInputMessage="1" showErrorMessage="1" promptTitle="FECHA APROBACION" prompt="Registre la fecha de aprobación del Universo de Auditoría Basado en Riesgos, por parte del Comité de Control Interno o Comité de Auditoría." sqref="U6" xr:uid="{00000000-0002-0000-0200-00000A000000}"/>
    <dataValidation type="decimal" allowBlank="1" showInputMessage="1" showErrorMessage="1" promptTitle="PORCENTAJE VARIABLE" prompt="Puede cambiar este porcentaje, siempre y cuando la suma de los porcentajes de las 6 variables sumen 100%, y de acuerdo con la dinámica y complejidad de la entidad." sqref="J7 N7 P7 R7 T7 L7" xr:uid="{00000000-0002-0000-0200-00000B000000}">
      <formula1>0</formula1>
      <formula2>1</formula2>
    </dataValidation>
    <dataValidation allowBlank="1" showInputMessage="1" showErrorMessage="1" promptTitle="TIEMPO EN AÑOS" prompt="Seleccione de la lista desplegable los años transcurridos desde la última auditoría o en caso que nunca se haya auditado seleccione &gt;4años." sqref="K8" xr:uid="{00000000-0002-0000-0200-00000C000000}"/>
    <dataValidation allowBlank="1" showInputMessage="1" showErrorMessage="1" promptTitle="CALIFICACION TIEMPO ULTIMA AUDIT" prompt="FAVOR NO DILIGENCIAR ESTA COLUMNA. Esta calificación aparecerá automáticamente con base en la hoja &quot;parámetros&quot; establecidos." sqref="L8" xr:uid="{00000000-0002-0000-0200-00000D000000}"/>
    <dataValidation allowBlank="1" showInputMessage="1" showErrorMessage="1" promptTitle="TEMAS INTERES DIRECTIVOS" prompt="Seleccione la cantidad de veces que a este tema le hacen seguimiento en Comités Directivos o de Control Interno. Si la temática es solicitada por la alta dirección, se añade directamente en el plan anual de auditoria, no se prioriza." sqref="M8" xr:uid="{00000000-0002-0000-0200-00000E000000}"/>
    <dataValidation allowBlank="1" showInputMessage="1" showErrorMessage="1" promptTitle="CALIFICACION INTERESES ALTA DIRE" prompt="FAVOR NO DILIGENCIAR ESTA COLUMNA. Esta calificación se generará automáticamente, respecto de los intereses de la alta dirección." sqref="N8" xr:uid="{00000000-0002-0000-0200-00000F000000}"/>
    <dataValidation allowBlank="1" showInputMessage="1" showErrorMessage="1" promptTitle="IMPACTO OBJETIVOS ESTRATEGICOS" prompt="Seleccionar la opción que corresponda a la insidencia de este aspecto evaluable o temática en los objetivos estratégicos." sqref="O8" xr:uid="{00000000-0002-0000-0200-000010000000}"/>
    <dataValidation allowBlank="1" showInputMessage="1" showErrorMessage="1" promptTitle="CALIFICACION IMPACTO OBJET ESTRA" prompt="FAVOR NO DILIGENCIAR ESTA COLUMNA. La calificación se genera automáticamente al diligenciar la columna anterior con base en lo establecido en la hoja &quot;parámetros&quot;." sqref="P8" xr:uid="{00000000-0002-0000-0200-000011000000}"/>
    <dataValidation allowBlank="1" showInputMessage="1" showErrorMessage="1" promptTitle="RESULTADOS AUDITORIAS ANTERIORES" prompt="Seleccionar la cantidad de hallazgos abiertos que posee temática producto de auditorias internas y externas." sqref="Q8" xr:uid="{00000000-0002-0000-0200-000012000000}"/>
    <dataValidation allowBlank="1" showInputMessage="1" showErrorMessage="1" promptTitle="CALIFICACION RESULTADO AUDIT ANT" prompt="FAVOR NO DILIGENCIAR ESTA COLUMNA. La calificación se genera automáticamente al diligenciar la columna anterior con base en lo establecido en la hoja &quot;parámetros&quot;." sqref="R8" xr:uid="{00000000-0002-0000-0200-000013000000}"/>
    <dataValidation allowBlank="1" showInputMessage="1" showErrorMessage="1" promptTitle="CALIFIC IMPACTO PRESUPUESTO" prompt="FAVOR NO DILIGENCIAR ESTA COLUMNA. La calificación se genera automáticamente al diligenciar la columna anterior con base en lo establecido en la hoja &quot;parámetros&quot;." sqref="T8" xr:uid="{00000000-0002-0000-0200-000014000000}"/>
    <dataValidation allowBlank="1" showInputMessage="1" showErrorMessage="1" promptTitle="IMPACTO EN EL PRESUPUESTO" prompt="Seleccione de una lista desplegable el impacto de ese aspecto evaluable en el presupuesto de la entidad. Para ello es necesario que registre en la hoja &quot;parámetros&quot; el presupuesto de gastos de la entidad y observe los criterios allí explicados." sqref="S8" xr:uid="{00000000-0002-0000-0200-000015000000}"/>
    <dataValidation allowBlank="1" showInputMessage="1" showErrorMessage="1" promptTitle="PONDERACION" prompt="FAVOR NO DILIGENCIAR ESTA COLUMNA._x000a_Acá aparecerá automáticamente el puntaje consolidado para el nivel de criticidad de cada aspecto evaluable." sqref="U8" xr:uid="{00000000-0002-0000-0200-000016000000}"/>
    <dataValidation allowBlank="1" showInputMessage="1" showErrorMessage="1" promptTitle="NIVEL DE CRITICIDAD" prompt="FAVOR NO DILIGENCIAR ESTA COLUMNA. La calificación se genera automáticamente al diligenciar las columnas editables con base en lo establecido en la hoja &quot;parámetros&quot;._x000a_Acá aparecerá el nivel de criticidad  semaforizado de cada aspecto evaluable." sqref="V8" xr:uid="{00000000-0002-0000-0200-000017000000}"/>
    <dataValidation allowBlank="1" showInputMessage="1" showErrorMessage="1" promptTitle="CICLO ROTACION AUDITORIAS" prompt="FAVOR NO DIGITAR ESTA COLUMNA. Acá aparecerá automáticamente el ciclo de rotación de las auditorias con base en el nivel de criticidad de cada aspecto evaluable. (Ver hoja &quot;Parámetros&quot;)." sqref="W8" xr:uid="{00000000-0002-0000-0200-000018000000}"/>
    <dataValidation allowBlank="1" showInputMessage="1" showErrorMessage="1" promptTitle="PRIORIZACION AUDITORIAS AÑO 4 " prompt="FAVOR NO DILIGENCIAR ESTA COLUMNA. Aparecerá automáticamente las unidades auditables que deben formar parte del Plan Anual de Auditorías del año 4, acorde con el ciclo de rotación de auditorias (aprobado por el Comité de Control Interno)." sqref="AA8" xr:uid="{00000000-0002-0000-0200-000019000000}"/>
    <dataValidation type="list" allowBlank="1" showInputMessage="1" showErrorMessage="1" sqref="K9:K67" xr:uid="{00000000-0002-0000-0200-00001A000000}">
      <formula1>Tiempo_Ult_Aud_Def</formula1>
    </dataValidation>
    <dataValidation allowBlank="1" showInputMessage="1" showErrorMessage="1" promptTitle="PRIORIZACION AUDITORIAS AÑO 1 " prompt="FAVOR NO DILIGENCIAR ESTA COLUMNA. Aparecerá automáticamente las unidades auditables que deben formar parte del Plan Anual de Auditorías del primer año, acorde con el ciclo de rotación de auditorias (aprobado por el Comité de Control Interno)." sqref="X8" xr:uid="{00000000-0002-0000-0200-00001B000000}"/>
    <dataValidation allowBlank="1" showInputMessage="1" showErrorMessage="1" promptTitle="PRIORIZACIÓN AUDITORIAS AÑO 2" prompt="FAVOR NO DILIGENCIAR ESTA COLUMNA. Aparecerá automáticamente las unidades auditables que deben formar parte del Plan Anual de Auditorías del año 2, acorde con el ciclo de rotación de auditorias (aprobado por el Comité de Control Interno)." sqref="Y8" xr:uid="{00000000-0002-0000-0200-00001C000000}"/>
    <dataValidation allowBlank="1" showInputMessage="1" showErrorMessage="1" promptTitle="PRIORIZACIÓN AUDITORIAS AÑO 3 " prompt="FAVOR NO DILIGENCIAR ESTA COLUMNA. Aparecerá automáticamente las unidades auditables que deben formar parte del Plan Anual de Auditorías del año 3, acorde con el ciclo de rotación de auditorias (aprobado por el Comité de Control Interno)." sqref="Z8" xr:uid="{00000000-0002-0000-0200-00001D000000}"/>
    <dataValidation allowBlank="1" showInputMessage="1" showErrorMessage="1" promptTitle="LOGO Y NOBRE ENTIDAD" prompt="En este espacio inserte el logo de la entidad o escriba el nombre de la misma." sqref="B2" xr:uid="{00000000-0002-0000-0200-00001E000000}"/>
  </dataValidations>
  <printOptions verticalCentered="1"/>
  <pageMargins left="0.70866141732283472" right="0.70866141732283472" top="0.74803149606299213" bottom="0.74803149606299213" header="0.31496062992125984" footer="0.31496062992125984"/>
  <pageSetup paperSize="5"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207"/>
  <sheetViews>
    <sheetView showGridLines="0" zoomScale="60" zoomScaleNormal="60" zoomScalePageLayoutView="125" workbookViewId="0">
      <selection activeCell="Z2" sqref="Z2:AB4"/>
    </sheetView>
  </sheetViews>
  <sheetFormatPr baseColWidth="10" defaultColWidth="9.140625" defaultRowHeight="12.75" x14ac:dyDescent="0.2"/>
  <cols>
    <col min="1" max="1" width="2.42578125" style="105" customWidth="1"/>
    <col min="2" max="2" width="4.140625" style="105" customWidth="1"/>
    <col min="3" max="3" width="41.85546875" style="106" customWidth="1"/>
    <col min="4" max="4" width="11.7109375" style="105" customWidth="1"/>
    <col min="5" max="5" width="7.85546875" style="105" customWidth="1"/>
    <col min="6" max="7" width="10.140625" style="105" customWidth="1"/>
    <col min="8" max="8" width="7" style="105" customWidth="1"/>
    <col min="9" max="10" width="16" style="105" customWidth="1"/>
    <col min="11" max="11" width="15.140625" style="105" customWidth="1"/>
    <col min="12" max="12" width="16.85546875" style="105" customWidth="1"/>
    <col min="13" max="14" width="17.85546875" style="105" customWidth="1"/>
    <col min="15" max="15" width="15.42578125" style="105" customWidth="1"/>
    <col min="16" max="16" width="16.42578125" style="105" customWidth="1"/>
    <col min="17" max="17" width="14.85546875" style="105" customWidth="1"/>
    <col min="18" max="18" width="16.7109375" style="105" customWidth="1"/>
    <col min="19" max="19" width="14.85546875" style="105" customWidth="1"/>
    <col min="20" max="20" width="16.5703125" style="105" customWidth="1"/>
    <col min="21" max="21" width="8.7109375" style="105" customWidth="1"/>
    <col min="22" max="22" width="15" style="105" customWidth="1"/>
    <col min="23" max="23" width="16.42578125" style="105" customWidth="1"/>
    <col min="24" max="24" width="24.140625" style="105" customWidth="1"/>
    <col min="25" max="25" width="25.7109375" style="105" customWidth="1"/>
    <col min="26" max="26" width="26" style="105" customWidth="1"/>
    <col min="27" max="27" width="26.28515625" style="105" customWidth="1"/>
    <col min="28" max="28" width="4.140625" style="105" customWidth="1"/>
    <col min="29" max="29" width="3.42578125" style="105" customWidth="1"/>
    <col min="30" max="38" width="9.140625" style="105" customWidth="1"/>
    <col min="39" max="16384" width="9.140625" style="105"/>
  </cols>
  <sheetData>
    <row r="1" spans="2:28" s="1" customFormat="1" x14ac:dyDescent="0.2">
      <c r="C1" s="2"/>
    </row>
    <row r="2" spans="2:28" s="135" customFormat="1" ht="54.75" customHeight="1" x14ac:dyDescent="0.2">
      <c r="B2" s="150"/>
      <c r="C2" s="150"/>
      <c r="D2" s="151" t="s">
        <v>163</v>
      </c>
      <c r="E2" s="152"/>
      <c r="F2" s="152"/>
      <c r="G2" s="152"/>
      <c r="H2" s="152"/>
      <c r="I2" s="152"/>
      <c r="J2" s="152"/>
      <c r="K2" s="152"/>
      <c r="L2" s="152"/>
      <c r="M2" s="152"/>
      <c r="N2" s="152"/>
      <c r="O2" s="152"/>
      <c r="P2" s="152"/>
      <c r="Q2" s="152"/>
      <c r="R2" s="152"/>
      <c r="S2" s="152"/>
      <c r="T2" s="152"/>
      <c r="U2" s="152"/>
      <c r="V2" s="152"/>
      <c r="W2" s="152"/>
      <c r="X2" s="152"/>
      <c r="Y2" s="152"/>
      <c r="Z2" s="153" t="s">
        <v>164</v>
      </c>
      <c r="AA2" s="153"/>
      <c r="AB2" s="153"/>
    </row>
    <row r="3" spans="2:28" s="135" customFormat="1" ht="54.75" customHeight="1" x14ac:dyDescent="0.2">
      <c r="B3" s="150"/>
      <c r="C3" s="150"/>
      <c r="D3" s="152"/>
      <c r="E3" s="152"/>
      <c r="F3" s="152"/>
      <c r="G3" s="152"/>
      <c r="H3" s="152"/>
      <c r="I3" s="152"/>
      <c r="J3" s="152"/>
      <c r="K3" s="152"/>
      <c r="L3" s="152"/>
      <c r="M3" s="152"/>
      <c r="N3" s="152"/>
      <c r="O3" s="152"/>
      <c r="P3" s="152"/>
      <c r="Q3" s="152"/>
      <c r="R3" s="152"/>
      <c r="S3" s="152"/>
      <c r="T3" s="152"/>
      <c r="U3" s="152"/>
      <c r="V3" s="152"/>
      <c r="W3" s="152"/>
      <c r="X3" s="152"/>
      <c r="Y3" s="152"/>
      <c r="Z3" s="153" t="s">
        <v>165</v>
      </c>
      <c r="AA3" s="153"/>
      <c r="AB3" s="153"/>
    </row>
    <row r="4" spans="2:28" s="135" customFormat="1" ht="40.5" customHeight="1" x14ac:dyDescent="0.2">
      <c r="B4" s="150"/>
      <c r="C4" s="150"/>
      <c r="D4" s="152"/>
      <c r="E4" s="152"/>
      <c r="F4" s="152"/>
      <c r="G4" s="152"/>
      <c r="H4" s="152"/>
      <c r="I4" s="152"/>
      <c r="J4" s="152"/>
      <c r="K4" s="152"/>
      <c r="L4" s="152"/>
      <c r="M4" s="152"/>
      <c r="N4" s="152"/>
      <c r="O4" s="152"/>
      <c r="P4" s="152"/>
      <c r="Q4" s="152"/>
      <c r="R4" s="152"/>
      <c r="S4" s="152"/>
      <c r="T4" s="152"/>
      <c r="U4" s="152"/>
      <c r="V4" s="152"/>
      <c r="W4" s="152"/>
      <c r="X4" s="152"/>
      <c r="Y4" s="152"/>
      <c r="Z4" s="153" t="s">
        <v>167</v>
      </c>
      <c r="AA4" s="153"/>
      <c r="AB4" s="153"/>
    </row>
    <row r="5" spans="2:28" s="146" customFormat="1" ht="24" customHeight="1" thickBot="1" x14ac:dyDescent="0.25">
      <c r="B5" s="143"/>
      <c r="C5" s="143"/>
      <c r="D5" s="144"/>
      <c r="E5" s="144"/>
      <c r="F5" s="144"/>
      <c r="G5" s="144"/>
      <c r="H5" s="144"/>
      <c r="I5" s="144"/>
      <c r="J5" s="144"/>
      <c r="K5" s="144"/>
      <c r="L5" s="144"/>
      <c r="M5" s="144"/>
      <c r="N5" s="144"/>
      <c r="O5" s="144"/>
      <c r="P5" s="144"/>
      <c r="Q5" s="144"/>
      <c r="R5" s="144"/>
      <c r="S5" s="144"/>
      <c r="T5" s="144"/>
      <c r="U5" s="144"/>
      <c r="V5" s="144"/>
      <c r="W5" s="144"/>
      <c r="X5" s="144"/>
      <c r="Y5" s="144"/>
      <c r="Z5" s="145"/>
      <c r="AA5" s="145"/>
      <c r="AB5" s="145"/>
    </row>
    <row r="6" spans="2:28" s="135" customFormat="1" ht="33.75" customHeight="1" thickBot="1" x14ac:dyDescent="0.25">
      <c r="B6" s="136"/>
      <c r="C6" s="137"/>
      <c r="D6" s="154" t="s">
        <v>37</v>
      </c>
      <c r="E6" s="154"/>
      <c r="F6" s="154"/>
      <c r="G6" s="154"/>
      <c r="H6" s="155"/>
      <c r="I6" s="156"/>
      <c r="J6" s="138"/>
      <c r="K6" s="138"/>
      <c r="L6" s="138"/>
      <c r="M6" s="138"/>
      <c r="N6" s="138"/>
      <c r="O6" s="138"/>
      <c r="P6" s="138"/>
      <c r="Q6" s="138"/>
      <c r="R6" s="138"/>
      <c r="S6" s="138"/>
      <c r="T6" s="138"/>
      <c r="U6" s="139"/>
      <c r="V6" s="140"/>
      <c r="W6" s="140"/>
      <c r="X6" s="140" t="s">
        <v>159</v>
      </c>
      <c r="Y6" s="141"/>
      <c r="Z6" s="140" t="s">
        <v>160</v>
      </c>
      <c r="AA6" s="141"/>
      <c r="AB6" s="142"/>
    </row>
    <row r="7" spans="2:28" s="79" customFormat="1" ht="15.75" customHeight="1" thickBot="1" x14ac:dyDescent="0.3">
      <c r="B7" s="77"/>
      <c r="C7" s="129"/>
      <c r="D7" s="147" t="s">
        <v>91</v>
      </c>
      <c r="E7" s="148"/>
      <c r="F7" s="148"/>
      <c r="G7" s="148"/>
      <c r="H7" s="149"/>
      <c r="I7" s="130"/>
      <c r="J7" s="125">
        <v>0.19</v>
      </c>
      <c r="K7" s="130"/>
      <c r="L7" s="125">
        <v>0.15</v>
      </c>
      <c r="M7" s="133"/>
      <c r="N7" s="126">
        <v>7.0000000000000007E-2</v>
      </c>
      <c r="O7" s="133"/>
      <c r="P7" s="126">
        <v>0.25</v>
      </c>
      <c r="Q7" s="128"/>
      <c r="R7" s="125">
        <v>0.18</v>
      </c>
      <c r="S7" s="128"/>
      <c r="T7" s="125">
        <v>0.16</v>
      </c>
      <c r="U7" s="128"/>
      <c r="V7" s="128"/>
      <c r="W7" s="128"/>
      <c r="X7" s="128"/>
      <c r="Y7" s="128"/>
      <c r="Z7" s="128"/>
      <c r="AA7" s="128"/>
      <c r="AB7" s="78"/>
    </row>
    <row r="8" spans="2:28" s="79" customFormat="1" ht="126.75" customHeight="1" thickBot="1" x14ac:dyDescent="0.3">
      <c r="B8" s="77"/>
      <c r="C8" s="129" t="s">
        <v>124</v>
      </c>
      <c r="D8" s="3" t="s">
        <v>5</v>
      </c>
      <c r="E8" s="5" t="s">
        <v>0</v>
      </c>
      <c r="F8" s="4" t="s">
        <v>1</v>
      </c>
      <c r="G8" s="80" t="s">
        <v>6</v>
      </c>
      <c r="H8" s="132" t="s">
        <v>2</v>
      </c>
      <c r="I8" s="131" t="s">
        <v>43</v>
      </c>
      <c r="J8" s="131" t="s">
        <v>43</v>
      </c>
      <c r="K8" s="131" t="s">
        <v>86</v>
      </c>
      <c r="L8" s="131" t="s">
        <v>85</v>
      </c>
      <c r="M8" s="134" t="s">
        <v>122</v>
      </c>
      <c r="N8" s="134" t="s">
        <v>123</v>
      </c>
      <c r="O8" s="134" t="s">
        <v>108</v>
      </c>
      <c r="P8" s="134" t="s">
        <v>107</v>
      </c>
      <c r="Q8" s="131" t="s">
        <v>50</v>
      </c>
      <c r="R8" s="131" t="s">
        <v>51</v>
      </c>
      <c r="S8" s="131" t="s">
        <v>60</v>
      </c>
      <c r="T8" s="131" t="s">
        <v>61</v>
      </c>
      <c r="U8" s="131" t="s">
        <v>87</v>
      </c>
      <c r="V8" s="131" t="s">
        <v>62</v>
      </c>
      <c r="W8" s="131" t="s">
        <v>63</v>
      </c>
      <c r="X8" s="131" t="s">
        <v>103</v>
      </c>
      <c r="Y8" s="131" t="s">
        <v>104</v>
      </c>
      <c r="Z8" s="131" t="s">
        <v>105</v>
      </c>
      <c r="AA8" s="131" t="s">
        <v>106</v>
      </c>
      <c r="AB8" s="78"/>
    </row>
    <row r="9" spans="2:28" s="92" customFormat="1" ht="51.75" customHeight="1" x14ac:dyDescent="0.25">
      <c r="B9" s="88"/>
      <c r="C9" s="122"/>
      <c r="D9" s="107"/>
      <c r="E9" s="107"/>
      <c r="F9" s="107"/>
      <c r="G9" s="107"/>
      <c r="H9" s="112">
        <f t="shared" ref="H9:H67" si="0">SUM(D9:G9)</f>
        <v>0</v>
      </c>
      <c r="I9" s="89" t="str">
        <f>IF(D9&gt;=1,"Extremo",IF(E9&gt;=1,"Alto",IF(F9&gt;=1,"Moderado",IF(G9&gt;=1,"Bajo",IF(H9=0,"Bajo")))))</f>
        <v>Bajo</v>
      </c>
      <c r="J9" s="113">
        <f>IF(D9&gt;=1,5,IF(E9&gt;=1,4,IF(F9&gt;=1,3,IF(G9&gt;=1,2,IF(H9=0,1)))))</f>
        <v>1</v>
      </c>
      <c r="K9" s="116" t="s">
        <v>83</v>
      </c>
      <c r="L9" s="114">
        <f>INDEX(Tiempo_Ult_Aud_Calif,MATCH('Priorización B'!K9,Tiempo_Ult_Aud_Def,0))</f>
        <v>1</v>
      </c>
      <c r="M9" s="117" t="s">
        <v>117</v>
      </c>
      <c r="N9" s="115">
        <f t="shared" ref="N9:N40" si="1">INDEX(Nivel_Directivo_Calif,MATCH(M9,Nivel_Directivo_Def_PQR,0))</f>
        <v>1</v>
      </c>
      <c r="O9" s="117" t="s">
        <v>48</v>
      </c>
      <c r="P9" s="118">
        <f t="shared" ref="P9:P67" si="2">INDEX(Impacto_Obj_Est_Calif,MATCH(O9,Impacto_Obj_Est_Def,0))</f>
        <v>1</v>
      </c>
      <c r="Q9" s="121" t="s">
        <v>152</v>
      </c>
      <c r="R9" s="118">
        <f t="shared" ref="R9:R67" si="3">INDEX(Result_Aud_Ant_Calif,MATCH(Q9,Result_Aud_Ant_Def,0))</f>
        <v>1</v>
      </c>
      <c r="S9" s="117" t="s">
        <v>59</v>
      </c>
      <c r="T9" s="118">
        <f t="shared" ref="T9:T67" si="4">INDEX(Impacto_Ppto_Calif,MATCH(S9,Impacto_Ppto_Def,0))</f>
        <v>1</v>
      </c>
      <c r="U9" s="90">
        <f>$J$7*J9+$L$7*L9+$N$7*N9+$P$7*P9+$R$7*R9+$T$7*T9</f>
        <v>0.99999999999999989</v>
      </c>
      <c r="V9" s="90" t="str">
        <f t="shared" ref="V9:V67" si="5">LOOKUP(U9,Nivel_Criticidad)</f>
        <v>Bajo</v>
      </c>
      <c r="W9" s="118" t="str">
        <f t="shared" ref="W9:W67" si="6">INDEX(Ciclo_Rotación_Calif,MATCH(V9,Ciclo_Rotación_Def,0))</f>
        <v>No auditar</v>
      </c>
      <c r="X9" s="119" t="str">
        <f t="shared" ref="X9:X67" si="7">IF(W9="Cada año",C9,"")</f>
        <v/>
      </c>
      <c r="Y9" s="119" t="str">
        <f t="shared" ref="Y9:Y67" si="8">IF(OR(W9="Cada año",W9="Cada 2 años"),C9,"")</f>
        <v/>
      </c>
      <c r="Z9" s="119" t="str">
        <f t="shared" ref="Z9:Z67" si="9">IF(OR(W9="Cada año",W9="Cada 3 años"),C9,"")</f>
        <v/>
      </c>
      <c r="AA9" s="119" t="str">
        <f t="shared" ref="AA9:AA67" si="10">IF(OR(W9="Cada año",W9="Cada 2 años",W9="Cada 4 años"),C9,"")</f>
        <v/>
      </c>
      <c r="AB9" s="91"/>
    </row>
    <row r="10" spans="2:28" s="92" customFormat="1" ht="38.25" x14ac:dyDescent="0.25">
      <c r="B10" s="88"/>
      <c r="C10" s="123"/>
      <c r="D10" s="108"/>
      <c r="E10" s="108"/>
      <c r="F10" s="108"/>
      <c r="G10" s="108"/>
      <c r="H10" s="112">
        <f t="shared" si="0"/>
        <v>0</v>
      </c>
      <c r="I10" s="89" t="str">
        <f t="shared" ref="I10:I67" si="11">IF(D10&gt;=1,"Extremo",IF(E10&gt;=1,"Alto",IF(F10&gt;=1,"Moderado",IF(G10&gt;=1,"Bajo",IF(H10=0,"Bajo")))))</f>
        <v>Bajo</v>
      </c>
      <c r="J10" s="113">
        <f t="shared" ref="J10:J67" si="12">IF(D10&gt;=1,5,IF(E10&gt;=1,4,IF(F10&gt;=1,3,IF(G10&gt;=1,2,IF(H10=0,1)))))</f>
        <v>1</v>
      </c>
      <c r="K10" s="116" t="s">
        <v>109</v>
      </c>
      <c r="L10" s="114">
        <f>INDEX(Tiempo_Ult_Aud_Calif,MATCH('Priorización B'!K10,Tiempo_Ult_Aud_Def,0))</f>
        <v>2</v>
      </c>
      <c r="M10" s="117" t="s">
        <v>119</v>
      </c>
      <c r="N10" s="115">
        <f t="shared" si="1"/>
        <v>2</v>
      </c>
      <c r="O10" s="117" t="s">
        <v>148</v>
      </c>
      <c r="P10" s="118">
        <f t="shared" si="2"/>
        <v>2</v>
      </c>
      <c r="Q10" s="121" t="s">
        <v>153</v>
      </c>
      <c r="R10" s="118">
        <f t="shared" si="3"/>
        <v>2</v>
      </c>
      <c r="S10" s="117" t="s">
        <v>58</v>
      </c>
      <c r="T10" s="118">
        <f t="shared" si="4"/>
        <v>2</v>
      </c>
      <c r="U10" s="90">
        <f t="shared" ref="U10:U67" si="13">$J$7*J10+$L$7*L10+$N$7*N10+$P$7*P10+$R$7*R10+$T$7*T10</f>
        <v>1.8099999999999998</v>
      </c>
      <c r="V10" s="90" t="str">
        <f t="shared" si="5"/>
        <v>Bajo (Priorizado)</v>
      </c>
      <c r="W10" s="118" t="str">
        <f t="shared" si="6"/>
        <v>Cada 4 años</v>
      </c>
      <c r="X10" s="119" t="str">
        <f t="shared" si="7"/>
        <v/>
      </c>
      <c r="Y10" s="119" t="str">
        <f t="shared" si="8"/>
        <v/>
      </c>
      <c r="Z10" s="119" t="str">
        <f t="shared" si="9"/>
        <v/>
      </c>
      <c r="AA10" s="119">
        <f t="shared" si="10"/>
        <v>0</v>
      </c>
      <c r="AB10" s="91"/>
    </row>
    <row r="11" spans="2:28" s="92" customFormat="1" ht="38.25" x14ac:dyDescent="0.25">
      <c r="B11" s="88"/>
      <c r="C11" s="123"/>
      <c r="D11" s="108"/>
      <c r="E11" s="108"/>
      <c r="F11" s="108"/>
      <c r="G11" s="108"/>
      <c r="H11" s="112">
        <f t="shared" si="0"/>
        <v>0</v>
      </c>
      <c r="I11" s="89" t="str">
        <f t="shared" si="11"/>
        <v>Bajo</v>
      </c>
      <c r="J11" s="113">
        <f t="shared" si="12"/>
        <v>1</v>
      </c>
      <c r="K11" s="116" t="s">
        <v>110</v>
      </c>
      <c r="L11" s="114">
        <f>INDEX(Tiempo_Ult_Aud_Calif,MATCH('Priorización B'!K11,Tiempo_Ult_Aud_Def,0))</f>
        <v>3</v>
      </c>
      <c r="M11" s="117" t="s">
        <v>120</v>
      </c>
      <c r="N11" s="115">
        <f t="shared" si="1"/>
        <v>3</v>
      </c>
      <c r="O11" s="117" t="s">
        <v>149</v>
      </c>
      <c r="P11" s="118">
        <f t="shared" si="2"/>
        <v>3</v>
      </c>
      <c r="Q11" s="121" t="s">
        <v>154</v>
      </c>
      <c r="R11" s="118">
        <f t="shared" si="3"/>
        <v>3</v>
      </c>
      <c r="S11" s="117" t="s">
        <v>57</v>
      </c>
      <c r="T11" s="118">
        <f t="shared" si="4"/>
        <v>3</v>
      </c>
      <c r="U11" s="90">
        <f t="shared" si="13"/>
        <v>2.6199999999999997</v>
      </c>
      <c r="V11" s="90" t="str">
        <f t="shared" si="5"/>
        <v>Moderado</v>
      </c>
      <c r="W11" s="118" t="str">
        <f t="shared" si="6"/>
        <v>Cada 3 años</v>
      </c>
      <c r="X11" s="119" t="str">
        <f t="shared" si="7"/>
        <v/>
      </c>
      <c r="Y11" s="119" t="str">
        <f t="shared" si="8"/>
        <v/>
      </c>
      <c r="Z11" s="119">
        <f t="shared" si="9"/>
        <v>0</v>
      </c>
      <c r="AA11" s="119" t="str">
        <f t="shared" si="10"/>
        <v/>
      </c>
      <c r="AB11" s="91"/>
    </row>
    <row r="12" spans="2:28" s="92" customFormat="1" ht="38.25" x14ac:dyDescent="0.25">
      <c r="B12" s="88"/>
      <c r="C12" s="123"/>
      <c r="D12" s="108"/>
      <c r="E12" s="108"/>
      <c r="F12" s="108"/>
      <c r="G12" s="108"/>
      <c r="H12" s="112">
        <f t="shared" si="0"/>
        <v>0</v>
      </c>
      <c r="I12" s="89" t="str">
        <f t="shared" si="11"/>
        <v>Bajo</v>
      </c>
      <c r="J12" s="113">
        <f t="shared" si="12"/>
        <v>1</v>
      </c>
      <c r="K12" s="116" t="s">
        <v>111</v>
      </c>
      <c r="L12" s="114">
        <f>INDEX(Tiempo_Ult_Aud_Calif,MATCH('Priorización B'!K12,Tiempo_Ult_Aud_Def,0))</f>
        <v>4</v>
      </c>
      <c r="M12" s="117" t="s">
        <v>121</v>
      </c>
      <c r="N12" s="115">
        <f t="shared" si="1"/>
        <v>4</v>
      </c>
      <c r="O12" s="117" t="s">
        <v>150</v>
      </c>
      <c r="P12" s="118">
        <f t="shared" si="2"/>
        <v>4</v>
      </c>
      <c r="Q12" s="121" t="s">
        <v>155</v>
      </c>
      <c r="R12" s="118">
        <f t="shared" si="3"/>
        <v>4</v>
      </c>
      <c r="S12" s="117" t="s">
        <v>56</v>
      </c>
      <c r="T12" s="118">
        <f t="shared" si="4"/>
        <v>4</v>
      </c>
      <c r="U12" s="90">
        <f t="shared" si="13"/>
        <v>3.43</v>
      </c>
      <c r="V12" s="90" t="str">
        <f t="shared" si="5"/>
        <v>Alto</v>
      </c>
      <c r="W12" s="118" t="str">
        <f t="shared" si="6"/>
        <v>Cada 2 años</v>
      </c>
      <c r="X12" s="119" t="str">
        <f t="shared" si="7"/>
        <v/>
      </c>
      <c r="Y12" s="119">
        <f t="shared" si="8"/>
        <v>0</v>
      </c>
      <c r="Z12" s="119" t="str">
        <f t="shared" si="9"/>
        <v/>
      </c>
      <c r="AA12" s="119">
        <f t="shared" si="10"/>
        <v>0</v>
      </c>
      <c r="AB12" s="91"/>
    </row>
    <row r="13" spans="2:28" s="92" customFormat="1" ht="51" x14ac:dyDescent="0.25">
      <c r="B13" s="88"/>
      <c r="C13" s="123"/>
      <c r="D13" s="108"/>
      <c r="E13" s="108"/>
      <c r="F13" s="108"/>
      <c r="G13" s="108"/>
      <c r="H13" s="112">
        <f t="shared" si="0"/>
        <v>0</v>
      </c>
      <c r="I13" s="89" t="str">
        <f t="shared" si="11"/>
        <v>Bajo</v>
      </c>
      <c r="J13" s="113">
        <f t="shared" si="12"/>
        <v>1</v>
      </c>
      <c r="K13" s="116" t="s">
        <v>84</v>
      </c>
      <c r="L13" s="114">
        <f>INDEX(Tiempo_Ult_Aud_Calif,MATCH('Priorización B'!K13,Tiempo_Ult_Aud_Def,0))</f>
        <v>5</v>
      </c>
      <c r="M13" s="117" t="s">
        <v>121</v>
      </c>
      <c r="N13" s="115">
        <f t="shared" si="1"/>
        <v>4</v>
      </c>
      <c r="O13" s="117" t="s">
        <v>151</v>
      </c>
      <c r="P13" s="118">
        <f t="shared" si="2"/>
        <v>5</v>
      </c>
      <c r="Q13" s="121" t="s">
        <v>156</v>
      </c>
      <c r="R13" s="118">
        <f t="shared" si="3"/>
        <v>5</v>
      </c>
      <c r="S13" s="117" t="s">
        <v>55</v>
      </c>
      <c r="T13" s="118">
        <f t="shared" si="4"/>
        <v>5</v>
      </c>
      <c r="U13" s="90">
        <f t="shared" si="13"/>
        <v>4.17</v>
      </c>
      <c r="V13" s="90" t="str">
        <f t="shared" si="5"/>
        <v>Extremo</v>
      </c>
      <c r="W13" s="118" t="str">
        <f t="shared" si="6"/>
        <v>Cada año</v>
      </c>
      <c r="X13" s="119">
        <f t="shared" si="7"/>
        <v>0</v>
      </c>
      <c r="Y13" s="119">
        <f t="shared" si="8"/>
        <v>0</v>
      </c>
      <c r="Z13" s="119">
        <f t="shared" si="9"/>
        <v>0</v>
      </c>
      <c r="AA13" s="119">
        <f t="shared" si="10"/>
        <v>0</v>
      </c>
      <c r="AB13" s="91"/>
    </row>
    <row r="14" spans="2:28" s="92" customFormat="1" ht="25.5" x14ac:dyDescent="0.25">
      <c r="B14" s="88"/>
      <c r="C14" s="123"/>
      <c r="D14" s="108"/>
      <c r="E14" s="108"/>
      <c r="F14" s="108"/>
      <c r="G14" s="108"/>
      <c r="H14" s="112">
        <f t="shared" si="0"/>
        <v>0</v>
      </c>
      <c r="I14" s="89" t="str">
        <f t="shared" si="11"/>
        <v>Bajo</v>
      </c>
      <c r="J14" s="113">
        <f t="shared" si="12"/>
        <v>1</v>
      </c>
      <c r="K14" s="116" t="s">
        <v>83</v>
      </c>
      <c r="L14" s="114">
        <f>INDEX(Tiempo_Ult_Aud_Calif,MATCH('Priorización B'!K14,Tiempo_Ult_Aud_Def,0))</f>
        <v>1</v>
      </c>
      <c r="M14" s="117" t="s">
        <v>118</v>
      </c>
      <c r="N14" s="115">
        <f t="shared" si="1"/>
        <v>5</v>
      </c>
      <c r="O14" s="117" t="s">
        <v>48</v>
      </c>
      <c r="P14" s="118">
        <f t="shared" si="2"/>
        <v>1</v>
      </c>
      <c r="Q14" s="121" t="s">
        <v>154</v>
      </c>
      <c r="R14" s="118">
        <f t="shared" si="3"/>
        <v>3</v>
      </c>
      <c r="S14" s="117" t="s">
        <v>56</v>
      </c>
      <c r="T14" s="118">
        <f t="shared" si="4"/>
        <v>4</v>
      </c>
      <c r="U14" s="90">
        <f t="shared" si="13"/>
        <v>2.12</v>
      </c>
      <c r="V14" s="90" t="str">
        <f t="shared" si="5"/>
        <v>Moderado</v>
      </c>
      <c r="W14" s="118" t="str">
        <f t="shared" si="6"/>
        <v>Cada 3 años</v>
      </c>
      <c r="X14" s="119" t="str">
        <f t="shared" si="7"/>
        <v/>
      </c>
      <c r="Y14" s="119" t="str">
        <f t="shared" si="8"/>
        <v/>
      </c>
      <c r="Z14" s="119">
        <f t="shared" si="9"/>
        <v>0</v>
      </c>
      <c r="AA14" s="119" t="str">
        <f t="shared" si="10"/>
        <v/>
      </c>
      <c r="AB14" s="91"/>
    </row>
    <row r="15" spans="2:28" s="92" customFormat="1" ht="25.5" x14ac:dyDescent="0.25">
      <c r="B15" s="88"/>
      <c r="C15" s="123"/>
      <c r="D15" s="108"/>
      <c r="E15" s="108"/>
      <c r="F15" s="108"/>
      <c r="G15" s="108"/>
      <c r="H15" s="112">
        <f t="shared" si="0"/>
        <v>0</v>
      </c>
      <c r="I15" s="89" t="str">
        <f t="shared" si="11"/>
        <v>Bajo</v>
      </c>
      <c r="J15" s="113">
        <f t="shared" si="12"/>
        <v>1</v>
      </c>
      <c r="K15" s="116" t="s">
        <v>83</v>
      </c>
      <c r="L15" s="114">
        <f>INDEX(Tiempo_Ult_Aud_Calif,MATCH('Priorización B'!K15,Tiempo_Ult_Aud_Def,0))</f>
        <v>1</v>
      </c>
      <c r="M15" s="117" t="s">
        <v>117</v>
      </c>
      <c r="N15" s="115">
        <f t="shared" si="1"/>
        <v>1</v>
      </c>
      <c r="O15" s="117" t="s">
        <v>48</v>
      </c>
      <c r="P15" s="118">
        <f t="shared" si="2"/>
        <v>1</v>
      </c>
      <c r="Q15" s="121" t="s">
        <v>153</v>
      </c>
      <c r="R15" s="118">
        <f t="shared" si="3"/>
        <v>2</v>
      </c>
      <c r="S15" s="117" t="s">
        <v>56</v>
      </c>
      <c r="T15" s="118">
        <f t="shared" si="4"/>
        <v>4</v>
      </c>
      <c r="U15" s="90">
        <f t="shared" si="13"/>
        <v>1.6600000000000001</v>
      </c>
      <c r="V15" s="90" t="str">
        <f t="shared" si="5"/>
        <v>Bajo (Priorizado)</v>
      </c>
      <c r="W15" s="118" t="str">
        <f t="shared" si="6"/>
        <v>Cada 4 años</v>
      </c>
      <c r="X15" s="119" t="str">
        <f t="shared" si="7"/>
        <v/>
      </c>
      <c r="Y15" s="119" t="str">
        <f t="shared" si="8"/>
        <v/>
      </c>
      <c r="Z15" s="119" t="str">
        <f t="shared" si="9"/>
        <v/>
      </c>
      <c r="AA15" s="119">
        <f t="shared" si="10"/>
        <v>0</v>
      </c>
      <c r="AB15" s="91"/>
    </row>
    <row r="16" spans="2:28" s="92" customFormat="1" ht="25.5" x14ac:dyDescent="0.25">
      <c r="B16" s="88"/>
      <c r="C16" s="123"/>
      <c r="D16" s="108"/>
      <c r="E16" s="108"/>
      <c r="F16" s="108"/>
      <c r="G16" s="108"/>
      <c r="H16" s="112">
        <f t="shared" si="0"/>
        <v>0</v>
      </c>
      <c r="I16" s="89" t="str">
        <f t="shared" si="11"/>
        <v>Bajo</v>
      </c>
      <c r="J16" s="113">
        <f t="shared" si="12"/>
        <v>1</v>
      </c>
      <c r="K16" s="116" t="s">
        <v>110</v>
      </c>
      <c r="L16" s="114">
        <f>INDEX(Tiempo_Ult_Aud_Calif,MATCH('Priorización B'!K16,Tiempo_Ult_Aud_Def,0))</f>
        <v>3</v>
      </c>
      <c r="M16" s="117" t="s">
        <v>121</v>
      </c>
      <c r="N16" s="115">
        <f t="shared" si="1"/>
        <v>4</v>
      </c>
      <c r="O16" s="117" t="s">
        <v>48</v>
      </c>
      <c r="P16" s="118">
        <f t="shared" si="2"/>
        <v>1</v>
      </c>
      <c r="Q16" s="121" t="s">
        <v>154</v>
      </c>
      <c r="R16" s="118">
        <f t="shared" si="3"/>
        <v>3</v>
      </c>
      <c r="S16" s="117" t="s">
        <v>59</v>
      </c>
      <c r="T16" s="118">
        <f t="shared" si="4"/>
        <v>1</v>
      </c>
      <c r="U16" s="90">
        <f t="shared" si="13"/>
        <v>1.8699999999999999</v>
      </c>
      <c r="V16" s="90" t="str">
        <f t="shared" si="5"/>
        <v>Bajo (Priorizado)</v>
      </c>
      <c r="W16" s="118" t="str">
        <f t="shared" si="6"/>
        <v>Cada 4 años</v>
      </c>
      <c r="X16" s="119" t="str">
        <f t="shared" si="7"/>
        <v/>
      </c>
      <c r="Y16" s="119" t="str">
        <f t="shared" si="8"/>
        <v/>
      </c>
      <c r="Z16" s="119" t="str">
        <f t="shared" si="9"/>
        <v/>
      </c>
      <c r="AA16" s="119">
        <f t="shared" si="10"/>
        <v>0</v>
      </c>
      <c r="AB16" s="91"/>
    </row>
    <row r="17" spans="2:28" s="92" customFormat="1" ht="25.5" x14ac:dyDescent="0.25">
      <c r="B17" s="88"/>
      <c r="C17" s="123"/>
      <c r="D17" s="108"/>
      <c r="E17" s="108"/>
      <c r="F17" s="108"/>
      <c r="G17" s="108"/>
      <c r="H17" s="112">
        <f t="shared" si="0"/>
        <v>0</v>
      </c>
      <c r="I17" s="89" t="str">
        <f t="shared" si="11"/>
        <v>Bajo</v>
      </c>
      <c r="J17" s="113">
        <f t="shared" si="12"/>
        <v>1</v>
      </c>
      <c r="K17" s="116" t="s">
        <v>110</v>
      </c>
      <c r="L17" s="114">
        <f>INDEX(Tiempo_Ult_Aud_Calif,MATCH('Priorización B'!K17,Tiempo_Ult_Aud_Def,0))</f>
        <v>3</v>
      </c>
      <c r="M17" s="117" t="s">
        <v>121</v>
      </c>
      <c r="N17" s="115">
        <f t="shared" si="1"/>
        <v>4</v>
      </c>
      <c r="O17" s="117" t="s">
        <v>48</v>
      </c>
      <c r="P17" s="118">
        <f t="shared" si="2"/>
        <v>1</v>
      </c>
      <c r="Q17" s="121" t="s">
        <v>154</v>
      </c>
      <c r="R17" s="118">
        <f t="shared" si="3"/>
        <v>3</v>
      </c>
      <c r="S17" s="117" t="s">
        <v>56</v>
      </c>
      <c r="T17" s="118">
        <f t="shared" si="4"/>
        <v>4</v>
      </c>
      <c r="U17" s="90">
        <f t="shared" si="13"/>
        <v>2.35</v>
      </c>
      <c r="V17" s="90" t="str">
        <f t="shared" si="5"/>
        <v>Moderado</v>
      </c>
      <c r="W17" s="118" t="str">
        <f t="shared" si="6"/>
        <v>Cada 3 años</v>
      </c>
      <c r="X17" s="119" t="str">
        <f t="shared" si="7"/>
        <v/>
      </c>
      <c r="Y17" s="119" t="str">
        <f t="shared" si="8"/>
        <v/>
      </c>
      <c r="Z17" s="119">
        <f t="shared" si="9"/>
        <v>0</v>
      </c>
      <c r="AA17" s="119" t="str">
        <f t="shared" si="10"/>
        <v/>
      </c>
      <c r="AB17" s="91"/>
    </row>
    <row r="18" spans="2:28" s="92" customFormat="1" ht="38.25" x14ac:dyDescent="0.25">
      <c r="B18" s="88"/>
      <c r="C18" s="123"/>
      <c r="D18" s="108"/>
      <c r="E18" s="108"/>
      <c r="F18" s="108"/>
      <c r="G18" s="108"/>
      <c r="H18" s="112">
        <f t="shared" si="0"/>
        <v>0</v>
      </c>
      <c r="I18" s="89" t="str">
        <f t="shared" si="11"/>
        <v>Bajo</v>
      </c>
      <c r="J18" s="113">
        <f t="shared" si="12"/>
        <v>1</v>
      </c>
      <c r="K18" s="116" t="s">
        <v>110</v>
      </c>
      <c r="L18" s="114">
        <f>INDEX(Tiempo_Ult_Aud_Calif,MATCH('Priorización B'!K18,Tiempo_Ult_Aud_Def,0))</f>
        <v>3</v>
      </c>
      <c r="M18" s="117" t="s">
        <v>121</v>
      </c>
      <c r="N18" s="115">
        <f t="shared" si="1"/>
        <v>4</v>
      </c>
      <c r="O18" s="117" t="s">
        <v>149</v>
      </c>
      <c r="P18" s="118">
        <f t="shared" si="2"/>
        <v>3</v>
      </c>
      <c r="Q18" s="121" t="s">
        <v>154</v>
      </c>
      <c r="R18" s="118">
        <f t="shared" si="3"/>
        <v>3</v>
      </c>
      <c r="S18" s="117" t="s">
        <v>56</v>
      </c>
      <c r="T18" s="118">
        <f t="shared" si="4"/>
        <v>4</v>
      </c>
      <c r="U18" s="90">
        <f t="shared" si="13"/>
        <v>2.85</v>
      </c>
      <c r="V18" s="90" t="str">
        <f t="shared" si="5"/>
        <v>Moderado</v>
      </c>
      <c r="W18" s="118" t="str">
        <f t="shared" si="6"/>
        <v>Cada 3 años</v>
      </c>
      <c r="X18" s="119" t="str">
        <f t="shared" si="7"/>
        <v/>
      </c>
      <c r="Y18" s="119" t="str">
        <f t="shared" si="8"/>
        <v/>
      </c>
      <c r="Z18" s="119">
        <f t="shared" si="9"/>
        <v>0</v>
      </c>
      <c r="AA18" s="119" t="str">
        <f t="shared" si="10"/>
        <v/>
      </c>
      <c r="AB18" s="91"/>
    </row>
    <row r="19" spans="2:28" s="92" customFormat="1" ht="38.25" x14ac:dyDescent="0.25">
      <c r="B19" s="88"/>
      <c r="C19" s="123"/>
      <c r="D19" s="108"/>
      <c r="E19" s="108"/>
      <c r="F19" s="108"/>
      <c r="G19" s="108"/>
      <c r="H19" s="112">
        <f t="shared" si="0"/>
        <v>0</v>
      </c>
      <c r="I19" s="89" t="str">
        <f t="shared" si="11"/>
        <v>Bajo</v>
      </c>
      <c r="J19" s="113">
        <f t="shared" si="12"/>
        <v>1</v>
      </c>
      <c r="K19" s="116" t="s">
        <v>110</v>
      </c>
      <c r="L19" s="114">
        <f>INDEX(Tiempo_Ult_Aud_Calif,MATCH('Priorización B'!K19,Tiempo_Ult_Aud_Def,0))</f>
        <v>3</v>
      </c>
      <c r="M19" s="117" t="s">
        <v>121</v>
      </c>
      <c r="N19" s="115">
        <f t="shared" si="1"/>
        <v>4</v>
      </c>
      <c r="O19" s="117" t="s">
        <v>149</v>
      </c>
      <c r="P19" s="118">
        <f t="shared" si="2"/>
        <v>3</v>
      </c>
      <c r="Q19" s="121" t="s">
        <v>154</v>
      </c>
      <c r="R19" s="118">
        <f t="shared" si="3"/>
        <v>3</v>
      </c>
      <c r="S19" s="117" t="s">
        <v>56</v>
      </c>
      <c r="T19" s="118">
        <f t="shared" si="4"/>
        <v>4</v>
      </c>
      <c r="U19" s="90">
        <f t="shared" si="13"/>
        <v>2.85</v>
      </c>
      <c r="V19" s="90" t="str">
        <f t="shared" si="5"/>
        <v>Moderado</v>
      </c>
      <c r="W19" s="118" t="str">
        <f t="shared" si="6"/>
        <v>Cada 3 años</v>
      </c>
      <c r="X19" s="119" t="str">
        <f t="shared" si="7"/>
        <v/>
      </c>
      <c r="Y19" s="119" t="str">
        <f t="shared" si="8"/>
        <v/>
      </c>
      <c r="Z19" s="119">
        <f t="shared" si="9"/>
        <v>0</v>
      </c>
      <c r="AA19" s="119" t="str">
        <f t="shared" si="10"/>
        <v/>
      </c>
      <c r="AB19" s="91"/>
    </row>
    <row r="20" spans="2:28" s="92" customFormat="1" ht="38.25" x14ac:dyDescent="0.25">
      <c r="B20" s="88"/>
      <c r="C20" s="123"/>
      <c r="D20" s="108"/>
      <c r="E20" s="108"/>
      <c r="F20" s="108"/>
      <c r="G20" s="108"/>
      <c r="H20" s="112">
        <f t="shared" si="0"/>
        <v>0</v>
      </c>
      <c r="I20" s="89" t="str">
        <f t="shared" si="11"/>
        <v>Bajo</v>
      </c>
      <c r="J20" s="113">
        <f t="shared" si="12"/>
        <v>1</v>
      </c>
      <c r="K20" s="116" t="s">
        <v>110</v>
      </c>
      <c r="L20" s="114">
        <f>INDEX(Tiempo_Ult_Aud_Calif,MATCH('Priorización B'!K20,Tiempo_Ult_Aud_Def,0))</f>
        <v>3</v>
      </c>
      <c r="M20" s="117" t="s">
        <v>121</v>
      </c>
      <c r="N20" s="115">
        <f t="shared" si="1"/>
        <v>4</v>
      </c>
      <c r="O20" s="117" t="s">
        <v>149</v>
      </c>
      <c r="P20" s="118">
        <f t="shared" si="2"/>
        <v>3</v>
      </c>
      <c r="Q20" s="121" t="s">
        <v>154</v>
      </c>
      <c r="R20" s="118">
        <f t="shared" si="3"/>
        <v>3</v>
      </c>
      <c r="S20" s="117" t="s">
        <v>56</v>
      </c>
      <c r="T20" s="118">
        <f t="shared" si="4"/>
        <v>4</v>
      </c>
      <c r="U20" s="90">
        <f t="shared" si="13"/>
        <v>2.85</v>
      </c>
      <c r="V20" s="90" t="str">
        <f t="shared" si="5"/>
        <v>Moderado</v>
      </c>
      <c r="W20" s="118" t="str">
        <f t="shared" si="6"/>
        <v>Cada 3 años</v>
      </c>
      <c r="X20" s="119" t="str">
        <f t="shared" si="7"/>
        <v/>
      </c>
      <c r="Y20" s="119" t="str">
        <f t="shared" si="8"/>
        <v/>
      </c>
      <c r="Z20" s="119">
        <f t="shared" si="9"/>
        <v>0</v>
      </c>
      <c r="AA20" s="119" t="str">
        <f t="shared" si="10"/>
        <v/>
      </c>
      <c r="AB20" s="91"/>
    </row>
    <row r="21" spans="2:28" s="92" customFormat="1" ht="38.25" x14ac:dyDescent="0.25">
      <c r="B21" s="88"/>
      <c r="C21" s="123"/>
      <c r="D21" s="108"/>
      <c r="E21" s="108"/>
      <c r="F21" s="108"/>
      <c r="G21" s="108"/>
      <c r="H21" s="112">
        <f t="shared" si="0"/>
        <v>0</v>
      </c>
      <c r="I21" s="89" t="str">
        <f t="shared" si="11"/>
        <v>Bajo</v>
      </c>
      <c r="J21" s="113">
        <f t="shared" si="12"/>
        <v>1</v>
      </c>
      <c r="K21" s="116" t="s">
        <v>110</v>
      </c>
      <c r="L21" s="114">
        <f>INDEX(Tiempo_Ult_Aud_Calif,MATCH('Priorización B'!K21,Tiempo_Ult_Aud_Def,0))</f>
        <v>3</v>
      </c>
      <c r="M21" s="117" t="s">
        <v>121</v>
      </c>
      <c r="N21" s="115">
        <f t="shared" si="1"/>
        <v>4</v>
      </c>
      <c r="O21" s="117" t="s">
        <v>149</v>
      </c>
      <c r="P21" s="118">
        <f t="shared" si="2"/>
        <v>3</v>
      </c>
      <c r="Q21" s="121" t="s">
        <v>154</v>
      </c>
      <c r="R21" s="118">
        <f t="shared" si="3"/>
        <v>3</v>
      </c>
      <c r="S21" s="117" t="s">
        <v>56</v>
      </c>
      <c r="T21" s="118">
        <f t="shared" si="4"/>
        <v>4</v>
      </c>
      <c r="U21" s="90">
        <f t="shared" si="13"/>
        <v>2.85</v>
      </c>
      <c r="V21" s="90" t="str">
        <f t="shared" si="5"/>
        <v>Moderado</v>
      </c>
      <c r="W21" s="118" t="str">
        <f t="shared" si="6"/>
        <v>Cada 3 años</v>
      </c>
      <c r="X21" s="119" t="str">
        <f t="shared" si="7"/>
        <v/>
      </c>
      <c r="Y21" s="119" t="str">
        <f t="shared" si="8"/>
        <v/>
      </c>
      <c r="Z21" s="119">
        <f t="shared" si="9"/>
        <v>0</v>
      </c>
      <c r="AA21" s="119" t="str">
        <f t="shared" si="10"/>
        <v/>
      </c>
      <c r="AB21" s="91"/>
    </row>
    <row r="22" spans="2:28" s="92" customFormat="1" ht="38.25" x14ac:dyDescent="0.25">
      <c r="B22" s="88"/>
      <c r="C22" s="123"/>
      <c r="D22" s="108"/>
      <c r="E22" s="108"/>
      <c r="F22" s="108"/>
      <c r="G22" s="108"/>
      <c r="H22" s="112">
        <f t="shared" si="0"/>
        <v>0</v>
      </c>
      <c r="I22" s="89" t="str">
        <f t="shared" si="11"/>
        <v>Bajo</v>
      </c>
      <c r="J22" s="113">
        <f t="shared" si="12"/>
        <v>1</v>
      </c>
      <c r="K22" s="116" t="s">
        <v>110</v>
      </c>
      <c r="L22" s="114">
        <f>INDEX(Tiempo_Ult_Aud_Calif,MATCH('Priorización B'!K22,Tiempo_Ult_Aud_Def,0))</f>
        <v>3</v>
      </c>
      <c r="M22" s="117" t="s">
        <v>121</v>
      </c>
      <c r="N22" s="115">
        <f t="shared" si="1"/>
        <v>4</v>
      </c>
      <c r="O22" s="117" t="s">
        <v>149</v>
      </c>
      <c r="P22" s="118">
        <f t="shared" si="2"/>
        <v>3</v>
      </c>
      <c r="Q22" s="121" t="s">
        <v>154</v>
      </c>
      <c r="R22" s="118">
        <f t="shared" si="3"/>
        <v>3</v>
      </c>
      <c r="S22" s="117" t="s">
        <v>56</v>
      </c>
      <c r="T22" s="118">
        <f t="shared" si="4"/>
        <v>4</v>
      </c>
      <c r="U22" s="90">
        <f t="shared" si="13"/>
        <v>2.85</v>
      </c>
      <c r="V22" s="90" t="str">
        <f t="shared" si="5"/>
        <v>Moderado</v>
      </c>
      <c r="W22" s="118" t="str">
        <f t="shared" si="6"/>
        <v>Cada 3 años</v>
      </c>
      <c r="X22" s="119" t="str">
        <f t="shared" si="7"/>
        <v/>
      </c>
      <c r="Y22" s="119" t="str">
        <f t="shared" si="8"/>
        <v/>
      </c>
      <c r="Z22" s="119">
        <f t="shared" si="9"/>
        <v>0</v>
      </c>
      <c r="AA22" s="119" t="str">
        <f t="shared" si="10"/>
        <v/>
      </c>
      <c r="AB22" s="91"/>
    </row>
    <row r="23" spans="2:28" s="92" customFormat="1" ht="38.25" x14ac:dyDescent="0.25">
      <c r="B23" s="88"/>
      <c r="C23" s="123"/>
      <c r="D23" s="108"/>
      <c r="E23" s="108"/>
      <c r="F23" s="108"/>
      <c r="G23" s="108"/>
      <c r="H23" s="112">
        <f t="shared" si="0"/>
        <v>0</v>
      </c>
      <c r="I23" s="89" t="str">
        <f t="shared" si="11"/>
        <v>Bajo</v>
      </c>
      <c r="J23" s="113">
        <f t="shared" si="12"/>
        <v>1</v>
      </c>
      <c r="K23" s="116" t="s">
        <v>110</v>
      </c>
      <c r="L23" s="114">
        <f>INDEX(Tiempo_Ult_Aud_Calif,MATCH('Priorización B'!K23,Tiempo_Ult_Aud_Def,0))</f>
        <v>3</v>
      </c>
      <c r="M23" s="117" t="s">
        <v>121</v>
      </c>
      <c r="N23" s="115">
        <f t="shared" si="1"/>
        <v>4</v>
      </c>
      <c r="O23" s="117" t="s">
        <v>149</v>
      </c>
      <c r="P23" s="118">
        <f t="shared" si="2"/>
        <v>3</v>
      </c>
      <c r="Q23" s="121" t="s">
        <v>154</v>
      </c>
      <c r="R23" s="118">
        <f t="shared" si="3"/>
        <v>3</v>
      </c>
      <c r="S23" s="117" t="s">
        <v>56</v>
      </c>
      <c r="T23" s="118">
        <f t="shared" si="4"/>
        <v>4</v>
      </c>
      <c r="U23" s="90">
        <f t="shared" si="13"/>
        <v>2.85</v>
      </c>
      <c r="V23" s="90" t="str">
        <f t="shared" si="5"/>
        <v>Moderado</v>
      </c>
      <c r="W23" s="118" t="str">
        <f t="shared" si="6"/>
        <v>Cada 3 años</v>
      </c>
      <c r="X23" s="119" t="str">
        <f t="shared" si="7"/>
        <v/>
      </c>
      <c r="Y23" s="119" t="str">
        <f t="shared" si="8"/>
        <v/>
      </c>
      <c r="Z23" s="119">
        <f t="shared" si="9"/>
        <v>0</v>
      </c>
      <c r="AA23" s="119" t="str">
        <f t="shared" si="10"/>
        <v/>
      </c>
      <c r="AB23" s="91"/>
    </row>
    <row r="24" spans="2:28" s="92" customFormat="1" ht="38.25" x14ac:dyDescent="0.25">
      <c r="B24" s="88"/>
      <c r="C24" s="123"/>
      <c r="D24" s="108"/>
      <c r="E24" s="108"/>
      <c r="F24" s="108"/>
      <c r="G24" s="108"/>
      <c r="H24" s="112">
        <f t="shared" si="0"/>
        <v>0</v>
      </c>
      <c r="I24" s="89" t="str">
        <f t="shared" si="11"/>
        <v>Bajo</v>
      </c>
      <c r="J24" s="113">
        <f t="shared" si="12"/>
        <v>1</v>
      </c>
      <c r="K24" s="116" t="s">
        <v>110</v>
      </c>
      <c r="L24" s="114">
        <f>INDEX(Tiempo_Ult_Aud_Calif,MATCH('Priorización B'!K24,Tiempo_Ult_Aud_Def,0))</f>
        <v>3</v>
      </c>
      <c r="M24" s="117" t="s">
        <v>121</v>
      </c>
      <c r="N24" s="115">
        <f t="shared" si="1"/>
        <v>4</v>
      </c>
      <c r="O24" s="117" t="s">
        <v>149</v>
      </c>
      <c r="P24" s="118">
        <f t="shared" si="2"/>
        <v>3</v>
      </c>
      <c r="Q24" s="121" t="s">
        <v>154</v>
      </c>
      <c r="R24" s="118">
        <f t="shared" si="3"/>
        <v>3</v>
      </c>
      <c r="S24" s="117" t="s">
        <v>56</v>
      </c>
      <c r="T24" s="118">
        <f t="shared" si="4"/>
        <v>4</v>
      </c>
      <c r="U24" s="90">
        <f t="shared" si="13"/>
        <v>2.85</v>
      </c>
      <c r="V24" s="90" t="str">
        <f t="shared" si="5"/>
        <v>Moderado</v>
      </c>
      <c r="W24" s="118" t="str">
        <f t="shared" si="6"/>
        <v>Cada 3 años</v>
      </c>
      <c r="X24" s="119" t="str">
        <f t="shared" si="7"/>
        <v/>
      </c>
      <c r="Y24" s="119" t="str">
        <f t="shared" si="8"/>
        <v/>
      </c>
      <c r="Z24" s="119">
        <f t="shared" si="9"/>
        <v>0</v>
      </c>
      <c r="AA24" s="119" t="str">
        <f t="shared" si="10"/>
        <v/>
      </c>
      <c r="AB24" s="91"/>
    </row>
    <row r="25" spans="2:28" s="92" customFormat="1" ht="38.25" x14ac:dyDescent="0.25">
      <c r="B25" s="88"/>
      <c r="C25" s="123"/>
      <c r="D25" s="108"/>
      <c r="E25" s="108"/>
      <c r="F25" s="108"/>
      <c r="G25" s="108"/>
      <c r="H25" s="112">
        <f t="shared" si="0"/>
        <v>0</v>
      </c>
      <c r="I25" s="89" t="str">
        <f t="shared" si="11"/>
        <v>Bajo</v>
      </c>
      <c r="J25" s="113">
        <f t="shared" si="12"/>
        <v>1</v>
      </c>
      <c r="K25" s="116" t="s">
        <v>110</v>
      </c>
      <c r="L25" s="114">
        <f>INDEX(Tiempo_Ult_Aud_Calif,MATCH('Priorización B'!K25,Tiempo_Ult_Aud_Def,0))</f>
        <v>3</v>
      </c>
      <c r="M25" s="117" t="s">
        <v>121</v>
      </c>
      <c r="N25" s="115">
        <f t="shared" si="1"/>
        <v>4</v>
      </c>
      <c r="O25" s="117" t="s">
        <v>149</v>
      </c>
      <c r="P25" s="118">
        <f t="shared" si="2"/>
        <v>3</v>
      </c>
      <c r="Q25" s="121" t="s">
        <v>154</v>
      </c>
      <c r="R25" s="118">
        <f t="shared" si="3"/>
        <v>3</v>
      </c>
      <c r="S25" s="117" t="s">
        <v>56</v>
      </c>
      <c r="T25" s="118">
        <f t="shared" si="4"/>
        <v>4</v>
      </c>
      <c r="U25" s="90">
        <f t="shared" si="13"/>
        <v>2.85</v>
      </c>
      <c r="V25" s="90" t="str">
        <f t="shared" si="5"/>
        <v>Moderado</v>
      </c>
      <c r="W25" s="118" t="str">
        <f t="shared" si="6"/>
        <v>Cada 3 años</v>
      </c>
      <c r="X25" s="119" t="str">
        <f t="shared" si="7"/>
        <v/>
      </c>
      <c r="Y25" s="119" t="str">
        <f t="shared" si="8"/>
        <v/>
      </c>
      <c r="Z25" s="119">
        <f t="shared" si="9"/>
        <v>0</v>
      </c>
      <c r="AA25" s="119" t="str">
        <f t="shared" si="10"/>
        <v/>
      </c>
      <c r="AB25" s="91"/>
    </row>
    <row r="26" spans="2:28" s="92" customFormat="1" ht="38.25" x14ac:dyDescent="0.25">
      <c r="B26" s="88"/>
      <c r="C26" s="123"/>
      <c r="D26" s="108"/>
      <c r="E26" s="108"/>
      <c r="F26" s="108"/>
      <c r="G26" s="108"/>
      <c r="H26" s="112">
        <f t="shared" si="0"/>
        <v>0</v>
      </c>
      <c r="I26" s="89" t="str">
        <f t="shared" si="11"/>
        <v>Bajo</v>
      </c>
      <c r="J26" s="113">
        <f t="shared" si="12"/>
        <v>1</v>
      </c>
      <c r="K26" s="116" t="s">
        <v>110</v>
      </c>
      <c r="L26" s="114">
        <f>INDEX(Tiempo_Ult_Aud_Calif,MATCH('Priorización B'!K26,Tiempo_Ult_Aud_Def,0))</f>
        <v>3</v>
      </c>
      <c r="M26" s="117" t="s">
        <v>121</v>
      </c>
      <c r="N26" s="115">
        <f t="shared" si="1"/>
        <v>4</v>
      </c>
      <c r="O26" s="117" t="s">
        <v>149</v>
      </c>
      <c r="P26" s="118">
        <f t="shared" si="2"/>
        <v>3</v>
      </c>
      <c r="Q26" s="121" t="s">
        <v>154</v>
      </c>
      <c r="R26" s="118">
        <f t="shared" si="3"/>
        <v>3</v>
      </c>
      <c r="S26" s="117" t="s">
        <v>56</v>
      </c>
      <c r="T26" s="118">
        <f t="shared" si="4"/>
        <v>4</v>
      </c>
      <c r="U26" s="90">
        <f t="shared" si="13"/>
        <v>2.85</v>
      </c>
      <c r="V26" s="90" t="str">
        <f t="shared" si="5"/>
        <v>Moderado</v>
      </c>
      <c r="W26" s="118" t="str">
        <f t="shared" si="6"/>
        <v>Cada 3 años</v>
      </c>
      <c r="X26" s="119" t="str">
        <f t="shared" si="7"/>
        <v/>
      </c>
      <c r="Y26" s="119" t="str">
        <f t="shared" si="8"/>
        <v/>
      </c>
      <c r="Z26" s="119">
        <f t="shared" si="9"/>
        <v>0</v>
      </c>
      <c r="AA26" s="119" t="str">
        <f t="shared" si="10"/>
        <v/>
      </c>
      <c r="AB26" s="91"/>
    </row>
    <row r="27" spans="2:28" s="92" customFormat="1" ht="38.25" x14ac:dyDescent="0.25">
      <c r="B27" s="88"/>
      <c r="C27" s="123"/>
      <c r="D27" s="108"/>
      <c r="E27" s="108"/>
      <c r="F27" s="108"/>
      <c r="G27" s="108"/>
      <c r="H27" s="112">
        <f t="shared" si="0"/>
        <v>0</v>
      </c>
      <c r="I27" s="89" t="str">
        <f t="shared" si="11"/>
        <v>Bajo</v>
      </c>
      <c r="J27" s="113">
        <f t="shared" si="12"/>
        <v>1</v>
      </c>
      <c r="K27" s="116" t="s">
        <v>110</v>
      </c>
      <c r="L27" s="114">
        <f>INDEX(Tiempo_Ult_Aud_Calif,MATCH('Priorización B'!K27,Tiempo_Ult_Aud_Def,0))</f>
        <v>3</v>
      </c>
      <c r="M27" s="117" t="s">
        <v>121</v>
      </c>
      <c r="N27" s="115">
        <f t="shared" si="1"/>
        <v>4</v>
      </c>
      <c r="O27" s="117" t="s">
        <v>149</v>
      </c>
      <c r="P27" s="118">
        <f t="shared" si="2"/>
        <v>3</v>
      </c>
      <c r="Q27" s="121" t="s">
        <v>154</v>
      </c>
      <c r="R27" s="118">
        <f t="shared" si="3"/>
        <v>3</v>
      </c>
      <c r="S27" s="117" t="s">
        <v>56</v>
      </c>
      <c r="T27" s="118">
        <f t="shared" si="4"/>
        <v>4</v>
      </c>
      <c r="U27" s="90">
        <f t="shared" si="13"/>
        <v>2.85</v>
      </c>
      <c r="V27" s="90" t="str">
        <f t="shared" si="5"/>
        <v>Moderado</v>
      </c>
      <c r="W27" s="118" t="str">
        <f t="shared" si="6"/>
        <v>Cada 3 años</v>
      </c>
      <c r="X27" s="119" t="str">
        <f t="shared" si="7"/>
        <v/>
      </c>
      <c r="Y27" s="119" t="str">
        <f t="shared" si="8"/>
        <v/>
      </c>
      <c r="Z27" s="119">
        <f t="shared" si="9"/>
        <v>0</v>
      </c>
      <c r="AA27" s="119" t="str">
        <f t="shared" si="10"/>
        <v/>
      </c>
      <c r="AB27" s="91"/>
    </row>
    <row r="28" spans="2:28" s="92" customFormat="1" ht="38.25" x14ac:dyDescent="0.25">
      <c r="B28" s="88"/>
      <c r="C28" s="123"/>
      <c r="D28" s="108"/>
      <c r="E28" s="108"/>
      <c r="F28" s="108"/>
      <c r="G28" s="108"/>
      <c r="H28" s="112">
        <f t="shared" si="0"/>
        <v>0</v>
      </c>
      <c r="I28" s="89" t="str">
        <f t="shared" si="11"/>
        <v>Bajo</v>
      </c>
      <c r="J28" s="113">
        <f t="shared" si="12"/>
        <v>1</v>
      </c>
      <c r="K28" s="116" t="s">
        <v>110</v>
      </c>
      <c r="L28" s="114">
        <f>INDEX(Tiempo_Ult_Aud_Calif,MATCH('Priorización B'!K28,Tiempo_Ult_Aud_Def,0))</f>
        <v>3</v>
      </c>
      <c r="M28" s="117" t="s">
        <v>121</v>
      </c>
      <c r="N28" s="115">
        <f t="shared" si="1"/>
        <v>4</v>
      </c>
      <c r="O28" s="117" t="s">
        <v>149</v>
      </c>
      <c r="P28" s="118">
        <f t="shared" si="2"/>
        <v>3</v>
      </c>
      <c r="Q28" s="121" t="s">
        <v>154</v>
      </c>
      <c r="R28" s="118">
        <f t="shared" si="3"/>
        <v>3</v>
      </c>
      <c r="S28" s="117" t="s">
        <v>56</v>
      </c>
      <c r="T28" s="118">
        <f t="shared" si="4"/>
        <v>4</v>
      </c>
      <c r="U28" s="90">
        <f t="shared" si="13"/>
        <v>2.85</v>
      </c>
      <c r="V28" s="90" t="str">
        <f t="shared" si="5"/>
        <v>Moderado</v>
      </c>
      <c r="W28" s="118" t="str">
        <f t="shared" si="6"/>
        <v>Cada 3 años</v>
      </c>
      <c r="X28" s="119" t="str">
        <f t="shared" si="7"/>
        <v/>
      </c>
      <c r="Y28" s="119" t="str">
        <f t="shared" si="8"/>
        <v/>
      </c>
      <c r="Z28" s="119">
        <f t="shared" si="9"/>
        <v>0</v>
      </c>
      <c r="AA28" s="119" t="str">
        <f t="shared" si="10"/>
        <v/>
      </c>
      <c r="AB28" s="91"/>
    </row>
    <row r="29" spans="2:28" s="92" customFormat="1" ht="38.25" x14ac:dyDescent="0.25">
      <c r="B29" s="88"/>
      <c r="C29" s="123"/>
      <c r="D29" s="108"/>
      <c r="E29" s="108"/>
      <c r="F29" s="108"/>
      <c r="G29" s="108"/>
      <c r="H29" s="112">
        <f t="shared" si="0"/>
        <v>0</v>
      </c>
      <c r="I29" s="89" t="str">
        <f t="shared" si="11"/>
        <v>Bajo</v>
      </c>
      <c r="J29" s="113">
        <f t="shared" si="12"/>
        <v>1</v>
      </c>
      <c r="K29" s="116" t="s">
        <v>110</v>
      </c>
      <c r="L29" s="114">
        <f>INDEX(Tiempo_Ult_Aud_Calif,MATCH('Priorización B'!K29,Tiempo_Ult_Aud_Def,0))</f>
        <v>3</v>
      </c>
      <c r="M29" s="117" t="s">
        <v>121</v>
      </c>
      <c r="N29" s="115">
        <f t="shared" si="1"/>
        <v>4</v>
      </c>
      <c r="O29" s="117" t="s">
        <v>149</v>
      </c>
      <c r="P29" s="118">
        <f t="shared" si="2"/>
        <v>3</v>
      </c>
      <c r="Q29" s="121" t="s">
        <v>154</v>
      </c>
      <c r="R29" s="118">
        <f t="shared" si="3"/>
        <v>3</v>
      </c>
      <c r="S29" s="117" t="s">
        <v>56</v>
      </c>
      <c r="T29" s="118">
        <f t="shared" si="4"/>
        <v>4</v>
      </c>
      <c r="U29" s="90">
        <f t="shared" si="13"/>
        <v>2.85</v>
      </c>
      <c r="V29" s="90" t="str">
        <f t="shared" si="5"/>
        <v>Moderado</v>
      </c>
      <c r="W29" s="118" t="str">
        <f t="shared" si="6"/>
        <v>Cada 3 años</v>
      </c>
      <c r="X29" s="119" t="str">
        <f t="shared" si="7"/>
        <v/>
      </c>
      <c r="Y29" s="119" t="str">
        <f t="shared" si="8"/>
        <v/>
      </c>
      <c r="Z29" s="119">
        <f t="shared" si="9"/>
        <v>0</v>
      </c>
      <c r="AA29" s="119" t="str">
        <f t="shared" si="10"/>
        <v/>
      </c>
      <c r="AB29" s="91"/>
    </row>
    <row r="30" spans="2:28" s="92" customFormat="1" ht="38.25" x14ac:dyDescent="0.25">
      <c r="B30" s="88"/>
      <c r="C30" s="123"/>
      <c r="D30" s="108"/>
      <c r="E30" s="108"/>
      <c r="F30" s="108"/>
      <c r="G30" s="108"/>
      <c r="H30" s="112">
        <f t="shared" si="0"/>
        <v>0</v>
      </c>
      <c r="I30" s="89" t="str">
        <f t="shared" si="11"/>
        <v>Bajo</v>
      </c>
      <c r="J30" s="113">
        <f t="shared" si="12"/>
        <v>1</v>
      </c>
      <c r="K30" s="116" t="s">
        <v>110</v>
      </c>
      <c r="L30" s="114">
        <f>INDEX(Tiempo_Ult_Aud_Calif,MATCH('Priorización B'!K30,Tiempo_Ult_Aud_Def,0))</f>
        <v>3</v>
      </c>
      <c r="M30" s="117" t="s">
        <v>121</v>
      </c>
      <c r="N30" s="115">
        <f t="shared" si="1"/>
        <v>4</v>
      </c>
      <c r="O30" s="117" t="s">
        <v>149</v>
      </c>
      <c r="P30" s="118">
        <f t="shared" si="2"/>
        <v>3</v>
      </c>
      <c r="Q30" s="121" t="s">
        <v>154</v>
      </c>
      <c r="R30" s="118">
        <f t="shared" si="3"/>
        <v>3</v>
      </c>
      <c r="S30" s="117" t="s">
        <v>56</v>
      </c>
      <c r="T30" s="118">
        <f t="shared" si="4"/>
        <v>4</v>
      </c>
      <c r="U30" s="90">
        <f t="shared" si="13"/>
        <v>2.85</v>
      </c>
      <c r="V30" s="90" t="str">
        <f t="shared" si="5"/>
        <v>Moderado</v>
      </c>
      <c r="W30" s="118" t="str">
        <f t="shared" si="6"/>
        <v>Cada 3 años</v>
      </c>
      <c r="X30" s="119" t="str">
        <f t="shared" si="7"/>
        <v/>
      </c>
      <c r="Y30" s="119" t="str">
        <f t="shared" si="8"/>
        <v/>
      </c>
      <c r="Z30" s="119">
        <f t="shared" si="9"/>
        <v>0</v>
      </c>
      <c r="AA30" s="119" t="str">
        <f t="shared" si="10"/>
        <v/>
      </c>
      <c r="AB30" s="91"/>
    </row>
    <row r="31" spans="2:28" s="92" customFormat="1" ht="38.25" x14ac:dyDescent="0.25">
      <c r="B31" s="88"/>
      <c r="C31" s="123"/>
      <c r="D31" s="108"/>
      <c r="E31" s="108"/>
      <c r="F31" s="108"/>
      <c r="G31" s="108"/>
      <c r="H31" s="112">
        <f t="shared" si="0"/>
        <v>0</v>
      </c>
      <c r="I31" s="89" t="str">
        <f t="shared" si="11"/>
        <v>Bajo</v>
      </c>
      <c r="J31" s="113">
        <f t="shared" si="12"/>
        <v>1</v>
      </c>
      <c r="K31" s="116" t="s">
        <v>110</v>
      </c>
      <c r="L31" s="114">
        <f>INDEX(Tiempo_Ult_Aud_Calif,MATCH('Priorización B'!K31,Tiempo_Ult_Aud_Def,0))</f>
        <v>3</v>
      </c>
      <c r="M31" s="117" t="s">
        <v>121</v>
      </c>
      <c r="N31" s="115">
        <f t="shared" si="1"/>
        <v>4</v>
      </c>
      <c r="O31" s="117" t="s">
        <v>149</v>
      </c>
      <c r="P31" s="118">
        <f t="shared" si="2"/>
        <v>3</v>
      </c>
      <c r="Q31" s="121" t="s">
        <v>154</v>
      </c>
      <c r="R31" s="118">
        <f t="shared" si="3"/>
        <v>3</v>
      </c>
      <c r="S31" s="117" t="s">
        <v>56</v>
      </c>
      <c r="T31" s="118">
        <f t="shared" si="4"/>
        <v>4</v>
      </c>
      <c r="U31" s="90">
        <f t="shared" si="13"/>
        <v>2.85</v>
      </c>
      <c r="V31" s="90" t="str">
        <f t="shared" si="5"/>
        <v>Moderado</v>
      </c>
      <c r="W31" s="118" t="str">
        <f t="shared" si="6"/>
        <v>Cada 3 años</v>
      </c>
      <c r="X31" s="119" t="str">
        <f t="shared" si="7"/>
        <v/>
      </c>
      <c r="Y31" s="119" t="str">
        <f t="shared" si="8"/>
        <v/>
      </c>
      <c r="Z31" s="119">
        <f t="shared" si="9"/>
        <v>0</v>
      </c>
      <c r="AA31" s="119" t="str">
        <f t="shared" si="10"/>
        <v/>
      </c>
      <c r="AB31" s="91"/>
    </row>
    <row r="32" spans="2:28" s="92" customFormat="1" ht="38.25" x14ac:dyDescent="0.25">
      <c r="B32" s="88"/>
      <c r="C32" s="123"/>
      <c r="D32" s="108"/>
      <c r="E32" s="108"/>
      <c r="F32" s="108"/>
      <c r="G32" s="108"/>
      <c r="H32" s="112">
        <f t="shared" si="0"/>
        <v>0</v>
      </c>
      <c r="I32" s="89" t="str">
        <f t="shared" si="11"/>
        <v>Bajo</v>
      </c>
      <c r="J32" s="113">
        <f t="shared" si="12"/>
        <v>1</v>
      </c>
      <c r="K32" s="116" t="s">
        <v>110</v>
      </c>
      <c r="L32" s="114">
        <f>INDEX(Tiempo_Ult_Aud_Calif,MATCH('Priorización B'!K32,Tiempo_Ult_Aud_Def,0))</f>
        <v>3</v>
      </c>
      <c r="M32" s="117" t="s">
        <v>121</v>
      </c>
      <c r="N32" s="115">
        <f t="shared" si="1"/>
        <v>4</v>
      </c>
      <c r="O32" s="117" t="s">
        <v>149</v>
      </c>
      <c r="P32" s="118">
        <f t="shared" si="2"/>
        <v>3</v>
      </c>
      <c r="Q32" s="121" t="s">
        <v>154</v>
      </c>
      <c r="R32" s="118">
        <f t="shared" si="3"/>
        <v>3</v>
      </c>
      <c r="S32" s="117" t="s">
        <v>56</v>
      </c>
      <c r="T32" s="118">
        <f t="shared" si="4"/>
        <v>4</v>
      </c>
      <c r="U32" s="90">
        <f t="shared" si="13"/>
        <v>2.85</v>
      </c>
      <c r="V32" s="90" t="str">
        <f t="shared" si="5"/>
        <v>Moderado</v>
      </c>
      <c r="W32" s="118" t="str">
        <f t="shared" si="6"/>
        <v>Cada 3 años</v>
      </c>
      <c r="X32" s="119" t="str">
        <f t="shared" si="7"/>
        <v/>
      </c>
      <c r="Y32" s="119" t="str">
        <f t="shared" si="8"/>
        <v/>
      </c>
      <c r="Z32" s="119">
        <f t="shared" si="9"/>
        <v>0</v>
      </c>
      <c r="AA32" s="119" t="str">
        <f t="shared" si="10"/>
        <v/>
      </c>
      <c r="AB32" s="91"/>
    </row>
    <row r="33" spans="2:28" s="92" customFormat="1" ht="38.25" x14ac:dyDescent="0.25">
      <c r="B33" s="88"/>
      <c r="C33" s="123"/>
      <c r="D33" s="108"/>
      <c r="E33" s="108"/>
      <c r="F33" s="108"/>
      <c r="G33" s="108"/>
      <c r="H33" s="112">
        <f t="shared" si="0"/>
        <v>0</v>
      </c>
      <c r="I33" s="89" t="str">
        <f t="shared" si="11"/>
        <v>Bajo</v>
      </c>
      <c r="J33" s="113">
        <f t="shared" si="12"/>
        <v>1</v>
      </c>
      <c r="K33" s="116" t="s">
        <v>110</v>
      </c>
      <c r="L33" s="114">
        <f>INDEX(Tiempo_Ult_Aud_Calif,MATCH('Priorización B'!K33,Tiempo_Ult_Aud_Def,0))</f>
        <v>3</v>
      </c>
      <c r="M33" s="117" t="s">
        <v>121</v>
      </c>
      <c r="N33" s="115">
        <f t="shared" si="1"/>
        <v>4</v>
      </c>
      <c r="O33" s="117" t="s">
        <v>149</v>
      </c>
      <c r="P33" s="118">
        <f t="shared" si="2"/>
        <v>3</v>
      </c>
      <c r="Q33" s="121" t="s">
        <v>154</v>
      </c>
      <c r="R33" s="118">
        <f t="shared" si="3"/>
        <v>3</v>
      </c>
      <c r="S33" s="117" t="s">
        <v>56</v>
      </c>
      <c r="T33" s="118">
        <f t="shared" si="4"/>
        <v>4</v>
      </c>
      <c r="U33" s="90">
        <f t="shared" si="13"/>
        <v>2.85</v>
      </c>
      <c r="V33" s="90" t="str">
        <f t="shared" si="5"/>
        <v>Moderado</v>
      </c>
      <c r="W33" s="118" t="str">
        <f t="shared" si="6"/>
        <v>Cada 3 años</v>
      </c>
      <c r="X33" s="119" t="str">
        <f t="shared" si="7"/>
        <v/>
      </c>
      <c r="Y33" s="119" t="str">
        <f t="shared" si="8"/>
        <v/>
      </c>
      <c r="Z33" s="119">
        <f t="shared" si="9"/>
        <v>0</v>
      </c>
      <c r="AA33" s="119" t="str">
        <f t="shared" si="10"/>
        <v/>
      </c>
      <c r="AB33" s="91"/>
    </row>
    <row r="34" spans="2:28" s="92" customFormat="1" ht="38.25" x14ac:dyDescent="0.25">
      <c r="B34" s="88"/>
      <c r="C34" s="123"/>
      <c r="D34" s="108"/>
      <c r="E34" s="108"/>
      <c r="F34" s="108"/>
      <c r="G34" s="108"/>
      <c r="H34" s="112">
        <f t="shared" si="0"/>
        <v>0</v>
      </c>
      <c r="I34" s="89" t="str">
        <f t="shared" si="11"/>
        <v>Bajo</v>
      </c>
      <c r="J34" s="113">
        <f t="shared" si="12"/>
        <v>1</v>
      </c>
      <c r="K34" s="116" t="s">
        <v>110</v>
      </c>
      <c r="L34" s="114">
        <f>INDEX(Tiempo_Ult_Aud_Calif,MATCH('Priorización B'!K34,Tiempo_Ult_Aud_Def,0))</f>
        <v>3</v>
      </c>
      <c r="M34" s="117" t="s">
        <v>121</v>
      </c>
      <c r="N34" s="115">
        <f t="shared" si="1"/>
        <v>4</v>
      </c>
      <c r="O34" s="117" t="s">
        <v>149</v>
      </c>
      <c r="P34" s="118">
        <f t="shared" si="2"/>
        <v>3</v>
      </c>
      <c r="Q34" s="121" t="s">
        <v>154</v>
      </c>
      <c r="R34" s="118">
        <f t="shared" si="3"/>
        <v>3</v>
      </c>
      <c r="S34" s="117" t="s">
        <v>56</v>
      </c>
      <c r="T34" s="118">
        <f t="shared" si="4"/>
        <v>4</v>
      </c>
      <c r="U34" s="90">
        <f t="shared" si="13"/>
        <v>2.85</v>
      </c>
      <c r="V34" s="90" t="str">
        <f t="shared" si="5"/>
        <v>Moderado</v>
      </c>
      <c r="W34" s="118" t="str">
        <f t="shared" si="6"/>
        <v>Cada 3 años</v>
      </c>
      <c r="X34" s="119" t="str">
        <f t="shared" si="7"/>
        <v/>
      </c>
      <c r="Y34" s="119" t="str">
        <f t="shared" si="8"/>
        <v/>
      </c>
      <c r="Z34" s="119">
        <f t="shared" si="9"/>
        <v>0</v>
      </c>
      <c r="AA34" s="119" t="str">
        <f t="shared" si="10"/>
        <v/>
      </c>
      <c r="AB34" s="91"/>
    </row>
    <row r="35" spans="2:28" s="92" customFormat="1" ht="38.25" x14ac:dyDescent="0.25">
      <c r="B35" s="88"/>
      <c r="C35" s="123"/>
      <c r="D35" s="108"/>
      <c r="E35" s="108"/>
      <c r="F35" s="108"/>
      <c r="G35" s="108"/>
      <c r="H35" s="112">
        <f t="shared" si="0"/>
        <v>0</v>
      </c>
      <c r="I35" s="89" t="str">
        <f t="shared" si="11"/>
        <v>Bajo</v>
      </c>
      <c r="J35" s="113">
        <f t="shared" si="12"/>
        <v>1</v>
      </c>
      <c r="K35" s="116" t="s">
        <v>110</v>
      </c>
      <c r="L35" s="114">
        <f>INDEX(Tiempo_Ult_Aud_Calif,MATCH('Priorización B'!K35,Tiempo_Ult_Aud_Def,0))</f>
        <v>3</v>
      </c>
      <c r="M35" s="117" t="s">
        <v>121</v>
      </c>
      <c r="N35" s="115">
        <f t="shared" si="1"/>
        <v>4</v>
      </c>
      <c r="O35" s="117" t="s">
        <v>149</v>
      </c>
      <c r="P35" s="118">
        <f t="shared" si="2"/>
        <v>3</v>
      </c>
      <c r="Q35" s="121" t="s">
        <v>154</v>
      </c>
      <c r="R35" s="118">
        <f t="shared" si="3"/>
        <v>3</v>
      </c>
      <c r="S35" s="117" t="s">
        <v>56</v>
      </c>
      <c r="T35" s="118">
        <f t="shared" si="4"/>
        <v>4</v>
      </c>
      <c r="U35" s="90">
        <f t="shared" si="13"/>
        <v>2.85</v>
      </c>
      <c r="V35" s="90" t="str">
        <f t="shared" si="5"/>
        <v>Moderado</v>
      </c>
      <c r="W35" s="118" t="str">
        <f t="shared" si="6"/>
        <v>Cada 3 años</v>
      </c>
      <c r="X35" s="119" t="str">
        <f t="shared" si="7"/>
        <v/>
      </c>
      <c r="Y35" s="119" t="str">
        <f t="shared" si="8"/>
        <v/>
      </c>
      <c r="Z35" s="119">
        <f t="shared" si="9"/>
        <v>0</v>
      </c>
      <c r="AA35" s="119" t="str">
        <f t="shared" si="10"/>
        <v/>
      </c>
      <c r="AB35" s="91"/>
    </row>
    <row r="36" spans="2:28" s="95" customFormat="1" ht="38.25" x14ac:dyDescent="0.25">
      <c r="B36" s="93"/>
      <c r="C36" s="123"/>
      <c r="D36" s="108"/>
      <c r="E36" s="108"/>
      <c r="F36" s="108"/>
      <c r="G36" s="108"/>
      <c r="H36" s="112">
        <f t="shared" si="0"/>
        <v>0</v>
      </c>
      <c r="I36" s="89" t="str">
        <f t="shared" si="11"/>
        <v>Bajo</v>
      </c>
      <c r="J36" s="113">
        <f t="shared" si="12"/>
        <v>1</v>
      </c>
      <c r="K36" s="116" t="s">
        <v>110</v>
      </c>
      <c r="L36" s="114">
        <f>INDEX(Tiempo_Ult_Aud_Calif,MATCH('Priorización B'!K36,Tiempo_Ult_Aud_Def,0))</f>
        <v>3</v>
      </c>
      <c r="M36" s="117" t="s">
        <v>121</v>
      </c>
      <c r="N36" s="115">
        <f t="shared" si="1"/>
        <v>4</v>
      </c>
      <c r="O36" s="117" t="s">
        <v>149</v>
      </c>
      <c r="P36" s="118">
        <f t="shared" si="2"/>
        <v>3</v>
      </c>
      <c r="Q36" s="121" t="s">
        <v>154</v>
      </c>
      <c r="R36" s="118">
        <f t="shared" si="3"/>
        <v>3</v>
      </c>
      <c r="S36" s="117" t="s">
        <v>56</v>
      </c>
      <c r="T36" s="118">
        <f t="shared" si="4"/>
        <v>4</v>
      </c>
      <c r="U36" s="90">
        <f t="shared" si="13"/>
        <v>2.85</v>
      </c>
      <c r="V36" s="90" t="str">
        <f t="shared" si="5"/>
        <v>Moderado</v>
      </c>
      <c r="W36" s="118" t="str">
        <f t="shared" si="6"/>
        <v>Cada 3 años</v>
      </c>
      <c r="X36" s="119" t="str">
        <f t="shared" si="7"/>
        <v/>
      </c>
      <c r="Y36" s="119" t="str">
        <f t="shared" si="8"/>
        <v/>
      </c>
      <c r="Z36" s="119">
        <f t="shared" si="9"/>
        <v>0</v>
      </c>
      <c r="AA36" s="119" t="str">
        <f t="shared" si="10"/>
        <v/>
      </c>
      <c r="AB36" s="94"/>
    </row>
    <row r="37" spans="2:28" s="95" customFormat="1" ht="38.25" x14ac:dyDescent="0.25">
      <c r="B37" s="93"/>
      <c r="C37" s="123"/>
      <c r="D37" s="108"/>
      <c r="E37" s="108"/>
      <c r="F37" s="108"/>
      <c r="G37" s="108"/>
      <c r="H37" s="112">
        <f t="shared" si="0"/>
        <v>0</v>
      </c>
      <c r="I37" s="89" t="str">
        <f t="shared" si="11"/>
        <v>Bajo</v>
      </c>
      <c r="J37" s="113">
        <f t="shared" si="12"/>
        <v>1</v>
      </c>
      <c r="K37" s="116" t="s">
        <v>110</v>
      </c>
      <c r="L37" s="114">
        <f>INDEX(Tiempo_Ult_Aud_Calif,MATCH('Priorización B'!K37,Tiempo_Ult_Aud_Def,0))</f>
        <v>3</v>
      </c>
      <c r="M37" s="117" t="s">
        <v>121</v>
      </c>
      <c r="N37" s="115">
        <f t="shared" si="1"/>
        <v>4</v>
      </c>
      <c r="O37" s="117" t="s">
        <v>149</v>
      </c>
      <c r="P37" s="118">
        <f t="shared" si="2"/>
        <v>3</v>
      </c>
      <c r="Q37" s="121" t="s">
        <v>154</v>
      </c>
      <c r="R37" s="118">
        <f t="shared" si="3"/>
        <v>3</v>
      </c>
      <c r="S37" s="117" t="s">
        <v>56</v>
      </c>
      <c r="T37" s="118">
        <f t="shared" si="4"/>
        <v>4</v>
      </c>
      <c r="U37" s="90">
        <f t="shared" si="13"/>
        <v>2.85</v>
      </c>
      <c r="V37" s="90" t="str">
        <f t="shared" si="5"/>
        <v>Moderado</v>
      </c>
      <c r="W37" s="118" t="str">
        <f t="shared" si="6"/>
        <v>Cada 3 años</v>
      </c>
      <c r="X37" s="119" t="str">
        <f t="shared" si="7"/>
        <v/>
      </c>
      <c r="Y37" s="119" t="str">
        <f t="shared" si="8"/>
        <v/>
      </c>
      <c r="Z37" s="119">
        <f t="shared" si="9"/>
        <v>0</v>
      </c>
      <c r="AA37" s="119" t="str">
        <f t="shared" si="10"/>
        <v/>
      </c>
      <c r="AB37" s="94"/>
    </row>
    <row r="38" spans="2:28" s="95" customFormat="1" ht="46.5" customHeight="1" x14ac:dyDescent="0.25">
      <c r="B38" s="93"/>
      <c r="C38" s="123"/>
      <c r="D38" s="108"/>
      <c r="E38" s="108"/>
      <c r="F38" s="108"/>
      <c r="G38" s="108"/>
      <c r="H38" s="112">
        <f t="shared" si="0"/>
        <v>0</v>
      </c>
      <c r="I38" s="89" t="str">
        <f t="shared" si="11"/>
        <v>Bajo</v>
      </c>
      <c r="J38" s="113">
        <f t="shared" si="12"/>
        <v>1</v>
      </c>
      <c r="K38" s="116" t="s">
        <v>110</v>
      </c>
      <c r="L38" s="114">
        <f>INDEX(Tiempo_Ult_Aud_Calif,MATCH('Priorización B'!K38,Tiempo_Ult_Aud_Def,0))</f>
        <v>3</v>
      </c>
      <c r="M38" s="117" t="s">
        <v>121</v>
      </c>
      <c r="N38" s="115">
        <f t="shared" si="1"/>
        <v>4</v>
      </c>
      <c r="O38" s="117" t="s">
        <v>149</v>
      </c>
      <c r="P38" s="118">
        <f t="shared" si="2"/>
        <v>3</v>
      </c>
      <c r="Q38" s="121" t="s">
        <v>154</v>
      </c>
      <c r="R38" s="118">
        <f t="shared" si="3"/>
        <v>3</v>
      </c>
      <c r="S38" s="117" t="s">
        <v>56</v>
      </c>
      <c r="T38" s="118">
        <f t="shared" si="4"/>
        <v>4</v>
      </c>
      <c r="U38" s="90">
        <f t="shared" si="13"/>
        <v>2.85</v>
      </c>
      <c r="V38" s="90" t="str">
        <f t="shared" si="5"/>
        <v>Moderado</v>
      </c>
      <c r="W38" s="118" t="str">
        <f t="shared" si="6"/>
        <v>Cada 3 años</v>
      </c>
      <c r="X38" s="119" t="str">
        <f t="shared" si="7"/>
        <v/>
      </c>
      <c r="Y38" s="119" t="str">
        <f t="shared" si="8"/>
        <v/>
      </c>
      <c r="Z38" s="119">
        <f t="shared" si="9"/>
        <v>0</v>
      </c>
      <c r="AA38" s="119" t="str">
        <f t="shared" si="10"/>
        <v/>
      </c>
      <c r="AB38" s="94"/>
    </row>
    <row r="39" spans="2:28" s="95" customFormat="1" ht="38.25" x14ac:dyDescent="0.25">
      <c r="B39" s="93"/>
      <c r="C39" s="123"/>
      <c r="D39" s="108"/>
      <c r="E39" s="108"/>
      <c r="F39" s="108"/>
      <c r="G39" s="108"/>
      <c r="H39" s="112">
        <f t="shared" si="0"/>
        <v>0</v>
      </c>
      <c r="I39" s="89" t="str">
        <f t="shared" si="11"/>
        <v>Bajo</v>
      </c>
      <c r="J39" s="113">
        <f t="shared" si="12"/>
        <v>1</v>
      </c>
      <c r="K39" s="116" t="s">
        <v>110</v>
      </c>
      <c r="L39" s="114">
        <f>INDEX(Tiempo_Ult_Aud_Calif,MATCH('Priorización B'!K39,Tiempo_Ult_Aud_Def,0))</f>
        <v>3</v>
      </c>
      <c r="M39" s="117" t="s">
        <v>121</v>
      </c>
      <c r="N39" s="115">
        <f t="shared" si="1"/>
        <v>4</v>
      </c>
      <c r="O39" s="117" t="s">
        <v>149</v>
      </c>
      <c r="P39" s="118">
        <f t="shared" si="2"/>
        <v>3</v>
      </c>
      <c r="Q39" s="121" t="s">
        <v>154</v>
      </c>
      <c r="R39" s="118">
        <f t="shared" si="3"/>
        <v>3</v>
      </c>
      <c r="S39" s="117" t="s">
        <v>56</v>
      </c>
      <c r="T39" s="118">
        <f t="shared" si="4"/>
        <v>4</v>
      </c>
      <c r="U39" s="90">
        <f t="shared" si="13"/>
        <v>2.85</v>
      </c>
      <c r="V39" s="90" t="str">
        <f t="shared" si="5"/>
        <v>Moderado</v>
      </c>
      <c r="W39" s="118" t="str">
        <f t="shared" si="6"/>
        <v>Cada 3 años</v>
      </c>
      <c r="X39" s="119" t="str">
        <f t="shared" si="7"/>
        <v/>
      </c>
      <c r="Y39" s="119" t="str">
        <f t="shared" si="8"/>
        <v/>
      </c>
      <c r="Z39" s="119">
        <f t="shared" si="9"/>
        <v>0</v>
      </c>
      <c r="AA39" s="119" t="str">
        <f t="shared" si="10"/>
        <v/>
      </c>
      <c r="AB39" s="94"/>
    </row>
    <row r="40" spans="2:28" s="95" customFormat="1" ht="38.25" x14ac:dyDescent="0.25">
      <c r="B40" s="93"/>
      <c r="C40" s="123"/>
      <c r="D40" s="108"/>
      <c r="E40" s="108"/>
      <c r="F40" s="108"/>
      <c r="G40" s="108"/>
      <c r="H40" s="112">
        <f t="shared" si="0"/>
        <v>0</v>
      </c>
      <c r="I40" s="89" t="str">
        <f t="shared" si="11"/>
        <v>Bajo</v>
      </c>
      <c r="J40" s="113">
        <f t="shared" si="12"/>
        <v>1</v>
      </c>
      <c r="K40" s="116" t="s">
        <v>110</v>
      </c>
      <c r="L40" s="114">
        <f>INDEX(Tiempo_Ult_Aud_Calif,MATCH('Priorización B'!K40,Tiempo_Ult_Aud_Def,0))</f>
        <v>3</v>
      </c>
      <c r="M40" s="117" t="s">
        <v>121</v>
      </c>
      <c r="N40" s="115">
        <f t="shared" si="1"/>
        <v>4</v>
      </c>
      <c r="O40" s="117" t="s">
        <v>149</v>
      </c>
      <c r="P40" s="118">
        <f t="shared" si="2"/>
        <v>3</v>
      </c>
      <c r="Q40" s="121" t="s">
        <v>154</v>
      </c>
      <c r="R40" s="118">
        <f t="shared" si="3"/>
        <v>3</v>
      </c>
      <c r="S40" s="117" t="s">
        <v>56</v>
      </c>
      <c r="T40" s="118">
        <f t="shared" si="4"/>
        <v>4</v>
      </c>
      <c r="U40" s="90">
        <f t="shared" si="13"/>
        <v>2.85</v>
      </c>
      <c r="V40" s="90" t="str">
        <f t="shared" si="5"/>
        <v>Moderado</v>
      </c>
      <c r="W40" s="118" t="str">
        <f t="shared" si="6"/>
        <v>Cada 3 años</v>
      </c>
      <c r="X40" s="119" t="str">
        <f t="shared" si="7"/>
        <v/>
      </c>
      <c r="Y40" s="119" t="str">
        <f t="shared" si="8"/>
        <v/>
      </c>
      <c r="Z40" s="119">
        <f t="shared" si="9"/>
        <v>0</v>
      </c>
      <c r="AA40" s="119" t="str">
        <f t="shared" si="10"/>
        <v/>
      </c>
      <c r="AB40" s="94"/>
    </row>
    <row r="41" spans="2:28" s="95" customFormat="1" ht="38.25" x14ac:dyDescent="0.25">
      <c r="B41" s="93"/>
      <c r="C41" s="123"/>
      <c r="D41" s="108"/>
      <c r="E41" s="108"/>
      <c r="F41" s="108"/>
      <c r="G41" s="108"/>
      <c r="H41" s="112">
        <f t="shared" si="0"/>
        <v>0</v>
      </c>
      <c r="I41" s="89" t="str">
        <f t="shared" si="11"/>
        <v>Bajo</v>
      </c>
      <c r="J41" s="113">
        <f t="shared" si="12"/>
        <v>1</v>
      </c>
      <c r="K41" s="116" t="s">
        <v>110</v>
      </c>
      <c r="L41" s="114">
        <f>INDEX(Tiempo_Ult_Aud_Calif,MATCH('Priorización B'!K41,Tiempo_Ult_Aud_Def,0))</f>
        <v>3</v>
      </c>
      <c r="M41" s="117" t="s">
        <v>121</v>
      </c>
      <c r="N41" s="115">
        <f t="shared" ref="N41:N67" si="14">INDEX(Nivel_Directivo_Calif,MATCH(M41,Nivel_Directivo_Def_PQR,0))</f>
        <v>4</v>
      </c>
      <c r="O41" s="117" t="s">
        <v>149</v>
      </c>
      <c r="P41" s="118">
        <f t="shared" si="2"/>
        <v>3</v>
      </c>
      <c r="Q41" s="121" t="s">
        <v>154</v>
      </c>
      <c r="R41" s="118">
        <f t="shared" si="3"/>
        <v>3</v>
      </c>
      <c r="S41" s="117" t="s">
        <v>56</v>
      </c>
      <c r="T41" s="118">
        <f t="shared" si="4"/>
        <v>4</v>
      </c>
      <c r="U41" s="90">
        <f t="shared" si="13"/>
        <v>2.85</v>
      </c>
      <c r="V41" s="90" t="str">
        <f t="shared" si="5"/>
        <v>Moderado</v>
      </c>
      <c r="W41" s="118" t="str">
        <f t="shared" si="6"/>
        <v>Cada 3 años</v>
      </c>
      <c r="X41" s="119" t="str">
        <f t="shared" si="7"/>
        <v/>
      </c>
      <c r="Y41" s="119" t="str">
        <f t="shared" si="8"/>
        <v/>
      </c>
      <c r="Z41" s="119">
        <f t="shared" si="9"/>
        <v>0</v>
      </c>
      <c r="AA41" s="119" t="str">
        <f t="shared" si="10"/>
        <v/>
      </c>
      <c r="AB41" s="94"/>
    </row>
    <row r="42" spans="2:28" s="95" customFormat="1" ht="38.25" x14ac:dyDescent="0.25">
      <c r="B42" s="93"/>
      <c r="C42" s="123"/>
      <c r="D42" s="108"/>
      <c r="E42" s="108"/>
      <c r="F42" s="108"/>
      <c r="G42" s="108"/>
      <c r="H42" s="112">
        <f t="shared" si="0"/>
        <v>0</v>
      </c>
      <c r="I42" s="89" t="str">
        <f t="shared" si="11"/>
        <v>Bajo</v>
      </c>
      <c r="J42" s="113">
        <f t="shared" si="12"/>
        <v>1</v>
      </c>
      <c r="K42" s="116" t="s">
        <v>110</v>
      </c>
      <c r="L42" s="114">
        <f>INDEX(Tiempo_Ult_Aud_Calif,MATCH('Priorización B'!K42,Tiempo_Ult_Aud_Def,0))</f>
        <v>3</v>
      </c>
      <c r="M42" s="117" t="s">
        <v>121</v>
      </c>
      <c r="N42" s="115">
        <f t="shared" si="14"/>
        <v>4</v>
      </c>
      <c r="O42" s="117" t="s">
        <v>149</v>
      </c>
      <c r="P42" s="118">
        <f t="shared" si="2"/>
        <v>3</v>
      </c>
      <c r="Q42" s="121" t="s">
        <v>154</v>
      </c>
      <c r="R42" s="118">
        <f t="shared" si="3"/>
        <v>3</v>
      </c>
      <c r="S42" s="117" t="s">
        <v>56</v>
      </c>
      <c r="T42" s="118">
        <f t="shared" si="4"/>
        <v>4</v>
      </c>
      <c r="U42" s="90">
        <f t="shared" si="13"/>
        <v>2.85</v>
      </c>
      <c r="V42" s="90" t="str">
        <f t="shared" si="5"/>
        <v>Moderado</v>
      </c>
      <c r="W42" s="118" t="str">
        <f t="shared" si="6"/>
        <v>Cada 3 años</v>
      </c>
      <c r="X42" s="119" t="str">
        <f t="shared" si="7"/>
        <v/>
      </c>
      <c r="Y42" s="119" t="str">
        <f t="shared" si="8"/>
        <v/>
      </c>
      <c r="Z42" s="119">
        <f t="shared" si="9"/>
        <v>0</v>
      </c>
      <c r="AA42" s="119" t="str">
        <f t="shared" si="10"/>
        <v/>
      </c>
      <c r="AB42" s="94"/>
    </row>
    <row r="43" spans="2:28" s="95" customFormat="1" ht="15" customHeight="1" x14ac:dyDescent="0.25">
      <c r="B43" s="93"/>
      <c r="C43" s="123"/>
      <c r="D43" s="108"/>
      <c r="E43" s="108"/>
      <c r="F43" s="108"/>
      <c r="G43" s="108"/>
      <c r="H43" s="112">
        <f t="shared" si="0"/>
        <v>0</v>
      </c>
      <c r="I43" s="89" t="str">
        <f t="shared" si="11"/>
        <v>Bajo</v>
      </c>
      <c r="J43" s="113">
        <f t="shared" si="12"/>
        <v>1</v>
      </c>
      <c r="K43" s="116" t="s">
        <v>110</v>
      </c>
      <c r="L43" s="114">
        <f>INDEX(Tiempo_Ult_Aud_Calif,MATCH('Priorización B'!K43,Tiempo_Ult_Aud_Def,0))</f>
        <v>3</v>
      </c>
      <c r="M43" s="117" t="s">
        <v>121</v>
      </c>
      <c r="N43" s="115">
        <f t="shared" si="14"/>
        <v>4</v>
      </c>
      <c r="O43" s="117" t="s">
        <v>149</v>
      </c>
      <c r="P43" s="118">
        <f t="shared" si="2"/>
        <v>3</v>
      </c>
      <c r="Q43" s="121" t="s">
        <v>154</v>
      </c>
      <c r="R43" s="118">
        <f t="shared" si="3"/>
        <v>3</v>
      </c>
      <c r="S43" s="117" t="s">
        <v>56</v>
      </c>
      <c r="T43" s="118">
        <f t="shared" si="4"/>
        <v>4</v>
      </c>
      <c r="U43" s="90">
        <f t="shared" si="13"/>
        <v>2.85</v>
      </c>
      <c r="V43" s="90" t="str">
        <f t="shared" si="5"/>
        <v>Moderado</v>
      </c>
      <c r="W43" s="118" t="str">
        <f t="shared" si="6"/>
        <v>Cada 3 años</v>
      </c>
      <c r="X43" s="119" t="str">
        <f t="shared" si="7"/>
        <v/>
      </c>
      <c r="Y43" s="119" t="str">
        <f t="shared" si="8"/>
        <v/>
      </c>
      <c r="Z43" s="119">
        <f t="shared" si="9"/>
        <v>0</v>
      </c>
      <c r="AA43" s="119" t="str">
        <f t="shared" si="10"/>
        <v/>
      </c>
      <c r="AB43" s="94"/>
    </row>
    <row r="44" spans="2:28" s="95" customFormat="1" ht="15" customHeight="1" x14ac:dyDescent="0.25">
      <c r="B44" s="93"/>
      <c r="C44" s="123"/>
      <c r="D44" s="108"/>
      <c r="E44" s="108"/>
      <c r="F44" s="108"/>
      <c r="G44" s="108"/>
      <c r="H44" s="112">
        <f t="shared" si="0"/>
        <v>0</v>
      </c>
      <c r="I44" s="89" t="str">
        <f t="shared" si="11"/>
        <v>Bajo</v>
      </c>
      <c r="J44" s="113">
        <f t="shared" si="12"/>
        <v>1</v>
      </c>
      <c r="K44" s="116" t="s">
        <v>110</v>
      </c>
      <c r="L44" s="114">
        <f>INDEX(Tiempo_Ult_Aud_Calif,MATCH('Priorización B'!K44,Tiempo_Ult_Aud_Def,0))</f>
        <v>3</v>
      </c>
      <c r="M44" s="117" t="s">
        <v>121</v>
      </c>
      <c r="N44" s="115">
        <f t="shared" si="14"/>
        <v>4</v>
      </c>
      <c r="O44" s="117" t="s">
        <v>149</v>
      </c>
      <c r="P44" s="118">
        <f t="shared" si="2"/>
        <v>3</v>
      </c>
      <c r="Q44" s="121" t="s">
        <v>154</v>
      </c>
      <c r="R44" s="118">
        <f t="shared" si="3"/>
        <v>3</v>
      </c>
      <c r="S44" s="117" t="s">
        <v>56</v>
      </c>
      <c r="T44" s="118">
        <f t="shared" si="4"/>
        <v>4</v>
      </c>
      <c r="U44" s="90">
        <f t="shared" si="13"/>
        <v>2.85</v>
      </c>
      <c r="V44" s="90" t="str">
        <f t="shared" si="5"/>
        <v>Moderado</v>
      </c>
      <c r="W44" s="118" t="str">
        <f t="shared" si="6"/>
        <v>Cada 3 años</v>
      </c>
      <c r="X44" s="119" t="str">
        <f t="shared" si="7"/>
        <v/>
      </c>
      <c r="Y44" s="119" t="str">
        <f t="shared" si="8"/>
        <v/>
      </c>
      <c r="Z44" s="119">
        <f t="shared" si="9"/>
        <v>0</v>
      </c>
      <c r="AA44" s="119" t="str">
        <f t="shared" si="10"/>
        <v/>
      </c>
      <c r="AB44" s="94"/>
    </row>
    <row r="45" spans="2:28" s="95" customFormat="1" ht="29.25" customHeight="1" x14ac:dyDescent="0.25">
      <c r="B45" s="93"/>
      <c r="C45" s="123"/>
      <c r="D45" s="108"/>
      <c r="E45" s="108"/>
      <c r="F45" s="108"/>
      <c r="G45" s="108"/>
      <c r="H45" s="112">
        <f t="shared" si="0"/>
        <v>0</v>
      </c>
      <c r="I45" s="89" t="str">
        <f t="shared" si="11"/>
        <v>Bajo</v>
      </c>
      <c r="J45" s="113">
        <f t="shared" si="12"/>
        <v>1</v>
      </c>
      <c r="K45" s="116" t="s">
        <v>110</v>
      </c>
      <c r="L45" s="114">
        <f>INDEX(Tiempo_Ult_Aud_Calif,MATCH('Priorización B'!K45,Tiempo_Ult_Aud_Def,0))</f>
        <v>3</v>
      </c>
      <c r="M45" s="117" t="s">
        <v>121</v>
      </c>
      <c r="N45" s="115">
        <f t="shared" si="14"/>
        <v>4</v>
      </c>
      <c r="O45" s="117" t="s">
        <v>149</v>
      </c>
      <c r="P45" s="118">
        <f t="shared" si="2"/>
        <v>3</v>
      </c>
      <c r="Q45" s="121" t="s">
        <v>154</v>
      </c>
      <c r="R45" s="118">
        <f t="shared" si="3"/>
        <v>3</v>
      </c>
      <c r="S45" s="117" t="s">
        <v>56</v>
      </c>
      <c r="T45" s="118">
        <f t="shared" si="4"/>
        <v>4</v>
      </c>
      <c r="U45" s="90">
        <f t="shared" si="13"/>
        <v>2.85</v>
      </c>
      <c r="V45" s="90" t="str">
        <f t="shared" si="5"/>
        <v>Moderado</v>
      </c>
      <c r="W45" s="118" t="str">
        <f t="shared" si="6"/>
        <v>Cada 3 años</v>
      </c>
      <c r="X45" s="119" t="str">
        <f t="shared" si="7"/>
        <v/>
      </c>
      <c r="Y45" s="119" t="str">
        <f t="shared" si="8"/>
        <v/>
      </c>
      <c r="Z45" s="119">
        <f t="shared" si="9"/>
        <v>0</v>
      </c>
      <c r="AA45" s="119" t="str">
        <f t="shared" si="10"/>
        <v/>
      </c>
      <c r="AB45" s="94"/>
    </row>
    <row r="46" spans="2:28" s="95" customFormat="1" ht="38.25" x14ac:dyDescent="0.25">
      <c r="B46" s="93"/>
      <c r="C46" s="123"/>
      <c r="D46" s="108"/>
      <c r="E46" s="108"/>
      <c r="F46" s="108"/>
      <c r="G46" s="108"/>
      <c r="H46" s="112">
        <f t="shared" si="0"/>
        <v>0</v>
      </c>
      <c r="I46" s="89" t="str">
        <f t="shared" si="11"/>
        <v>Bajo</v>
      </c>
      <c r="J46" s="113">
        <f t="shared" si="12"/>
        <v>1</v>
      </c>
      <c r="K46" s="116" t="s">
        <v>110</v>
      </c>
      <c r="L46" s="114">
        <f>INDEX(Tiempo_Ult_Aud_Calif,MATCH('Priorización B'!K46,Tiempo_Ult_Aud_Def,0))</f>
        <v>3</v>
      </c>
      <c r="M46" s="117" t="s">
        <v>121</v>
      </c>
      <c r="N46" s="115">
        <f t="shared" si="14"/>
        <v>4</v>
      </c>
      <c r="O46" s="117" t="s">
        <v>149</v>
      </c>
      <c r="P46" s="118">
        <f t="shared" si="2"/>
        <v>3</v>
      </c>
      <c r="Q46" s="121" t="s">
        <v>154</v>
      </c>
      <c r="R46" s="118">
        <f t="shared" si="3"/>
        <v>3</v>
      </c>
      <c r="S46" s="117" t="s">
        <v>56</v>
      </c>
      <c r="T46" s="118">
        <f t="shared" si="4"/>
        <v>4</v>
      </c>
      <c r="U46" s="90">
        <f t="shared" si="13"/>
        <v>2.85</v>
      </c>
      <c r="V46" s="90" t="str">
        <f t="shared" si="5"/>
        <v>Moderado</v>
      </c>
      <c r="W46" s="118" t="str">
        <f t="shared" si="6"/>
        <v>Cada 3 años</v>
      </c>
      <c r="X46" s="119" t="str">
        <f t="shared" si="7"/>
        <v/>
      </c>
      <c r="Y46" s="119" t="str">
        <f t="shared" si="8"/>
        <v/>
      </c>
      <c r="Z46" s="119">
        <f t="shared" si="9"/>
        <v>0</v>
      </c>
      <c r="AA46" s="119" t="str">
        <f t="shared" si="10"/>
        <v/>
      </c>
      <c r="AB46" s="94"/>
    </row>
    <row r="47" spans="2:28" s="95" customFormat="1" ht="38.25" x14ac:dyDescent="0.25">
      <c r="B47" s="93"/>
      <c r="C47" s="123"/>
      <c r="D47" s="108"/>
      <c r="E47" s="108"/>
      <c r="F47" s="108"/>
      <c r="G47" s="108"/>
      <c r="H47" s="112">
        <f t="shared" si="0"/>
        <v>0</v>
      </c>
      <c r="I47" s="89" t="str">
        <f t="shared" si="11"/>
        <v>Bajo</v>
      </c>
      <c r="J47" s="113">
        <f t="shared" si="12"/>
        <v>1</v>
      </c>
      <c r="K47" s="116" t="s">
        <v>110</v>
      </c>
      <c r="L47" s="114">
        <f>INDEX(Tiempo_Ult_Aud_Calif,MATCH('Priorización B'!K47,Tiempo_Ult_Aud_Def,0))</f>
        <v>3</v>
      </c>
      <c r="M47" s="117" t="s">
        <v>121</v>
      </c>
      <c r="N47" s="115">
        <f t="shared" si="14"/>
        <v>4</v>
      </c>
      <c r="O47" s="117" t="s">
        <v>149</v>
      </c>
      <c r="P47" s="118">
        <f t="shared" si="2"/>
        <v>3</v>
      </c>
      <c r="Q47" s="121" t="s">
        <v>154</v>
      </c>
      <c r="R47" s="118">
        <f t="shared" si="3"/>
        <v>3</v>
      </c>
      <c r="S47" s="117" t="s">
        <v>56</v>
      </c>
      <c r="T47" s="118">
        <f t="shared" si="4"/>
        <v>4</v>
      </c>
      <c r="U47" s="90">
        <f t="shared" si="13"/>
        <v>2.85</v>
      </c>
      <c r="V47" s="90" t="str">
        <f t="shared" si="5"/>
        <v>Moderado</v>
      </c>
      <c r="W47" s="118" t="str">
        <f t="shared" si="6"/>
        <v>Cada 3 años</v>
      </c>
      <c r="X47" s="119" t="str">
        <f t="shared" si="7"/>
        <v/>
      </c>
      <c r="Y47" s="119" t="str">
        <f t="shared" si="8"/>
        <v/>
      </c>
      <c r="Z47" s="119">
        <f t="shared" si="9"/>
        <v>0</v>
      </c>
      <c r="AA47" s="119" t="str">
        <f t="shared" si="10"/>
        <v/>
      </c>
      <c r="AB47" s="94"/>
    </row>
    <row r="48" spans="2:28" s="95" customFormat="1" ht="38.25" x14ac:dyDescent="0.25">
      <c r="B48" s="93"/>
      <c r="C48" s="123"/>
      <c r="D48" s="108"/>
      <c r="E48" s="108"/>
      <c r="F48" s="108"/>
      <c r="G48" s="108"/>
      <c r="H48" s="112">
        <f t="shared" si="0"/>
        <v>0</v>
      </c>
      <c r="I48" s="89" t="str">
        <f t="shared" si="11"/>
        <v>Bajo</v>
      </c>
      <c r="J48" s="113">
        <f t="shared" si="12"/>
        <v>1</v>
      </c>
      <c r="K48" s="116" t="s">
        <v>110</v>
      </c>
      <c r="L48" s="114">
        <f>INDEX(Tiempo_Ult_Aud_Calif,MATCH('Priorización B'!K48,Tiempo_Ult_Aud_Def,0))</f>
        <v>3</v>
      </c>
      <c r="M48" s="117" t="s">
        <v>121</v>
      </c>
      <c r="N48" s="115">
        <f t="shared" si="14"/>
        <v>4</v>
      </c>
      <c r="O48" s="117" t="s">
        <v>149</v>
      </c>
      <c r="P48" s="118">
        <f t="shared" si="2"/>
        <v>3</v>
      </c>
      <c r="Q48" s="121" t="s">
        <v>154</v>
      </c>
      <c r="R48" s="118">
        <f t="shared" si="3"/>
        <v>3</v>
      </c>
      <c r="S48" s="117" t="s">
        <v>56</v>
      </c>
      <c r="T48" s="118">
        <f t="shared" si="4"/>
        <v>4</v>
      </c>
      <c r="U48" s="90">
        <f t="shared" si="13"/>
        <v>2.85</v>
      </c>
      <c r="V48" s="90" t="str">
        <f t="shared" si="5"/>
        <v>Moderado</v>
      </c>
      <c r="W48" s="118" t="str">
        <f t="shared" si="6"/>
        <v>Cada 3 años</v>
      </c>
      <c r="X48" s="119" t="str">
        <f t="shared" si="7"/>
        <v/>
      </c>
      <c r="Y48" s="119" t="str">
        <f t="shared" si="8"/>
        <v/>
      </c>
      <c r="Z48" s="119">
        <f t="shared" si="9"/>
        <v>0</v>
      </c>
      <c r="AA48" s="119" t="str">
        <f t="shared" si="10"/>
        <v/>
      </c>
      <c r="AB48" s="94"/>
    </row>
    <row r="49" spans="2:28" s="95" customFormat="1" ht="38.25" x14ac:dyDescent="0.25">
      <c r="B49" s="93"/>
      <c r="C49" s="123"/>
      <c r="D49" s="108"/>
      <c r="E49" s="108"/>
      <c r="F49" s="108"/>
      <c r="G49" s="108"/>
      <c r="H49" s="112">
        <f t="shared" si="0"/>
        <v>0</v>
      </c>
      <c r="I49" s="89" t="str">
        <f t="shared" si="11"/>
        <v>Bajo</v>
      </c>
      <c r="J49" s="113">
        <f t="shared" si="12"/>
        <v>1</v>
      </c>
      <c r="K49" s="116" t="s">
        <v>110</v>
      </c>
      <c r="L49" s="114">
        <f>INDEX(Tiempo_Ult_Aud_Calif,MATCH('Priorización B'!K49,Tiempo_Ult_Aud_Def,0))</f>
        <v>3</v>
      </c>
      <c r="M49" s="117" t="s">
        <v>121</v>
      </c>
      <c r="N49" s="115">
        <f t="shared" si="14"/>
        <v>4</v>
      </c>
      <c r="O49" s="117" t="s">
        <v>149</v>
      </c>
      <c r="P49" s="118">
        <f t="shared" si="2"/>
        <v>3</v>
      </c>
      <c r="Q49" s="121" t="s">
        <v>154</v>
      </c>
      <c r="R49" s="118">
        <f t="shared" si="3"/>
        <v>3</v>
      </c>
      <c r="S49" s="117" t="s">
        <v>56</v>
      </c>
      <c r="T49" s="118">
        <f t="shared" si="4"/>
        <v>4</v>
      </c>
      <c r="U49" s="90">
        <f t="shared" si="13"/>
        <v>2.85</v>
      </c>
      <c r="V49" s="90" t="str">
        <f t="shared" si="5"/>
        <v>Moderado</v>
      </c>
      <c r="W49" s="118" t="str">
        <f t="shared" si="6"/>
        <v>Cada 3 años</v>
      </c>
      <c r="X49" s="119" t="str">
        <f t="shared" si="7"/>
        <v/>
      </c>
      <c r="Y49" s="119" t="str">
        <f t="shared" si="8"/>
        <v/>
      </c>
      <c r="Z49" s="119">
        <f t="shared" si="9"/>
        <v>0</v>
      </c>
      <c r="AA49" s="119" t="str">
        <f t="shared" si="10"/>
        <v/>
      </c>
      <c r="AB49" s="94"/>
    </row>
    <row r="50" spans="2:28" s="95" customFormat="1" ht="38.25" x14ac:dyDescent="0.25">
      <c r="B50" s="93"/>
      <c r="C50" s="123"/>
      <c r="D50" s="108"/>
      <c r="E50" s="108"/>
      <c r="F50" s="108"/>
      <c r="G50" s="108"/>
      <c r="H50" s="112">
        <f t="shared" si="0"/>
        <v>0</v>
      </c>
      <c r="I50" s="89" t="str">
        <f t="shared" si="11"/>
        <v>Bajo</v>
      </c>
      <c r="J50" s="113">
        <f t="shared" si="12"/>
        <v>1</v>
      </c>
      <c r="K50" s="116" t="s">
        <v>110</v>
      </c>
      <c r="L50" s="114">
        <f>INDEX(Tiempo_Ult_Aud_Calif,MATCH('Priorización B'!K50,Tiempo_Ult_Aud_Def,0))</f>
        <v>3</v>
      </c>
      <c r="M50" s="117" t="s">
        <v>121</v>
      </c>
      <c r="N50" s="115">
        <f t="shared" si="14"/>
        <v>4</v>
      </c>
      <c r="O50" s="117" t="s">
        <v>149</v>
      </c>
      <c r="P50" s="118">
        <f t="shared" si="2"/>
        <v>3</v>
      </c>
      <c r="Q50" s="121" t="s">
        <v>154</v>
      </c>
      <c r="R50" s="118">
        <f t="shared" si="3"/>
        <v>3</v>
      </c>
      <c r="S50" s="117" t="s">
        <v>56</v>
      </c>
      <c r="T50" s="118">
        <f t="shared" si="4"/>
        <v>4</v>
      </c>
      <c r="U50" s="90">
        <f t="shared" si="13"/>
        <v>2.85</v>
      </c>
      <c r="V50" s="90" t="str">
        <f t="shared" si="5"/>
        <v>Moderado</v>
      </c>
      <c r="W50" s="118" t="str">
        <f t="shared" si="6"/>
        <v>Cada 3 años</v>
      </c>
      <c r="X50" s="119" t="str">
        <f t="shared" si="7"/>
        <v/>
      </c>
      <c r="Y50" s="119" t="str">
        <f t="shared" si="8"/>
        <v/>
      </c>
      <c r="Z50" s="119">
        <f t="shared" si="9"/>
        <v>0</v>
      </c>
      <c r="AA50" s="119" t="str">
        <f t="shared" si="10"/>
        <v/>
      </c>
      <c r="AB50" s="94"/>
    </row>
    <row r="51" spans="2:28" s="95" customFormat="1" ht="38.25" x14ac:dyDescent="0.25">
      <c r="B51" s="93"/>
      <c r="C51" s="123"/>
      <c r="D51" s="108"/>
      <c r="E51" s="108"/>
      <c r="F51" s="108"/>
      <c r="G51" s="108"/>
      <c r="H51" s="112">
        <f t="shared" si="0"/>
        <v>0</v>
      </c>
      <c r="I51" s="89" t="str">
        <f t="shared" si="11"/>
        <v>Bajo</v>
      </c>
      <c r="J51" s="113">
        <f t="shared" si="12"/>
        <v>1</v>
      </c>
      <c r="K51" s="116" t="s">
        <v>110</v>
      </c>
      <c r="L51" s="114">
        <f>INDEX(Tiempo_Ult_Aud_Calif,MATCH('Priorización B'!K51,Tiempo_Ult_Aud_Def,0))</f>
        <v>3</v>
      </c>
      <c r="M51" s="117" t="s">
        <v>121</v>
      </c>
      <c r="N51" s="115">
        <f t="shared" si="14"/>
        <v>4</v>
      </c>
      <c r="O51" s="117" t="s">
        <v>149</v>
      </c>
      <c r="P51" s="118">
        <f t="shared" si="2"/>
        <v>3</v>
      </c>
      <c r="Q51" s="121" t="s">
        <v>154</v>
      </c>
      <c r="R51" s="118">
        <f t="shared" si="3"/>
        <v>3</v>
      </c>
      <c r="S51" s="117" t="s">
        <v>56</v>
      </c>
      <c r="T51" s="118">
        <f t="shared" si="4"/>
        <v>4</v>
      </c>
      <c r="U51" s="90">
        <f t="shared" si="13"/>
        <v>2.85</v>
      </c>
      <c r="V51" s="90" t="str">
        <f t="shared" si="5"/>
        <v>Moderado</v>
      </c>
      <c r="W51" s="118" t="str">
        <f t="shared" si="6"/>
        <v>Cada 3 años</v>
      </c>
      <c r="X51" s="119" t="str">
        <f t="shared" si="7"/>
        <v/>
      </c>
      <c r="Y51" s="119" t="str">
        <f t="shared" si="8"/>
        <v/>
      </c>
      <c r="Z51" s="119">
        <f t="shared" si="9"/>
        <v>0</v>
      </c>
      <c r="AA51" s="119" t="str">
        <f t="shared" si="10"/>
        <v/>
      </c>
      <c r="AB51" s="94"/>
    </row>
    <row r="52" spans="2:28" s="95" customFormat="1" ht="38.25" x14ac:dyDescent="0.25">
      <c r="B52" s="93"/>
      <c r="C52" s="123"/>
      <c r="D52" s="108"/>
      <c r="E52" s="108"/>
      <c r="F52" s="108"/>
      <c r="G52" s="108"/>
      <c r="H52" s="112">
        <f t="shared" si="0"/>
        <v>0</v>
      </c>
      <c r="I52" s="89" t="str">
        <f t="shared" si="11"/>
        <v>Bajo</v>
      </c>
      <c r="J52" s="113">
        <f t="shared" si="12"/>
        <v>1</v>
      </c>
      <c r="K52" s="116" t="s">
        <v>110</v>
      </c>
      <c r="L52" s="114">
        <f>INDEX(Tiempo_Ult_Aud_Calif,MATCH('Priorización B'!K52,Tiempo_Ult_Aud_Def,0))</f>
        <v>3</v>
      </c>
      <c r="M52" s="117" t="s">
        <v>121</v>
      </c>
      <c r="N52" s="115">
        <f t="shared" si="14"/>
        <v>4</v>
      </c>
      <c r="O52" s="117" t="s">
        <v>149</v>
      </c>
      <c r="P52" s="118">
        <f t="shared" si="2"/>
        <v>3</v>
      </c>
      <c r="Q52" s="121" t="s">
        <v>154</v>
      </c>
      <c r="R52" s="118">
        <f t="shared" si="3"/>
        <v>3</v>
      </c>
      <c r="S52" s="117" t="s">
        <v>56</v>
      </c>
      <c r="T52" s="118">
        <f t="shared" si="4"/>
        <v>4</v>
      </c>
      <c r="U52" s="90">
        <f t="shared" si="13"/>
        <v>2.85</v>
      </c>
      <c r="V52" s="90" t="str">
        <f t="shared" si="5"/>
        <v>Moderado</v>
      </c>
      <c r="W52" s="118" t="str">
        <f t="shared" si="6"/>
        <v>Cada 3 años</v>
      </c>
      <c r="X52" s="119" t="str">
        <f t="shared" si="7"/>
        <v/>
      </c>
      <c r="Y52" s="119" t="str">
        <f t="shared" si="8"/>
        <v/>
      </c>
      <c r="Z52" s="119">
        <f t="shared" si="9"/>
        <v>0</v>
      </c>
      <c r="AA52" s="119" t="str">
        <f t="shared" si="10"/>
        <v/>
      </c>
      <c r="AB52" s="94"/>
    </row>
    <row r="53" spans="2:28" s="95" customFormat="1" ht="38.25" x14ac:dyDescent="0.25">
      <c r="B53" s="93"/>
      <c r="C53" s="123"/>
      <c r="D53" s="108"/>
      <c r="E53" s="108"/>
      <c r="F53" s="108"/>
      <c r="G53" s="108"/>
      <c r="H53" s="112">
        <f t="shared" si="0"/>
        <v>0</v>
      </c>
      <c r="I53" s="89" t="str">
        <f t="shared" si="11"/>
        <v>Bajo</v>
      </c>
      <c r="J53" s="113">
        <f t="shared" si="12"/>
        <v>1</v>
      </c>
      <c r="K53" s="116" t="s">
        <v>110</v>
      </c>
      <c r="L53" s="114">
        <f>INDEX(Tiempo_Ult_Aud_Calif,MATCH('Priorización B'!K53,Tiempo_Ult_Aud_Def,0))</f>
        <v>3</v>
      </c>
      <c r="M53" s="117" t="s">
        <v>121</v>
      </c>
      <c r="N53" s="115">
        <f t="shared" si="14"/>
        <v>4</v>
      </c>
      <c r="O53" s="117" t="s">
        <v>149</v>
      </c>
      <c r="P53" s="118">
        <f t="shared" si="2"/>
        <v>3</v>
      </c>
      <c r="Q53" s="121" t="s">
        <v>154</v>
      </c>
      <c r="R53" s="118">
        <f t="shared" si="3"/>
        <v>3</v>
      </c>
      <c r="S53" s="117" t="s">
        <v>56</v>
      </c>
      <c r="T53" s="118">
        <f t="shared" si="4"/>
        <v>4</v>
      </c>
      <c r="U53" s="90">
        <f t="shared" si="13"/>
        <v>2.85</v>
      </c>
      <c r="V53" s="90" t="str">
        <f t="shared" si="5"/>
        <v>Moderado</v>
      </c>
      <c r="W53" s="118" t="str">
        <f t="shared" si="6"/>
        <v>Cada 3 años</v>
      </c>
      <c r="X53" s="119" t="str">
        <f t="shared" si="7"/>
        <v/>
      </c>
      <c r="Y53" s="119" t="str">
        <f t="shared" si="8"/>
        <v/>
      </c>
      <c r="Z53" s="119">
        <f t="shared" si="9"/>
        <v>0</v>
      </c>
      <c r="AA53" s="119" t="str">
        <f t="shared" si="10"/>
        <v/>
      </c>
      <c r="AB53" s="94"/>
    </row>
    <row r="54" spans="2:28" s="95" customFormat="1" ht="38.25" x14ac:dyDescent="0.25">
      <c r="B54" s="93"/>
      <c r="C54" s="123"/>
      <c r="D54" s="108"/>
      <c r="E54" s="108"/>
      <c r="F54" s="108"/>
      <c r="G54" s="108"/>
      <c r="H54" s="112">
        <f t="shared" si="0"/>
        <v>0</v>
      </c>
      <c r="I54" s="89" t="str">
        <f t="shared" si="11"/>
        <v>Bajo</v>
      </c>
      <c r="J54" s="113">
        <f t="shared" si="12"/>
        <v>1</v>
      </c>
      <c r="K54" s="116" t="s">
        <v>110</v>
      </c>
      <c r="L54" s="114">
        <f>INDEX(Tiempo_Ult_Aud_Calif,MATCH('Priorización B'!K54,Tiempo_Ult_Aud_Def,0))</f>
        <v>3</v>
      </c>
      <c r="M54" s="117" t="s">
        <v>121</v>
      </c>
      <c r="N54" s="115">
        <f t="shared" si="14"/>
        <v>4</v>
      </c>
      <c r="O54" s="117" t="s">
        <v>149</v>
      </c>
      <c r="P54" s="118">
        <f t="shared" si="2"/>
        <v>3</v>
      </c>
      <c r="Q54" s="121" t="s">
        <v>154</v>
      </c>
      <c r="R54" s="118">
        <f t="shared" si="3"/>
        <v>3</v>
      </c>
      <c r="S54" s="117" t="s">
        <v>56</v>
      </c>
      <c r="T54" s="118">
        <f t="shared" si="4"/>
        <v>4</v>
      </c>
      <c r="U54" s="90">
        <f t="shared" si="13"/>
        <v>2.85</v>
      </c>
      <c r="V54" s="90" t="str">
        <f t="shared" si="5"/>
        <v>Moderado</v>
      </c>
      <c r="W54" s="118" t="str">
        <f t="shared" si="6"/>
        <v>Cada 3 años</v>
      </c>
      <c r="X54" s="119" t="str">
        <f t="shared" si="7"/>
        <v/>
      </c>
      <c r="Y54" s="119" t="str">
        <f t="shared" si="8"/>
        <v/>
      </c>
      <c r="Z54" s="119">
        <f t="shared" si="9"/>
        <v>0</v>
      </c>
      <c r="AA54" s="119" t="str">
        <f t="shared" si="10"/>
        <v/>
      </c>
      <c r="AB54" s="94"/>
    </row>
    <row r="55" spans="2:28" s="95" customFormat="1" ht="38.25" x14ac:dyDescent="0.25">
      <c r="B55" s="93"/>
      <c r="C55" s="123"/>
      <c r="D55" s="108"/>
      <c r="E55" s="108"/>
      <c r="F55" s="108"/>
      <c r="G55" s="108"/>
      <c r="H55" s="112">
        <f t="shared" si="0"/>
        <v>0</v>
      </c>
      <c r="I55" s="89" t="str">
        <f t="shared" si="11"/>
        <v>Bajo</v>
      </c>
      <c r="J55" s="113">
        <f t="shared" si="12"/>
        <v>1</v>
      </c>
      <c r="K55" s="116" t="s">
        <v>110</v>
      </c>
      <c r="L55" s="114">
        <f>INDEX(Tiempo_Ult_Aud_Calif,MATCH('Priorización B'!K55,Tiempo_Ult_Aud_Def,0))</f>
        <v>3</v>
      </c>
      <c r="M55" s="117" t="s">
        <v>121</v>
      </c>
      <c r="N55" s="115">
        <f t="shared" si="14"/>
        <v>4</v>
      </c>
      <c r="O55" s="117" t="s">
        <v>149</v>
      </c>
      <c r="P55" s="118">
        <f t="shared" si="2"/>
        <v>3</v>
      </c>
      <c r="Q55" s="121" t="s">
        <v>154</v>
      </c>
      <c r="R55" s="118">
        <f t="shared" si="3"/>
        <v>3</v>
      </c>
      <c r="S55" s="117" t="s">
        <v>56</v>
      </c>
      <c r="T55" s="118">
        <f t="shared" si="4"/>
        <v>4</v>
      </c>
      <c r="U55" s="90">
        <f t="shared" si="13"/>
        <v>2.85</v>
      </c>
      <c r="V55" s="90" t="str">
        <f t="shared" si="5"/>
        <v>Moderado</v>
      </c>
      <c r="W55" s="118" t="str">
        <f t="shared" si="6"/>
        <v>Cada 3 años</v>
      </c>
      <c r="X55" s="119" t="str">
        <f t="shared" si="7"/>
        <v/>
      </c>
      <c r="Y55" s="119" t="str">
        <f t="shared" si="8"/>
        <v/>
      </c>
      <c r="Z55" s="119">
        <f t="shared" si="9"/>
        <v>0</v>
      </c>
      <c r="AA55" s="119" t="str">
        <f t="shared" si="10"/>
        <v/>
      </c>
      <c r="AB55" s="94"/>
    </row>
    <row r="56" spans="2:28" s="95" customFormat="1" ht="38.25" x14ac:dyDescent="0.25">
      <c r="B56" s="93"/>
      <c r="C56" s="123"/>
      <c r="D56" s="108"/>
      <c r="E56" s="108"/>
      <c r="F56" s="108"/>
      <c r="G56" s="108"/>
      <c r="H56" s="112">
        <f t="shared" si="0"/>
        <v>0</v>
      </c>
      <c r="I56" s="89" t="str">
        <f t="shared" si="11"/>
        <v>Bajo</v>
      </c>
      <c r="J56" s="113">
        <f t="shared" si="12"/>
        <v>1</v>
      </c>
      <c r="K56" s="116" t="s">
        <v>110</v>
      </c>
      <c r="L56" s="114">
        <f>INDEX(Tiempo_Ult_Aud_Calif,MATCH('Priorización B'!K56,Tiempo_Ult_Aud_Def,0))</f>
        <v>3</v>
      </c>
      <c r="M56" s="117" t="s">
        <v>121</v>
      </c>
      <c r="N56" s="115">
        <f t="shared" si="14"/>
        <v>4</v>
      </c>
      <c r="O56" s="117" t="s">
        <v>149</v>
      </c>
      <c r="P56" s="118">
        <f t="shared" si="2"/>
        <v>3</v>
      </c>
      <c r="Q56" s="121" t="s">
        <v>154</v>
      </c>
      <c r="R56" s="118">
        <f t="shared" si="3"/>
        <v>3</v>
      </c>
      <c r="S56" s="117" t="s">
        <v>56</v>
      </c>
      <c r="T56" s="118">
        <f t="shared" si="4"/>
        <v>4</v>
      </c>
      <c r="U56" s="90">
        <f t="shared" si="13"/>
        <v>2.85</v>
      </c>
      <c r="V56" s="90" t="str">
        <f t="shared" si="5"/>
        <v>Moderado</v>
      </c>
      <c r="W56" s="118" t="str">
        <f t="shared" si="6"/>
        <v>Cada 3 años</v>
      </c>
      <c r="X56" s="119" t="str">
        <f t="shared" si="7"/>
        <v/>
      </c>
      <c r="Y56" s="119" t="str">
        <f t="shared" si="8"/>
        <v/>
      </c>
      <c r="Z56" s="119">
        <f t="shared" si="9"/>
        <v>0</v>
      </c>
      <c r="AA56" s="119" t="str">
        <f t="shared" si="10"/>
        <v/>
      </c>
      <c r="AB56" s="94"/>
    </row>
    <row r="57" spans="2:28" s="95" customFormat="1" ht="38.25" x14ac:dyDescent="0.25">
      <c r="B57" s="93"/>
      <c r="C57" s="123"/>
      <c r="D57" s="108"/>
      <c r="E57" s="108"/>
      <c r="F57" s="108"/>
      <c r="G57" s="108"/>
      <c r="H57" s="112">
        <f t="shared" si="0"/>
        <v>0</v>
      </c>
      <c r="I57" s="89" t="str">
        <f t="shared" si="11"/>
        <v>Bajo</v>
      </c>
      <c r="J57" s="113">
        <f t="shared" si="12"/>
        <v>1</v>
      </c>
      <c r="K57" s="116" t="s">
        <v>110</v>
      </c>
      <c r="L57" s="114">
        <f>INDEX(Tiempo_Ult_Aud_Calif,MATCH('Priorización B'!K57,Tiempo_Ult_Aud_Def,0))</f>
        <v>3</v>
      </c>
      <c r="M57" s="117" t="s">
        <v>121</v>
      </c>
      <c r="N57" s="115">
        <f t="shared" si="14"/>
        <v>4</v>
      </c>
      <c r="O57" s="117" t="s">
        <v>149</v>
      </c>
      <c r="P57" s="118">
        <f t="shared" si="2"/>
        <v>3</v>
      </c>
      <c r="Q57" s="121" t="s">
        <v>154</v>
      </c>
      <c r="R57" s="118">
        <f t="shared" si="3"/>
        <v>3</v>
      </c>
      <c r="S57" s="117" t="s">
        <v>56</v>
      </c>
      <c r="T57" s="118">
        <f t="shared" si="4"/>
        <v>4</v>
      </c>
      <c r="U57" s="90">
        <f t="shared" si="13"/>
        <v>2.85</v>
      </c>
      <c r="V57" s="90" t="str">
        <f t="shared" si="5"/>
        <v>Moderado</v>
      </c>
      <c r="W57" s="118" t="str">
        <f t="shared" si="6"/>
        <v>Cada 3 años</v>
      </c>
      <c r="X57" s="119" t="str">
        <f t="shared" si="7"/>
        <v/>
      </c>
      <c r="Y57" s="119" t="str">
        <f t="shared" si="8"/>
        <v/>
      </c>
      <c r="Z57" s="119">
        <f t="shared" si="9"/>
        <v>0</v>
      </c>
      <c r="AA57" s="119" t="str">
        <f t="shared" si="10"/>
        <v/>
      </c>
      <c r="AB57" s="94"/>
    </row>
    <row r="58" spans="2:28" s="95" customFormat="1" ht="38.25" x14ac:dyDescent="0.25">
      <c r="B58" s="93"/>
      <c r="C58" s="123"/>
      <c r="D58" s="108"/>
      <c r="E58" s="108"/>
      <c r="F58" s="108"/>
      <c r="G58" s="108"/>
      <c r="H58" s="112">
        <f t="shared" si="0"/>
        <v>0</v>
      </c>
      <c r="I58" s="89" t="str">
        <f t="shared" si="11"/>
        <v>Bajo</v>
      </c>
      <c r="J58" s="113">
        <f t="shared" si="12"/>
        <v>1</v>
      </c>
      <c r="K58" s="116" t="s">
        <v>110</v>
      </c>
      <c r="L58" s="114">
        <f>INDEX(Tiempo_Ult_Aud_Calif,MATCH('Priorización B'!K58,Tiempo_Ult_Aud_Def,0))</f>
        <v>3</v>
      </c>
      <c r="M58" s="117" t="s">
        <v>121</v>
      </c>
      <c r="N58" s="115">
        <f t="shared" si="14"/>
        <v>4</v>
      </c>
      <c r="O58" s="117" t="s">
        <v>149</v>
      </c>
      <c r="P58" s="118">
        <f t="shared" si="2"/>
        <v>3</v>
      </c>
      <c r="Q58" s="121" t="s">
        <v>154</v>
      </c>
      <c r="R58" s="118">
        <f t="shared" si="3"/>
        <v>3</v>
      </c>
      <c r="S58" s="117" t="s">
        <v>56</v>
      </c>
      <c r="T58" s="118">
        <f t="shared" si="4"/>
        <v>4</v>
      </c>
      <c r="U58" s="90">
        <f t="shared" si="13"/>
        <v>2.85</v>
      </c>
      <c r="V58" s="90" t="str">
        <f t="shared" si="5"/>
        <v>Moderado</v>
      </c>
      <c r="W58" s="118" t="str">
        <f t="shared" si="6"/>
        <v>Cada 3 años</v>
      </c>
      <c r="X58" s="119" t="str">
        <f t="shared" si="7"/>
        <v/>
      </c>
      <c r="Y58" s="119" t="str">
        <f t="shared" si="8"/>
        <v/>
      </c>
      <c r="Z58" s="119">
        <f t="shared" si="9"/>
        <v>0</v>
      </c>
      <c r="AA58" s="119" t="str">
        <f t="shared" si="10"/>
        <v/>
      </c>
      <c r="AB58" s="94"/>
    </row>
    <row r="59" spans="2:28" s="95" customFormat="1" ht="38.25" x14ac:dyDescent="0.25">
      <c r="B59" s="93"/>
      <c r="C59" s="123"/>
      <c r="D59" s="108"/>
      <c r="E59" s="108"/>
      <c r="F59" s="108"/>
      <c r="G59" s="108"/>
      <c r="H59" s="112">
        <f t="shared" si="0"/>
        <v>0</v>
      </c>
      <c r="I59" s="89" t="str">
        <f t="shared" si="11"/>
        <v>Bajo</v>
      </c>
      <c r="J59" s="113">
        <f t="shared" si="12"/>
        <v>1</v>
      </c>
      <c r="K59" s="116" t="s">
        <v>110</v>
      </c>
      <c r="L59" s="114">
        <f>INDEX(Tiempo_Ult_Aud_Calif,MATCH('Priorización B'!K59,Tiempo_Ult_Aud_Def,0))</f>
        <v>3</v>
      </c>
      <c r="M59" s="117" t="s">
        <v>121</v>
      </c>
      <c r="N59" s="115">
        <f t="shared" si="14"/>
        <v>4</v>
      </c>
      <c r="O59" s="117" t="s">
        <v>149</v>
      </c>
      <c r="P59" s="118">
        <f t="shared" si="2"/>
        <v>3</v>
      </c>
      <c r="Q59" s="121" t="s">
        <v>154</v>
      </c>
      <c r="R59" s="118">
        <f t="shared" si="3"/>
        <v>3</v>
      </c>
      <c r="S59" s="117" t="s">
        <v>56</v>
      </c>
      <c r="T59" s="118">
        <f t="shared" si="4"/>
        <v>4</v>
      </c>
      <c r="U59" s="90">
        <f t="shared" si="13"/>
        <v>2.85</v>
      </c>
      <c r="V59" s="90" t="str">
        <f t="shared" si="5"/>
        <v>Moderado</v>
      </c>
      <c r="W59" s="118" t="str">
        <f t="shared" si="6"/>
        <v>Cada 3 años</v>
      </c>
      <c r="X59" s="119" t="str">
        <f t="shared" si="7"/>
        <v/>
      </c>
      <c r="Y59" s="119" t="str">
        <f t="shared" si="8"/>
        <v/>
      </c>
      <c r="Z59" s="119">
        <f t="shared" si="9"/>
        <v>0</v>
      </c>
      <c r="AA59" s="119" t="str">
        <f t="shared" si="10"/>
        <v/>
      </c>
      <c r="AB59" s="94"/>
    </row>
    <row r="60" spans="2:28" s="95" customFormat="1" ht="38.25" x14ac:dyDescent="0.25">
      <c r="B60" s="93"/>
      <c r="C60" s="123"/>
      <c r="D60" s="108"/>
      <c r="E60" s="108"/>
      <c r="F60" s="108"/>
      <c r="G60" s="108"/>
      <c r="H60" s="112">
        <f t="shared" si="0"/>
        <v>0</v>
      </c>
      <c r="I60" s="89" t="str">
        <f t="shared" si="11"/>
        <v>Bajo</v>
      </c>
      <c r="J60" s="113">
        <f t="shared" si="12"/>
        <v>1</v>
      </c>
      <c r="K60" s="116" t="s">
        <v>110</v>
      </c>
      <c r="L60" s="114">
        <f>INDEX(Tiempo_Ult_Aud_Calif,MATCH('Priorización B'!K60,Tiempo_Ult_Aud_Def,0))</f>
        <v>3</v>
      </c>
      <c r="M60" s="117" t="s">
        <v>121</v>
      </c>
      <c r="N60" s="115">
        <f t="shared" si="14"/>
        <v>4</v>
      </c>
      <c r="O60" s="117" t="s">
        <v>149</v>
      </c>
      <c r="P60" s="118">
        <f t="shared" si="2"/>
        <v>3</v>
      </c>
      <c r="Q60" s="121" t="s">
        <v>154</v>
      </c>
      <c r="R60" s="118">
        <f t="shared" si="3"/>
        <v>3</v>
      </c>
      <c r="S60" s="117" t="s">
        <v>56</v>
      </c>
      <c r="T60" s="118">
        <f t="shared" si="4"/>
        <v>4</v>
      </c>
      <c r="U60" s="90">
        <f t="shared" si="13"/>
        <v>2.85</v>
      </c>
      <c r="V60" s="90" t="str">
        <f t="shared" si="5"/>
        <v>Moderado</v>
      </c>
      <c r="W60" s="118" t="str">
        <f t="shared" si="6"/>
        <v>Cada 3 años</v>
      </c>
      <c r="X60" s="119" t="str">
        <f t="shared" si="7"/>
        <v/>
      </c>
      <c r="Y60" s="119" t="str">
        <f t="shared" si="8"/>
        <v/>
      </c>
      <c r="Z60" s="119">
        <f t="shared" si="9"/>
        <v>0</v>
      </c>
      <c r="AA60" s="119" t="str">
        <f t="shared" si="10"/>
        <v/>
      </c>
      <c r="AB60" s="94"/>
    </row>
    <row r="61" spans="2:28" s="95" customFormat="1" ht="38.25" x14ac:dyDescent="0.25">
      <c r="B61" s="93"/>
      <c r="C61" s="123"/>
      <c r="D61" s="108"/>
      <c r="E61" s="108"/>
      <c r="F61" s="108"/>
      <c r="G61" s="108"/>
      <c r="H61" s="112">
        <f t="shared" si="0"/>
        <v>0</v>
      </c>
      <c r="I61" s="89" t="str">
        <f t="shared" si="11"/>
        <v>Bajo</v>
      </c>
      <c r="J61" s="113">
        <f t="shared" si="12"/>
        <v>1</v>
      </c>
      <c r="K61" s="116" t="s">
        <v>110</v>
      </c>
      <c r="L61" s="114">
        <f>INDEX(Tiempo_Ult_Aud_Calif,MATCH('Priorización B'!K61,Tiempo_Ult_Aud_Def,0))</f>
        <v>3</v>
      </c>
      <c r="M61" s="117" t="s">
        <v>121</v>
      </c>
      <c r="N61" s="115">
        <f t="shared" si="14"/>
        <v>4</v>
      </c>
      <c r="O61" s="117" t="s">
        <v>149</v>
      </c>
      <c r="P61" s="118">
        <f t="shared" si="2"/>
        <v>3</v>
      </c>
      <c r="Q61" s="121" t="s">
        <v>154</v>
      </c>
      <c r="R61" s="118">
        <f t="shared" si="3"/>
        <v>3</v>
      </c>
      <c r="S61" s="117" t="s">
        <v>56</v>
      </c>
      <c r="T61" s="118">
        <f t="shared" si="4"/>
        <v>4</v>
      </c>
      <c r="U61" s="90">
        <f t="shared" si="13"/>
        <v>2.85</v>
      </c>
      <c r="V61" s="90" t="str">
        <f t="shared" si="5"/>
        <v>Moderado</v>
      </c>
      <c r="W61" s="118" t="str">
        <f t="shared" si="6"/>
        <v>Cada 3 años</v>
      </c>
      <c r="X61" s="119" t="str">
        <f t="shared" si="7"/>
        <v/>
      </c>
      <c r="Y61" s="119" t="str">
        <f t="shared" si="8"/>
        <v/>
      </c>
      <c r="Z61" s="119">
        <f t="shared" si="9"/>
        <v>0</v>
      </c>
      <c r="AA61" s="119" t="str">
        <f t="shared" si="10"/>
        <v/>
      </c>
      <c r="AB61" s="94"/>
    </row>
    <row r="62" spans="2:28" s="95" customFormat="1" ht="38.25" x14ac:dyDescent="0.25">
      <c r="B62" s="93"/>
      <c r="C62" s="123"/>
      <c r="D62" s="108"/>
      <c r="E62" s="108"/>
      <c r="F62" s="108"/>
      <c r="G62" s="108"/>
      <c r="H62" s="112">
        <f t="shared" si="0"/>
        <v>0</v>
      </c>
      <c r="I62" s="89" t="str">
        <f t="shared" si="11"/>
        <v>Bajo</v>
      </c>
      <c r="J62" s="113">
        <f t="shared" si="12"/>
        <v>1</v>
      </c>
      <c r="K62" s="116" t="s">
        <v>110</v>
      </c>
      <c r="L62" s="114">
        <f>INDEX(Tiempo_Ult_Aud_Calif,MATCH('Priorización B'!K62,Tiempo_Ult_Aud_Def,0))</f>
        <v>3</v>
      </c>
      <c r="M62" s="117" t="s">
        <v>121</v>
      </c>
      <c r="N62" s="115">
        <f t="shared" si="14"/>
        <v>4</v>
      </c>
      <c r="O62" s="117" t="s">
        <v>149</v>
      </c>
      <c r="P62" s="118">
        <f t="shared" si="2"/>
        <v>3</v>
      </c>
      <c r="Q62" s="121" t="s">
        <v>154</v>
      </c>
      <c r="R62" s="118">
        <f t="shared" si="3"/>
        <v>3</v>
      </c>
      <c r="S62" s="117" t="s">
        <v>56</v>
      </c>
      <c r="T62" s="118">
        <f t="shared" si="4"/>
        <v>4</v>
      </c>
      <c r="U62" s="90">
        <f t="shared" si="13"/>
        <v>2.85</v>
      </c>
      <c r="V62" s="90" t="str">
        <f t="shared" si="5"/>
        <v>Moderado</v>
      </c>
      <c r="W62" s="118" t="str">
        <f t="shared" si="6"/>
        <v>Cada 3 años</v>
      </c>
      <c r="X62" s="119" t="str">
        <f t="shared" si="7"/>
        <v/>
      </c>
      <c r="Y62" s="119" t="str">
        <f t="shared" si="8"/>
        <v/>
      </c>
      <c r="Z62" s="119">
        <f t="shared" si="9"/>
        <v>0</v>
      </c>
      <c r="AA62" s="119" t="str">
        <f t="shared" si="10"/>
        <v/>
      </c>
      <c r="AB62" s="94"/>
    </row>
    <row r="63" spans="2:28" s="95" customFormat="1" ht="38.25" x14ac:dyDescent="0.25">
      <c r="B63" s="93"/>
      <c r="C63" s="123"/>
      <c r="D63" s="108"/>
      <c r="E63" s="108"/>
      <c r="F63" s="108"/>
      <c r="G63" s="108"/>
      <c r="H63" s="112">
        <f t="shared" si="0"/>
        <v>0</v>
      </c>
      <c r="I63" s="89" t="str">
        <f t="shared" si="11"/>
        <v>Bajo</v>
      </c>
      <c r="J63" s="113">
        <f t="shared" si="12"/>
        <v>1</v>
      </c>
      <c r="K63" s="116" t="s">
        <v>110</v>
      </c>
      <c r="L63" s="114">
        <f>INDEX(Tiempo_Ult_Aud_Calif,MATCH('Priorización B'!K63,Tiempo_Ult_Aud_Def,0))</f>
        <v>3</v>
      </c>
      <c r="M63" s="117" t="s">
        <v>121</v>
      </c>
      <c r="N63" s="115">
        <f t="shared" si="14"/>
        <v>4</v>
      </c>
      <c r="O63" s="117" t="s">
        <v>149</v>
      </c>
      <c r="P63" s="118">
        <f t="shared" si="2"/>
        <v>3</v>
      </c>
      <c r="Q63" s="121" t="s">
        <v>154</v>
      </c>
      <c r="R63" s="118">
        <f t="shared" si="3"/>
        <v>3</v>
      </c>
      <c r="S63" s="117" t="s">
        <v>56</v>
      </c>
      <c r="T63" s="118">
        <f t="shared" si="4"/>
        <v>4</v>
      </c>
      <c r="U63" s="90">
        <f t="shared" si="13"/>
        <v>2.85</v>
      </c>
      <c r="V63" s="90" t="str">
        <f t="shared" si="5"/>
        <v>Moderado</v>
      </c>
      <c r="W63" s="118" t="str">
        <f t="shared" si="6"/>
        <v>Cada 3 años</v>
      </c>
      <c r="X63" s="119" t="str">
        <f t="shared" si="7"/>
        <v/>
      </c>
      <c r="Y63" s="119" t="str">
        <f t="shared" si="8"/>
        <v/>
      </c>
      <c r="Z63" s="119">
        <f t="shared" si="9"/>
        <v>0</v>
      </c>
      <c r="AA63" s="119" t="str">
        <f t="shared" si="10"/>
        <v/>
      </c>
      <c r="AB63" s="94"/>
    </row>
    <row r="64" spans="2:28" s="95" customFormat="1" ht="38.25" x14ac:dyDescent="0.25">
      <c r="B64" s="93"/>
      <c r="C64" s="123"/>
      <c r="D64" s="108"/>
      <c r="E64" s="108"/>
      <c r="F64" s="108"/>
      <c r="G64" s="108"/>
      <c r="H64" s="112">
        <f t="shared" si="0"/>
        <v>0</v>
      </c>
      <c r="I64" s="89" t="str">
        <f t="shared" si="11"/>
        <v>Bajo</v>
      </c>
      <c r="J64" s="113">
        <f t="shared" si="12"/>
        <v>1</v>
      </c>
      <c r="K64" s="116" t="s">
        <v>110</v>
      </c>
      <c r="L64" s="114">
        <f>INDEX(Tiempo_Ult_Aud_Calif,MATCH('Priorización B'!K64,Tiempo_Ult_Aud_Def,0))</f>
        <v>3</v>
      </c>
      <c r="M64" s="117" t="s">
        <v>121</v>
      </c>
      <c r="N64" s="115">
        <f t="shared" si="14"/>
        <v>4</v>
      </c>
      <c r="O64" s="117" t="s">
        <v>149</v>
      </c>
      <c r="P64" s="118">
        <f t="shared" si="2"/>
        <v>3</v>
      </c>
      <c r="Q64" s="121" t="s">
        <v>154</v>
      </c>
      <c r="R64" s="118">
        <f t="shared" si="3"/>
        <v>3</v>
      </c>
      <c r="S64" s="117" t="s">
        <v>56</v>
      </c>
      <c r="T64" s="118">
        <f t="shared" si="4"/>
        <v>4</v>
      </c>
      <c r="U64" s="90">
        <f t="shared" si="13"/>
        <v>2.85</v>
      </c>
      <c r="V64" s="90" t="str">
        <f t="shared" si="5"/>
        <v>Moderado</v>
      </c>
      <c r="W64" s="118" t="str">
        <f t="shared" si="6"/>
        <v>Cada 3 años</v>
      </c>
      <c r="X64" s="119" t="str">
        <f t="shared" si="7"/>
        <v/>
      </c>
      <c r="Y64" s="119" t="str">
        <f t="shared" si="8"/>
        <v/>
      </c>
      <c r="Z64" s="119">
        <f t="shared" si="9"/>
        <v>0</v>
      </c>
      <c r="AA64" s="119" t="str">
        <f t="shared" si="10"/>
        <v/>
      </c>
      <c r="AB64" s="94"/>
    </row>
    <row r="65" spans="2:28" s="95" customFormat="1" ht="38.25" x14ac:dyDescent="0.25">
      <c r="B65" s="93"/>
      <c r="C65" s="123"/>
      <c r="D65" s="108"/>
      <c r="E65" s="108"/>
      <c r="F65" s="108"/>
      <c r="G65" s="108"/>
      <c r="H65" s="112">
        <f t="shared" si="0"/>
        <v>0</v>
      </c>
      <c r="I65" s="89" t="str">
        <f t="shared" si="11"/>
        <v>Bajo</v>
      </c>
      <c r="J65" s="113">
        <f t="shared" si="12"/>
        <v>1</v>
      </c>
      <c r="K65" s="116" t="s">
        <v>110</v>
      </c>
      <c r="L65" s="114">
        <f>INDEX(Tiempo_Ult_Aud_Calif,MATCH('Priorización B'!K65,Tiempo_Ult_Aud_Def,0))</f>
        <v>3</v>
      </c>
      <c r="M65" s="117" t="s">
        <v>121</v>
      </c>
      <c r="N65" s="115">
        <f t="shared" si="14"/>
        <v>4</v>
      </c>
      <c r="O65" s="117" t="s">
        <v>149</v>
      </c>
      <c r="P65" s="118">
        <f t="shared" si="2"/>
        <v>3</v>
      </c>
      <c r="Q65" s="121" t="s">
        <v>154</v>
      </c>
      <c r="R65" s="118">
        <f t="shared" si="3"/>
        <v>3</v>
      </c>
      <c r="S65" s="117" t="s">
        <v>56</v>
      </c>
      <c r="T65" s="118">
        <f t="shared" si="4"/>
        <v>4</v>
      </c>
      <c r="U65" s="90">
        <f t="shared" si="13"/>
        <v>2.85</v>
      </c>
      <c r="V65" s="90" t="str">
        <f t="shared" si="5"/>
        <v>Moderado</v>
      </c>
      <c r="W65" s="118" t="str">
        <f t="shared" si="6"/>
        <v>Cada 3 años</v>
      </c>
      <c r="X65" s="119" t="str">
        <f t="shared" si="7"/>
        <v/>
      </c>
      <c r="Y65" s="119" t="str">
        <f t="shared" si="8"/>
        <v/>
      </c>
      <c r="Z65" s="119">
        <f t="shared" si="9"/>
        <v>0</v>
      </c>
      <c r="AA65" s="119" t="str">
        <f t="shared" si="10"/>
        <v/>
      </c>
      <c r="AB65" s="94"/>
    </row>
    <row r="66" spans="2:28" s="95" customFormat="1" ht="22.5" customHeight="1" x14ac:dyDescent="0.25">
      <c r="B66" s="93"/>
      <c r="C66" s="123"/>
      <c r="D66" s="109"/>
      <c r="E66" s="109"/>
      <c r="F66" s="109"/>
      <c r="G66" s="109"/>
      <c r="H66" s="112">
        <f t="shared" si="0"/>
        <v>0</v>
      </c>
      <c r="I66" s="96" t="str">
        <f t="shared" si="11"/>
        <v>Bajo</v>
      </c>
      <c r="J66" s="113">
        <f t="shared" si="12"/>
        <v>1</v>
      </c>
      <c r="K66" s="116" t="s">
        <v>110</v>
      </c>
      <c r="L66" s="114">
        <f>INDEX(Tiempo_Ult_Aud_Calif,MATCH('Priorización B'!K66,Tiempo_Ult_Aud_Def,0))</f>
        <v>3</v>
      </c>
      <c r="M66" s="117" t="s">
        <v>121</v>
      </c>
      <c r="N66" s="115">
        <f t="shared" si="14"/>
        <v>4</v>
      </c>
      <c r="O66" s="117" t="s">
        <v>149</v>
      </c>
      <c r="P66" s="118">
        <f t="shared" si="2"/>
        <v>3</v>
      </c>
      <c r="Q66" s="121" t="s">
        <v>154</v>
      </c>
      <c r="R66" s="118">
        <f t="shared" si="3"/>
        <v>3</v>
      </c>
      <c r="S66" s="117" t="s">
        <v>56</v>
      </c>
      <c r="T66" s="118">
        <f t="shared" si="4"/>
        <v>4</v>
      </c>
      <c r="U66" s="90">
        <f t="shared" si="13"/>
        <v>2.85</v>
      </c>
      <c r="V66" s="90" t="str">
        <f t="shared" si="5"/>
        <v>Moderado</v>
      </c>
      <c r="W66" s="118" t="str">
        <f t="shared" si="6"/>
        <v>Cada 3 años</v>
      </c>
      <c r="X66" s="119" t="str">
        <f t="shared" si="7"/>
        <v/>
      </c>
      <c r="Y66" s="119" t="str">
        <f t="shared" si="8"/>
        <v/>
      </c>
      <c r="Z66" s="119">
        <f t="shared" si="9"/>
        <v>0</v>
      </c>
      <c r="AA66" s="119" t="str">
        <f t="shared" si="10"/>
        <v/>
      </c>
      <c r="AB66" s="94"/>
    </row>
    <row r="67" spans="2:28" s="95" customFormat="1" ht="39" thickBot="1" x14ac:dyDescent="0.3">
      <c r="B67" s="93"/>
      <c r="C67" s="124"/>
      <c r="D67" s="110"/>
      <c r="E67" s="110"/>
      <c r="F67" s="110"/>
      <c r="G67" s="110"/>
      <c r="H67" s="112">
        <f t="shared" si="0"/>
        <v>0</v>
      </c>
      <c r="I67" s="97" t="str">
        <f t="shared" si="11"/>
        <v>Bajo</v>
      </c>
      <c r="J67" s="113">
        <f t="shared" si="12"/>
        <v>1</v>
      </c>
      <c r="K67" s="116" t="s">
        <v>110</v>
      </c>
      <c r="L67" s="114">
        <f>INDEX(Tiempo_Ult_Aud_Calif,MATCH('Priorización B'!K67,Tiempo_Ult_Aud_Def,0))</f>
        <v>3</v>
      </c>
      <c r="M67" s="117" t="s">
        <v>121</v>
      </c>
      <c r="N67" s="115">
        <f t="shared" si="14"/>
        <v>4</v>
      </c>
      <c r="O67" s="117" t="s">
        <v>149</v>
      </c>
      <c r="P67" s="118">
        <f t="shared" si="2"/>
        <v>3</v>
      </c>
      <c r="Q67" s="121" t="s">
        <v>154</v>
      </c>
      <c r="R67" s="118">
        <f t="shared" si="3"/>
        <v>3</v>
      </c>
      <c r="S67" s="117" t="s">
        <v>56</v>
      </c>
      <c r="T67" s="118">
        <f t="shared" si="4"/>
        <v>4</v>
      </c>
      <c r="U67" s="90">
        <f t="shared" si="13"/>
        <v>2.85</v>
      </c>
      <c r="V67" s="90" t="str">
        <f t="shared" si="5"/>
        <v>Moderado</v>
      </c>
      <c r="W67" s="118" t="str">
        <f t="shared" si="6"/>
        <v>Cada 3 años</v>
      </c>
      <c r="X67" s="119" t="str">
        <f t="shared" si="7"/>
        <v/>
      </c>
      <c r="Y67" s="119" t="str">
        <f t="shared" si="8"/>
        <v/>
      </c>
      <c r="Z67" s="119">
        <f t="shared" si="9"/>
        <v>0</v>
      </c>
      <c r="AA67" s="119" t="str">
        <f t="shared" si="10"/>
        <v/>
      </c>
      <c r="AB67" s="94"/>
    </row>
    <row r="68" spans="2:28" s="102" customFormat="1" ht="13.5" thickBot="1" x14ac:dyDescent="0.25">
      <c r="B68" s="98"/>
      <c r="C68" s="99"/>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1"/>
    </row>
    <row r="69" spans="2:28" s="102" customFormat="1" x14ac:dyDescent="0.2">
      <c r="C69" s="103"/>
    </row>
    <row r="70" spans="2:28" s="102" customFormat="1" x14ac:dyDescent="0.2">
      <c r="B70" s="104" t="s">
        <v>92</v>
      </c>
      <c r="C70" s="103"/>
    </row>
    <row r="71" spans="2:28" s="102" customFormat="1" x14ac:dyDescent="0.2">
      <c r="C71" s="103"/>
    </row>
    <row r="72" spans="2:28" s="102" customFormat="1" x14ac:dyDescent="0.2">
      <c r="C72" s="103"/>
    </row>
    <row r="73" spans="2:28" s="102" customFormat="1" x14ac:dyDescent="0.2">
      <c r="C73" s="103"/>
    </row>
    <row r="74" spans="2:28" s="102" customFormat="1" x14ac:dyDescent="0.2">
      <c r="C74" s="103"/>
    </row>
    <row r="75" spans="2:28" s="102" customFormat="1" x14ac:dyDescent="0.2">
      <c r="C75" s="103"/>
    </row>
    <row r="76" spans="2:28" s="102" customFormat="1" x14ac:dyDescent="0.2">
      <c r="C76" s="103"/>
    </row>
    <row r="77" spans="2:28" s="102" customFormat="1" x14ac:dyDescent="0.2">
      <c r="C77" s="103"/>
    </row>
    <row r="78" spans="2:28" s="102" customFormat="1" x14ac:dyDescent="0.2">
      <c r="C78" s="103"/>
    </row>
    <row r="79" spans="2:28" s="102" customFormat="1" x14ac:dyDescent="0.2">
      <c r="C79" s="103"/>
    </row>
    <row r="80" spans="2:28" s="102" customFormat="1" x14ac:dyDescent="0.2">
      <c r="C80" s="103"/>
    </row>
    <row r="81" spans="3:3" s="102" customFormat="1" x14ac:dyDescent="0.2">
      <c r="C81" s="103"/>
    </row>
    <row r="82" spans="3:3" s="102" customFormat="1" x14ac:dyDescent="0.2">
      <c r="C82" s="103"/>
    </row>
    <row r="83" spans="3:3" s="102" customFormat="1" x14ac:dyDescent="0.2">
      <c r="C83" s="103"/>
    </row>
    <row r="84" spans="3:3" s="102" customFormat="1" x14ac:dyDescent="0.2">
      <c r="C84" s="103"/>
    </row>
    <row r="85" spans="3:3" s="102" customFormat="1" x14ac:dyDescent="0.2">
      <c r="C85" s="103"/>
    </row>
    <row r="86" spans="3:3" s="102" customFormat="1" x14ac:dyDescent="0.2">
      <c r="C86" s="103"/>
    </row>
    <row r="87" spans="3:3" s="102" customFormat="1" x14ac:dyDescent="0.2">
      <c r="C87" s="103"/>
    </row>
    <row r="88" spans="3:3" s="102" customFormat="1" x14ac:dyDescent="0.2">
      <c r="C88" s="103"/>
    </row>
    <row r="89" spans="3:3" s="102" customFormat="1" x14ac:dyDescent="0.2">
      <c r="C89" s="103"/>
    </row>
    <row r="90" spans="3:3" s="102" customFormat="1" x14ac:dyDescent="0.2">
      <c r="C90" s="103"/>
    </row>
    <row r="91" spans="3:3" s="102" customFormat="1" x14ac:dyDescent="0.2">
      <c r="C91" s="103"/>
    </row>
    <row r="92" spans="3:3" s="102" customFormat="1" x14ac:dyDescent="0.2">
      <c r="C92" s="103"/>
    </row>
    <row r="93" spans="3:3" s="102" customFormat="1" x14ac:dyDescent="0.2">
      <c r="C93" s="103"/>
    </row>
    <row r="94" spans="3:3" s="102" customFormat="1" x14ac:dyDescent="0.2">
      <c r="C94" s="103"/>
    </row>
    <row r="95" spans="3:3" s="102" customFormat="1" x14ac:dyDescent="0.2">
      <c r="C95" s="103"/>
    </row>
    <row r="96" spans="3:3" s="102" customFormat="1" x14ac:dyDescent="0.2">
      <c r="C96" s="103"/>
    </row>
    <row r="97" spans="3:3" s="102" customFormat="1" x14ac:dyDescent="0.2">
      <c r="C97" s="103"/>
    </row>
    <row r="98" spans="3:3" s="102" customFormat="1" x14ac:dyDescent="0.2">
      <c r="C98" s="103"/>
    </row>
    <row r="99" spans="3:3" s="102" customFormat="1" x14ac:dyDescent="0.2">
      <c r="C99" s="103"/>
    </row>
    <row r="100" spans="3:3" s="102" customFormat="1" x14ac:dyDescent="0.2">
      <c r="C100" s="103"/>
    </row>
    <row r="101" spans="3:3" s="102" customFormat="1" x14ac:dyDescent="0.2">
      <c r="C101" s="103"/>
    </row>
    <row r="102" spans="3:3" s="102" customFormat="1" x14ac:dyDescent="0.2">
      <c r="C102" s="103"/>
    </row>
    <row r="103" spans="3:3" s="102" customFormat="1" x14ac:dyDescent="0.2">
      <c r="C103" s="103"/>
    </row>
    <row r="104" spans="3:3" s="102" customFormat="1" x14ac:dyDescent="0.2">
      <c r="C104" s="103"/>
    </row>
    <row r="105" spans="3:3" s="102" customFormat="1" x14ac:dyDescent="0.2">
      <c r="C105" s="103"/>
    </row>
    <row r="106" spans="3:3" s="102" customFormat="1" x14ac:dyDescent="0.2">
      <c r="C106" s="103"/>
    </row>
    <row r="107" spans="3:3" s="102" customFormat="1" x14ac:dyDescent="0.2">
      <c r="C107" s="103"/>
    </row>
    <row r="108" spans="3:3" s="102" customFormat="1" x14ac:dyDescent="0.2">
      <c r="C108" s="103"/>
    </row>
    <row r="109" spans="3:3" s="102" customFormat="1" x14ac:dyDescent="0.2">
      <c r="C109" s="103"/>
    </row>
    <row r="110" spans="3:3" s="102" customFormat="1" x14ac:dyDescent="0.2">
      <c r="C110" s="103"/>
    </row>
    <row r="111" spans="3:3" s="102" customFormat="1" x14ac:dyDescent="0.2">
      <c r="C111" s="103"/>
    </row>
    <row r="112" spans="3:3" s="102" customFormat="1" x14ac:dyDescent="0.2">
      <c r="C112" s="103"/>
    </row>
    <row r="113" spans="3:3" s="102" customFormat="1" x14ac:dyDescent="0.2">
      <c r="C113" s="103"/>
    </row>
    <row r="114" spans="3:3" s="102" customFormat="1" x14ac:dyDescent="0.2">
      <c r="C114" s="103"/>
    </row>
    <row r="115" spans="3:3" s="102" customFormat="1" x14ac:dyDescent="0.2">
      <c r="C115" s="103"/>
    </row>
    <row r="116" spans="3:3" s="102" customFormat="1" x14ac:dyDescent="0.2">
      <c r="C116" s="103"/>
    </row>
    <row r="117" spans="3:3" s="102" customFormat="1" x14ac:dyDescent="0.2">
      <c r="C117" s="103"/>
    </row>
    <row r="118" spans="3:3" s="102" customFormat="1" x14ac:dyDescent="0.2">
      <c r="C118" s="103"/>
    </row>
    <row r="119" spans="3:3" s="102" customFormat="1" x14ac:dyDescent="0.2">
      <c r="C119" s="103"/>
    </row>
    <row r="120" spans="3:3" s="102" customFormat="1" x14ac:dyDescent="0.2">
      <c r="C120" s="103"/>
    </row>
    <row r="121" spans="3:3" s="102" customFormat="1" x14ac:dyDescent="0.2">
      <c r="C121" s="103"/>
    </row>
    <row r="122" spans="3:3" s="102" customFormat="1" x14ac:dyDescent="0.2">
      <c r="C122" s="103"/>
    </row>
    <row r="123" spans="3:3" s="102" customFormat="1" x14ac:dyDescent="0.2">
      <c r="C123" s="103"/>
    </row>
    <row r="124" spans="3:3" s="102" customFormat="1" x14ac:dyDescent="0.2">
      <c r="C124" s="103"/>
    </row>
    <row r="125" spans="3:3" s="102" customFormat="1" x14ac:dyDescent="0.2">
      <c r="C125" s="103"/>
    </row>
    <row r="126" spans="3:3" s="102" customFormat="1" x14ac:dyDescent="0.2">
      <c r="C126" s="103"/>
    </row>
    <row r="127" spans="3:3" s="102" customFormat="1" x14ac:dyDescent="0.2">
      <c r="C127" s="103"/>
    </row>
    <row r="128" spans="3:3" s="102" customFormat="1" x14ac:dyDescent="0.2">
      <c r="C128" s="103"/>
    </row>
    <row r="129" spans="3:3" s="102" customFormat="1" x14ac:dyDescent="0.2">
      <c r="C129" s="103"/>
    </row>
    <row r="130" spans="3:3" s="102" customFormat="1" x14ac:dyDescent="0.2">
      <c r="C130" s="103"/>
    </row>
    <row r="131" spans="3:3" s="102" customFormat="1" x14ac:dyDescent="0.2">
      <c r="C131" s="103"/>
    </row>
    <row r="132" spans="3:3" s="102" customFormat="1" x14ac:dyDescent="0.2">
      <c r="C132" s="103"/>
    </row>
    <row r="133" spans="3:3" s="102" customFormat="1" x14ac:dyDescent="0.2">
      <c r="C133" s="103"/>
    </row>
    <row r="134" spans="3:3" s="102" customFormat="1" x14ac:dyDescent="0.2">
      <c r="C134" s="103"/>
    </row>
    <row r="135" spans="3:3" s="102" customFormat="1" x14ac:dyDescent="0.2">
      <c r="C135" s="103"/>
    </row>
    <row r="136" spans="3:3" s="102" customFormat="1" x14ac:dyDescent="0.2">
      <c r="C136" s="103"/>
    </row>
    <row r="137" spans="3:3" s="102" customFormat="1" x14ac:dyDescent="0.2">
      <c r="C137" s="103"/>
    </row>
    <row r="138" spans="3:3" s="102" customFormat="1" x14ac:dyDescent="0.2">
      <c r="C138" s="103"/>
    </row>
    <row r="139" spans="3:3" s="102" customFormat="1" x14ac:dyDescent="0.2">
      <c r="C139" s="103"/>
    </row>
    <row r="140" spans="3:3" s="102" customFormat="1" x14ac:dyDescent="0.2">
      <c r="C140" s="103"/>
    </row>
    <row r="141" spans="3:3" s="102" customFormat="1" x14ac:dyDescent="0.2">
      <c r="C141" s="103"/>
    </row>
    <row r="142" spans="3:3" s="102" customFormat="1" x14ac:dyDescent="0.2">
      <c r="C142" s="103"/>
    </row>
    <row r="143" spans="3:3" s="102" customFormat="1" x14ac:dyDescent="0.2">
      <c r="C143" s="103"/>
    </row>
    <row r="144" spans="3:3" s="102" customFormat="1" x14ac:dyDescent="0.2">
      <c r="C144" s="103"/>
    </row>
    <row r="145" spans="3:3" s="102" customFormat="1" x14ac:dyDescent="0.2">
      <c r="C145" s="103"/>
    </row>
    <row r="146" spans="3:3" s="102" customFormat="1" x14ac:dyDescent="0.2">
      <c r="C146" s="103"/>
    </row>
    <row r="147" spans="3:3" s="102" customFormat="1" x14ac:dyDescent="0.2">
      <c r="C147" s="103"/>
    </row>
    <row r="148" spans="3:3" s="102" customFormat="1" x14ac:dyDescent="0.2">
      <c r="C148" s="103"/>
    </row>
    <row r="149" spans="3:3" s="102" customFormat="1" x14ac:dyDescent="0.2">
      <c r="C149" s="103"/>
    </row>
    <row r="150" spans="3:3" s="102" customFormat="1" x14ac:dyDescent="0.2">
      <c r="C150" s="103"/>
    </row>
    <row r="151" spans="3:3" s="102" customFormat="1" x14ac:dyDescent="0.2">
      <c r="C151" s="103"/>
    </row>
    <row r="152" spans="3:3" s="102" customFormat="1" x14ac:dyDescent="0.2">
      <c r="C152" s="103"/>
    </row>
    <row r="153" spans="3:3" s="102" customFormat="1" x14ac:dyDescent="0.2">
      <c r="C153" s="103"/>
    </row>
    <row r="154" spans="3:3" s="102" customFormat="1" x14ac:dyDescent="0.2">
      <c r="C154" s="103"/>
    </row>
    <row r="155" spans="3:3" s="102" customFormat="1" x14ac:dyDescent="0.2">
      <c r="C155" s="103"/>
    </row>
    <row r="156" spans="3:3" s="102" customFormat="1" x14ac:dyDescent="0.2">
      <c r="C156" s="103"/>
    </row>
    <row r="157" spans="3:3" s="102" customFormat="1" x14ac:dyDescent="0.2">
      <c r="C157" s="103"/>
    </row>
    <row r="158" spans="3:3" s="102" customFormat="1" x14ac:dyDescent="0.2">
      <c r="C158" s="103"/>
    </row>
    <row r="159" spans="3:3" s="102" customFormat="1" x14ac:dyDescent="0.2">
      <c r="C159" s="103"/>
    </row>
    <row r="160" spans="3:3" s="102" customFormat="1" x14ac:dyDescent="0.2">
      <c r="C160" s="103"/>
    </row>
    <row r="161" spans="3:3" s="102" customFormat="1" x14ac:dyDescent="0.2">
      <c r="C161" s="103"/>
    </row>
    <row r="162" spans="3:3" s="102" customFormat="1" x14ac:dyDescent="0.2">
      <c r="C162" s="103"/>
    </row>
    <row r="163" spans="3:3" s="102" customFormat="1" x14ac:dyDescent="0.2">
      <c r="C163" s="103"/>
    </row>
    <row r="164" spans="3:3" s="102" customFormat="1" x14ac:dyDescent="0.2">
      <c r="C164" s="103"/>
    </row>
    <row r="165" spans="3:3" s="102" customFormat="1" x14ac:dyDescent="0.2">
      <c r="C165" s="103"/>
    </row>
    <row r="166" spans="3:3" s="102" customFormat="1" x14ac:dyDescent="0.2">
      <c r="C166" s="103"/>
    </row>
    <row r="167" spans="3:3" s="102" customFormat="1" x14ac:dyDescent="0.2">
      <c r="C167" s="103"/>
    </row>
    <row r="168" spans="3:3" s="102" customFormat="1" x14ac:dyDescent="0.2">
      <c r="C168" s="103"/>
    </row>
    <row r="169" spans="3:3" s="102" customFormat="1" x14ac:dyDescent="0.2">
      <c r="C169" s="103"/>
    </row>
    <row r="170" spans="3:3" s="102" customFormat="1" x14ac:dyDescent="0.2">
      <c r="C170" s="103"/>
    </row>
    <row r="171" spans="3:3" s="102" customFormat="1" x14ac:dyDescent="0.2">
      <c r="C171" s="103"/>
    </row>
    <row r="172" spans="3:3" s="102" customFormat="1" x14ac:dyDescent="0.2">
      <c r="C172" s="103"/>
    </row>
    <row r="173" spans="3:3" s="102" customFormat="1" x14ac:dyDescent="0.2">
      <c r="C173" s="103"/>
    </row>
    <row r="174" spans="3:3" s="102" customFormat="1" x14ac:dyDescent="0.2">
      <c r="C174" s="103"/>
    </row>
    <row r="175" spans="3:3" s="102" customFormat="1" x14ac:dyDescent="0.2">
      <c r="C175" s="103"/>
    </row>
    <row r="176" spans="3:3" s="102" customFormat="1" x14ac:dyDescent="0.2">
      <c r="C176" s="103"/>
    </row>
    <row r="177" spans="3:3" s="102" customFormat="1" x14ac:dyDescent="0.2">
      <c r="C177" s="103"/>
    </row>
    <row r="178" spans="3:3" s="102" customFormat="1" x14ac:dyDescent="0.2">
      <c r="C178" s="103"/>
    </row>
    <row r="179" spans="3:3" s="102" customFormat="1" x14ac:dyDescent="0.2">
      <c r="C179" s="103"/>
    </row>
    <row r="180" spans="3:3" s="102" customFormat="1" x14ac:dyDescent="0.2">
      <c r="C180" s="103"/>
    </row>
    <row r="181" spans="3:3" s="102" customFormat="1" x14ac:dyDescent="0.2">
      <c r="C181" s="103"/>
    </row>
    <row r="182" spans="3:3" s="102" customFormat="1" x14ac:dyDescent="0.2">
      <c r="C182" s="103"/>
    </row>
    <row r="183" spans="3:3" s="102" customFormat="1" x14ac:dyDescent="0.2">
      <c r="C183" s="103"/>
    </row>
    <row r="184" spans="3:3" s="102" customFormat="1" x14ac:dyDescent="0.2">
      <c r="C184" s="103"/>
    </row>
    <row r="185" spans="3:3" s="102" customFormat="1" x14ac:dyDescent="0.2">
      <c r="C185" s="103"/>
    </row>
    <row r="186" spans="3:3" s="102" customFormat="1" x14ac:dyDescent="0.2">
      <c r="C186" s="103"/>
    </row>
    <row r="187" spans="3:3" s="102" customFormat="1" x14ac:dyDescent="0.2">
      <c r="C187" s="103"/>
    </row>
    <row r="188" spans="3:3" s="102" customFormat="1" x14ac:dyDescent="0.2">
      <c r="C188" s="103"/>
    </row>
    <row r="189" spans="3:3" s="102" customFormat="1" x14ac:dyDescent="0.2">
      <c r="C189" s="103"/>
    </row>
    <row r="190" spans="3:3" s="102" customFormat="1" x14ac:dyDescent="0.2">
      <c r="C190" s="103"/>
    </row>
    <row r="191" spans="3:3" s="102" customFormat="1" x14ac:dyDescent="0.2">
      <c r="C191" s="103"/>
    </row>
    <row r="192" spans="3:3" s="102" customFormat="1" x14ac:dyDescent="0.2">
      <c r="C192" s="103"/>
    </row>
    <row r="193" spans="3:3" s="102" customFormat="1" x14ac:dyDescent="0.2">
      <c r="C193" s="103"/>
    </row>
    <row r="194" spans="3:3" s="102" customFormat="1" x14ac:dyDescent="0.2">
      <c r="C194" s="103"/>
    </row>
    <row r="195" spans="3:3" s="102" customFormat="1" x14ac:dyDescent="0.2">
      <c r="C195" s="103"/>
    </row>
    <row r="196" spans="3:3" s="102" customFormat="1" x14ac:dyDescent="0.2">
      <c r="C196" s="103"/>
    </row>
    <row r="197" spans="3:3" s="102" customFormat="1" x14ac:dyDescent="0.2">
      <c r="C197" s="103"/>
    </row>
    <row r="198" spans="3:3" s="102" customFormat="1" x14ac:dyDescent="0.2">
      <c r="C198" s="103"/>
    </row>
    <row r="199" spans="3:3" s="102" customFormat="1" x14ac:dyDescent="0.2">
      <c r="C199" s="103"/>
    </row>
    <row r="200" spans="3:3" s="102" customFormat="1" x14ac:dyDescent="0.2">
      <c r="C200" s="103"/>
    </row>
    <row r="201" spans="3:3" s="102" customFormat="1" x14ac:dyDescent="0.2">
      <c r="C201" s="103"/>
    </row>
    <row r="202" spans="3:3" s="102" customFormat="1" x14ac:dyDescent="0.2">
      <c r="C202" s="103"/>
    </row>
    <row r="203" spans="3:3" s="102" customFormat="1" x14ac:dyDescent="0.2">
      <c r="C203" s="103"/>
    </row>
    <row r="204" spans="3:3" s="102" customFormat="1" x14ac:dyDescent="0.2">
      <c r="C204" s="103"/>
    </row>
    <row r="205" spans="3:3" s="102" customFormat="1" x14ac:dyDescent="0.2">
      <c r="C205" s="103"/>
    </row>
    <row r="206" spans="3:3" s="102" customFormat="1" x14ac:dyDescent="0.2">
      <c r="C206" s="103"/>
    </row>
    <row r="207" spans="3:3" s="102" customFormat="1" x14ac:dyDescent="0.2">
      <c r="C207" s="103"/>
    </row>
  </sheetData>
  <protectedRanges>
    <protectedRange algorithmName="SHA-512" hashValue="wxc7yjAu/WzOairWkwIZDBos88lLusKRDGH8omcRn5qi0Xxjec9pQoenbPEfN9/K0q+MCEzZyojBBUs1atTiXw==" saltValue="wrBejiI7E6Xb2bRvtci0rg==" spinCount="100000" sqref="T9:AA67 N9:N67 P9:P67 R9:R67 C8 D7:H8 I8:AA8 C7:D7 H9:J67 L9:L67" name="Rango1"/>
    <protectedRange algorithmName="SHA-512" hashValue="DEhtgLWWX1fGTfY6/jrV83UQn2eRyEcf52ixXqwJG1h9snypFLTtsrlTn4v+3Jfc8qsPtJTcbYO5FAd7DzT8Lw==" saltValue="QsONzCYV9PF/Cm9GQzUNrg==" spinCount="100000" sqref="H6:I6 W6 Z6 B2:B3 B4:C6" name="Rango1_2"/>
  </protectedRanges>
  <mergeCells count="8">
    <mergeCell ref="D7:H7"/>
    <mergeCell ref="B2:C4"/>
    <mergeCell ref="D2:Y4"/>
    <mergeCell ref="Z2:AB2"/>
    <mergeCell ref="Z3:AB3"/>
    <mergeCell ref="Z4:AB4"/>
    <mergeCell ref="D6:G6"/>
    <mergeCell ref="H6:I6"/>
  </mergeCells>
  <conditionalFormatting sqref="I9:L67">
    <cfRule type="containsText" dxfId="9" priority="7" operator="containsText" text="Extremo">
      <formula>NOT(ISERROR(SEARCH("Extremo",I9)))</formula>
    </cfRule>
    <cfRule type="containsText" dxfId="8" priority="8" operator="containsText" text="Muy Bajo">
      <formula>NOT(ISERROR(SEARCH("Muy Bajo",I9)))</formula>
    </cfRule>
    <cfRule type="containsText" dxfId="7" priority="9" operator="containsText" text="Bajo">
      <formula>NOT(ISERROR(SEARCH("Bajo",I9)))</formula>
    </cfRule>
    <cfRule type="containsText" dxfId="6" priority="10" operator="containsText" text="Moderado">
      <formula>NOT(ISERROR(SEARCH("Moderado",I9)))</formula>
    </cfRule>
    <cfRule type="containsText" dxfId="5" priority="11" operator="containsText" text="Alto">
      <formula>NOT(ISERROR(SEARCH("Alto",I9)))</formula>
    </cfRule>
    <cfRule type="containsText" dxfId="4" priority="12" operator="containsText" text="Muy Alto">
      <formula>NOT(ISERROR(SEARCH("Muy Alto",I9)))</formula>
    </cfRule>
  </conditionalFormatting>
  <conditionalFormatting sqref="U9:V67">
    <cfRule type="expression" dxfId="3" priority="3">
      <formula>$U9&gt;=4</formula>
    </cfRule>
    <cfRule type="expression" dxfId="2" priority="4">
      <formula>$U9&gt;=3</formula>
    </cfRule>
    <cfRule type="expression" dxfId="1" priority="5">
      <formula>$U9&gt;=2</formula>
    </cfRule>
    <cfRule type="expression" dxfId="0" priority="6">
      <formula>$U9&lt;2</formula>
    </cfRule>
  </conditionalFormatting>
  <dataValidations xWindow="960" yWindow="481" count="31">
    <dataValidation type="list" allowBlank="1" showInputMessage="1" showErrorMessage="1" sqref="K9:K67" xr:uid="{00000000-0002-0000-0300-000000000000}">
      <formula1>Tiempo_Ult_Aud_Def</formula1>
    </dataValidation>
    <dataValidation allowBlank="1" showInputMessage="1" showErrorMessage="1" promptTitle="PRIORIZACIÓN AUDITORIAS AÑO 4" prompt="FAVOR NO DILIGENCIAR ESTA COLUMNA. Aparecerá automáticamente las unidades auditables que deben formar parte del Plan Anual de Auditorías del año 4, acorde con el ciclo de rotación de auditorias (aprobado por el Comité de Control Interno)." sqref="AA8" xr:uid="{00000000-0002-0000-0300-000001000000}"/>
    <dataValidation allowBlank="1" showInputMessage="1" showErrorMessage="1" promptTitle="CICLO ROTACION AUDITORIAS" prompt="FAVOR NO DIGITAR ESTA COLUMNA. Acá aparecerá automáticamente el ciclo de rotación de las auditorias con base en el nivel de criticidad de cada aspecto evaluable. (Ver hoja &quot;Parámetros&quot;)." sqref="W8" xr:uid="{00000000-0002-0000-0300-000002000000}"/>
    <dataValidation allowBlank="1" showInputMessage="1" showErrorMessage="1" promptTitle="NIVEL DE CRITICIDAD" prompt="FAVOR NO DILIGENCIAR ESTA COLUMNA. La calificación se genera automáticamente al diligenciar las columnas editables con base en lo establecido en la hoja &quot;parámetros&quot;._x000a_Acá aparecerá el nivel de criticidad  semaforizado de cada aspecto evaluable." sqref="V8" xr:uid="{00000000-0002-0000-0300-000003000000}"/>
    <dataValidation allowBlank="1" showInputMessage="1" showErrorMessage="1" promptTitle="PONDERACION" prompt="FAVOR NO DILIGENCIAR ESTA COLUMNA._x000a_Acá aparecerá automáticamente el puntaje consolidado para el nivel de criticidad de cada aspecto evaluable." sqref="U8" xr:uid="{00000000-0002-0000-0300-000004000000}"/>
    <dataValidation allowBlank="1" showInputMessage="1" showErrorMessage="1" promptTitle="IMPACTO EN EL PRESUPUESTO" prompt="Seleccione el impacto de ese aspecto evaluable en el presupuesto de la entidad. Para ello es necesario que registre en la hoja &quot;parámetros&quot; el presupuesto de gastos de la entidad y observe los criterios allí explicados." sqref="S8" xr:uid="{00000000-0002-0000-0300-000005000000}"/>
    <dataValidation allowBlank="1" showInputMessage="1" showErrorMessage="1" promptTitle="CALIFIC IMPACTO PRESUPUESTO" prompt="FAVOR NO DILIGENCIAR ESTA COLUMNA. La calificación se genera automáticamente al diligenciar la columna anterior con base en lo establecido en la hoja &quot;parámetros&quot;." sqref="T8" xr:uid="{00000000-0002-0000-0300-000006000000}"/>
    <dataValidation allowBlank="1" showInputMessage="1" showErrorMessage="1" promptTitle="CALIFICACION RESULTADO AUDIT ANT" prompt="FAVOR NO DILIGENCIAR ESTA COLUMNA. La calificación se genera automáticamente al diligenciar la columna anterior con base en lo establecido en la hoja &quot;parámetros&quot;." sqref="R8" xr:uid="{00000000-0002-0000-0300-000007000000}"/>
    <dataValidation allowBlank="1" showInputMessage="1" showErrorMessage="1" promptTitle="RESULTADOS AUDITORIAS ANTERIORES" prompt="Seleccionar la cantidad de hallazgos abiertos que posee temática producto de auditorias internas y externas." sqref="Q8" xr:uid="{00000000-0002-0000-0300-000008000000}"/>
    <dataValidation allowBlank="1" showInputMessage="1" showErrorMessage="1" promptTitle="CALIFICACION IMPACTO OBJET ESTRA" prompt="FAVOR NO DILIGENCIAR ESTA COLUMNA. La calificación se genera automáticamente al diligenciar la columna anterior con base en lo establecido en la hoja &quot;parámetros&quot;." sqref="P8" xr:uid="{00000000-0002-0000-0300-000009000000}"/>
    <dataValidation allowBlank="1" showInputMessage="1" showErrorMessage="1" promptTitle="IMPACTO OBJETIVOS ESTRATEGICOS" prompt="Seleccionar la opción que corresponda a la insidencia de este aspecto evaluable o temática en los objetivos estratégicos." sqref="O8" xr:uid="{00000000-0002-0000-0300-00000A000000}"/>
    <dataValidation allowBlank="1" showInputMessage="1" showErrorMessage="1" promptTitle="CALIFICACION INTERESES ALTA DIRE" prompt="FAVOR NO DILIGENCIAR ESTA COLUMNA. Esta calificación se generará automáticamente, respecto de la cantidad de PQR que seleccionó en la columna anterior." sqref="N8" xr:uid="{00000000-0002-0000-0300-00000B000000}"/>
    <dataValidation allowBlank="1" showInputMessage="1" showErrorMessage="1" promptTitle="TEMAS INTERES DIRECTIVOS" prompt="Seleccione la cantidad de PQR que tiene esta temática." sqref="M8" xr:uid="{00000000-0002-0000-0300-00000C000000}"/>
    <dataValidation allowBlank="1" showInputMessage="1" showErrorMessage="1" promptTitle="CALIFICACION TIEMPO ULTIMA AUDIT" prompt="FAVOR NO DILIGENCIAR ESTA COLUMNA. Esta calificación aparecerá automáticamente con base en la hoja &quot;parámetros&quot; establecidos." sqref="L8" xr:uid="{00000000-0002-0000-0300-00000D000000}"/>
    <dataValidation allowBlank="1" showInputMessage="1" showErrorMessage="1" promptTitle="TIEMPO DESDE ULTIMA AUDITORIA" prompt="Seleccione de la lista desplegable los años transcurridos desde la última auditoría o en caso que nunca se haya auditado seleccione &gt;4años." sqref="K8" xr:uid="{00000000-0002-0000-0300-00000E000000}"/>
    <dataValidation type="decimal" allowBlank="1" showInputMessage="1" showErrorMessage="1" promptTitle="PORCENTAJE VARIABLE" prompt="Puede cambiar este porcentaje, siempre y cuando la suma de los porcentajes de las 6 variables sumen 100%, y de acuerdo con la dinámica y complejidad de la entidad." sqref="J7 N7 P7 R7 T7 L7" xr:uid="{00000000-0002-0000-0300-00000F000000}">
      <formula1>0</formula1>
      <formula2>1</formula2>
    </dataValidation>
    <dataValidation allowBlank="1" showInputMessage="1" showErrorMessage="1" promptTitle="FECHA APROBACION" prompt="Registre la fecha de aprobación del Universo de Auditoría Basado en Riesgos, por parte del Comité de Control Interno o Comité de Auditoría." sqref="U6" xr:uid="{00000000-0002-0000-0300-000010000000}"/>
    <dataValidation allowBlank="1" showInputMessage="1" showErrorMessage="1" promptTitle="TOTAL PUNTAJE RIESGOS" prompt="FAVOR NO DILIGENCIAR NADA EN ESTA COLUMNA. Aparecerá automáticamente el puntaje consolidado del total de riesgos que afectan cada aspecto evaluable." sqref="H8" xr:uid="{00000000-0002-0000-0300-000011000000}"/>
    <dataValidation allowBlank="1" showInputMessage="1" showErrorMessage="1" promptTitle="RIESGO INHERENTE CALIFICACION" prompt="FAVOR NO DILIGENCIAR NADA ACÁ. Esta columna se diligenciará automáticamente conforme a la hoja &quot;Parámetros&quot;. En esta columna aparecerá automáticamente la calificación que obtiene el nivel de riesgo inherente consolidado o ponderado." sqref="J8" xr:uid="{00000000-0002-0000-0300-000012000000}"/>
    <dataValidation allowBlank="1" showInputMessage="1" showErrorMessage="1" promptTitle="RIESGO INHERENTE" prompt="FAVOR NO DILIGENCIAR NADA ACÁ. Este columna se diligenciará automáticamente conforme a la hoja &quot;Parámetros&quot;. Acá aparecerá automáticamente el nivel de riesgo ponderado o consolidado para cada aspecto evaluable (unidad auditable)." sqref="I8" xr:uid="{00000000-0002-0000-0300-000013000000}"/>
    <dataValidation allowBlank="1" showInputMessage="1" showErrorMessage="1" promptTitle="Riesgo inherente" prompt="Digite la cantidad de riesgos inherentes por cada nivel que tiene el aspecto evaluable." sqref="D7:H7" xr:uid="{00000000-0002-0000-0300-000014000000}"/>
    <dataValidation allowBlank="1" showInputMessage="1" showErrorMessage="1" promptTitle="CODIGO" prompt="En caso que utilicen control documental o referenciación en los papeles de trabajo, en este espacio podrá colocar el código (alfabético, numérico o alfanumèrico) correspondiente." sqref="D6:G6" xr:uid="{00000000-0002-0000-0300-000015000000}"/>
    <dataValidation allowBlank="1" showInputMessage="1" showErrorMessage="1" promptTitle="Aspectos evaluables" prompt="Tambien son conocidos como unidades auditables, son todos aquellos aspectos que pueden ser evaluados o auditados y que se convertirán en un informe de auditoria o un informe de autoevaluación." sqref="C8" xr:uid="{00000000-0002-0000-0300-000016000000}"/>
    <dataValidation type="list" allowBlank="1" showInputMessage="1" showErrorMessage="1" sqref="S9:S67" xr:uid="{00000000-0002-0000-0300-000017000000}">
      <formula1>Impacto_Ppto_Def</formula1>
    </dataValidation>
    <dataValidation type="list" allowBlank="1" showInputMessage="1" showErrorMessage="1" sqref="Q9:Q67" xr:uid="{00000000-0002-0000-0300-000018000000}">
      <formula1>Result_Aud_Ant_Def</formula1>
    </dataValidation>
    <dataValidation type="list" allowBlank="1" showInputMessage="1" showErrorMessage="1" promptTitle="Temas interés Alta Dirección" prompt="Número de solicitudes por Gerentes y/o Directivos/ Temas de seguimiento alta direccion con menor repeticion en un periodo de seis meses ( de 0 a 3 repeticiones en diferentes comites)" sqref="M9:M67" xr:uid="{00000000-0002-0000-0300-000019000000}">
      <formula1>Nivel_Directivo_Def_PQR</formula1>
    </dataValidation>
    <dataValidation type="list" allowBlank="1" showInputMessage="1" showErrorMessage="1" sqref="O9:O67" xr:uid="{00000000-0002-0000-0300-00001A000000}">
      <formula1>Impacto_Obj_Est_Def</formula1>
    </dataValidation>
    <dataValidation allowBlank="1" showInputMessage="1" showErrorMessage="1" promptTitle="PRIORIZACION AUDITORIAS AÑO 1 " prompt="FAVOR NO DILIGENCIAR ESTA COLUMNA. Aparecerá automáticamente las unidades auditables que deben formar parte del Plan Anual de Auditorías del año 1, acorde con el ciclo de rotación de auditorias (aprobado por el Comité de Control Interno)." sqref="X8" xr:uid="{00000000-0002-0000-0300-00001B000000}"/>
    <dataValidation allowBlank="1" showInputMessage="1" showErrorMessage="1" promptTitle="PRIORIZACIÓN AUDITORIAS AÑO 2 " prompt="FAVOR NO DILIGENCIAR ESTA COLUMNA. Aparecerá automáticamente las unidades auditables que deben formar parte del Plan Anual de Auditorías del año 2, acorde con el ciclo de rotación de auditorias (aprobado por el Comité de Control Interno)." sqref="Y8" xr:uid="{00000000-0002-0000-0300-00001C000000}"/>
    <dataValidation allowBlank="1" showInputMessage="1" showErrorMessage="1" promptTitle="PRIORIZACIÓN AUDITORIAS AÑO 3" prompt="FAVOR NO DILIGENCIAR ESTA COLUMNA. Aparecerá automáticamente las unidades auditables que deben formar parte del Plan Anual de Auditorías del año 3, acorde con el ciclo de rotación de auditorias (aprobado por el Comité de Control Interno)." sqref="Z8" xr:uid="{00000000-0002-0000-0300-00001D000000}"/>
    <dataValidation allowBlank="1" showInputMessage="1" showErrorMessage="1" promptTitle="LOGO Y NOBRE ENTIDAD" prompt="En este espacio inserte el logo de la entidad o escriba el nombre de la misma." sqref="B2" xr:uid="{00000000-0002-0000-0300-00001E000000}"/>
  </dataValidations>
  <printOptions verticalCentered="1"/>
  <pageMargins left="0.70866141732283472" right="0.70866141732283472" top="0.74803149606299213" bottom="0.74803149606299213" header="0.31496062992125984" footer="0.31496062992125984"/>
  <pageSetup paperSize="5"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77"/>
  <sheetViews>
    <sheetView workbookViewId="0">
      <selection activeCell="B21" sqref="B21:L22"/>
    </sheetView>
  </sheetViews>
  <sheetFormatPr baseColWidth="10" defaultColWidth="11.42578125" defaultRowHeight="15" x14ac:dyDescent="0.25"/>
  <cols>
    <col min="1" max="16384" width="11.42578125" style="30"/>
  </cols>
  <sheetData>
    <row r="1" spans="2:12" ht="15.75" thickBot="1" x14ac:dyDescent="0.3"/>
    <row r="2" spans="2:12" ht="36.75" customHeight="1" thickBot="1" x14ac:dyDescent="0.3">
      <c r="B2" s="193" t="s">
        <v>161</v>
      </c>
      <c r="C2" s="194"/>
      <c r="D2" s="194"/>
      <c r="E2" s="194"/>
      <c r="F2" s="194"/>
      <c r="G2" s="194"/>
      <c r="H2" s="194"/>
      <c r="I2" s="194"/>
      <c r="J2" s="194"/>
      <c r="K2" s="194"/>
      <c r="L2" s="195"/>
    </row>
    <row r="3" spans="2:12" ht="15.75" thickBot="1" x14ac:dyDescent="0.3"/>
    <row r="4" spans="2:12" ht="45" customHeight="1" thickBot="1" x14ac:dyDescent="0.3">
      <c r="B4" s="163" t="s">
        <v>128</v>
      </c>
      <c r="C4" s="197"/>
      <c r="D4" s="197"/>
      <c r="E4" s="197"/>
      <c r="F4" s="197"/>
      <c r="G4" s="197"/>
      <c r="H4" s="197"/>
      <c r="I4" s="197"/>
      <c r="J4" s="197"/>
      <c r="K4" s="197"/>
      <c r="L4" s="198"/>
    </row>
    <row r="5" spans="2:12" ht="5.25" customHeight="1" thickBot="1" x14ac:dyDescent="0.3"/>
    <row r="6" spans="2:12" x14ac:dyDescent="0.25">
      <c r="B6" s="157" t="s">
        <v>129</v>
      </c>
      <c r="C6" s="158"/>
      <c r="D6" s="158"/>
      <c r="E6" s="158"/>
      <c r="F6" s="158"/>
      <c r="G6" s="158"/>
      <c r="H6" s="158"/>
      <c r="I6" s="158"/>
      <c r="J6" s="158"/>
      <c r="K6" s="158"/>
      <c r="L6" s="159"/>
    </row>
    <row r="7" spans="2:12" ht="15.75" thickBot="1" x14ac:dyDescent="0.3">
      <c r="B7" s="160"/>
      <c r="C7" s="161"/>
      <c r="D7" s="161"/>
      <c r="E7" s="161"/>
      <c r="F7" s="161"/>
      <c r="G7" s="161"/>
      <c r="H7" s="161"/>
      <c r="I7" s="161"/>
      <c r="J7" s="161"/>
      <c r="K7" s="161"/>
      <c r="L7" s="162"/>
    </row>
    <row r="8" spans="2:12" ht="15.75" thickBot="1" x14ac:dyDescent="0.3">
      <c r="B8" s="120"/>
      <c r="C8" s="120"/>
      <c r="D8" s="120"/>
      <c r="E8" s="120"/>
      <c r="F8" s="120"/>
      <c r="G8" s="120"/>
      <c r="H8" s="120"/>
      <c r="I8" s="120"/>
      <c r="J8" s="120"/>
      <c r="K8" s="120"/>
      <c r="L8" s="120"/>
    </row>
    <row r="9" spans="2:12" ht="27.75" customHeight="1" thickBot="1" x14ac:dyDescent="0.3">
      <c r="B9" s="196" t="s">
        <v>162</v>
      </c>
      <c r="C9" s="197"/>
      <c r="D9" s="197"/>
      <c r="E9" s="197"/>
      <c r="F9" s="197"/>
      <c r="G9" s="197"/>
      <c r="H9" s="197"/>
      <c r="I9" s="197"/>
      <c r="J9" s="197"/>
      <c r="K9" s="197"/>
      <c r="L9" s="198"/>
    </row>
    <row r="10" spans="2:12" ht="5.25" customHeight="1" thickBot="1" x14ac:dyDescent="0.3"/>
    <row r="11" spans="2:12" x14ac:dyDescent="0.25">
      <c r="B11" s="157" t="s">
        <v>158</v>
      </c>
      <c r="C11" s="158"/>
      <c r="D11" s="158"/>
      <c r="E11" s="158"/>
      <c r="F11" s="158"/>
      <c r="G11" s="158"/>
      <c r="H11" s="158"/>
      <c r="I11" s="158"/>
      <c r="J11" s="158"/>
      <c r="K11" s="158"/>
      <c r="L11" s="159"/>
    </row>
    <row r="12" spans="2:12" ht="31.5" customHeight="1" thickBot="1" x14ac:dyDescent="0.3">
      <c r="B12" s="160"/>
      <c r="C12" s="161"/>
      <c r="D12" s="161"/>
      <c r="E12" s="161"/>
      <c r="F12" s="161"/>
      <c r="G12" s="161"/>
      <c r="H12" s="161"/>
      <c r="I12" s="161"/>
      <c r="J12" s="161"/>
      <c r="K12" s="161"/>
      <c r="L12" s="162"/>
    </row>
    <row r="13" spans="2:12" ht="15.75" thickBot="1" x14ac:dyDescent="0.3"/>
    <row r="14" spans="2:12" ht="27.75" customHeight="1" thickBot="1" x14ac:dyDescent="0.3">
      <c r="B14" s="163" t="s">
        <v>126</v>
      </c>
      <c r="C14" s="164"/>
      <c r="D14" s="164"/>
      <c r="E14" s="164"/>
      <c r="F14" s="164"/>
      <c r="G14" s="164"/>
      <c r="H14" s="164"/>
      <c r="I14" s="164"/>
      <c r="J14" s="164"/>
      <c r="K14" s="164"/>
      <c r="L14" s="165"/>
    </row>
    <row r="15" spans="2:12" ht="5.25" customHeight="1" thickBot="1" x14ac:dyDescent="0.3"/>
    <row r="16" spans="2:12" x14ac:dyDescent="0.25">
      <c r="B16" s="157" t="s">
        <v>125</v>
      </c>
      <c r="C16" s="158"/>
      <c r="D16" s="158"/>
      <c r="E16" s="158"/>
      <c r="F16" s="158"/>
      <c r="G16" s="158"/>
      <c r="H16" s="158"/>
      <c r="I16" s="158"/>
      <c r="J16" s="158"/>
      <c r="K16" s="158"/>
      <c r="L16" s="159"/>
    </row>
    <row r="17" spans="2:12" ht="15.75" thickBot="1" x14ac:dyDescent="0.3">
      <c r="B17" s="160"/>
      <c r="C17" s="161"/>
      <c r="D17" s="161"/>
      <c r="E17" s="161"/>
      <c r="F17" s="161"/>
      <c r="G17" s="161"/>
      <c r="H17" s="161"/>
      <c r="I17" s="161"/>
      <c r="J17" s="161"/>
      <c r="K17" s="161"/>
      <c r="L17" s="162"/>
    </row>
    <row r="18" spans="2:12" ht="15.75" thickBot="1" x14ac:dyDescent="0.3"/>
    <row r="19" spans="2:12" ht="15.75" thickBot="1" x14ac:dyDescent="0.3">
      <c r="B19" s="163" t="s">
        <v>140</v>
      </c>
      <c r="C19" s="164"/>
      <c r="D19" s="164"/>
      <c r="E19" s="164"/>
      <c r="F19" s="164"/>
      <c r="G19" s="164"/>
      <c r="H19" s="164"/>
      <c r="I19" s="164"/>
      <c r="J19" s="164"/>
      <c r="K19" s="164"/>
      <c r="L19" s="165"/>
    </row>
    <row r="20" spans="2:12" ht="15.75" thickBot="1" x14ac:dyDescent="0.3"/>
    <row r="21" spans="2:12" x14ac:dyDescent="0.25">
      <c r="B21" s="157" t="s">
        <v>157</v>
      </c>
      <c r="C21" s="158"/>
      <c r="D21" s="158"/>
      <c r="E21" s="158"/>
      <c r="F21" s="158"/>
      <c r="G21" s="158"/>
      <c r="H21" s="158"/>
      <c r="I21" s="158"/>
      <c r="J21" s="158"/>
      <c r="K21" s="158"/>
      <c r="L21" s="159"/>
    </row>
    <row r="22" spans="2:12" ht="36.75" customHeight="1" thickBot="1" x14ac:dyDescent="0.3">
      <c r="B22" s="160"/>
      <c r="C22" s="161"/>
      <c r="D22" s="161"/>
      <c r="E22" s="161"/>
      <c r="F22" s="161"/>
      <c r="G22" s="161"/>
      <c r="H22" s="161"/>
      <c r="I22" s="161"/>
      <c r="J22" s="161"/>
      <c r="K22" s="161"/>
      <c r="L22" s="162"/>
    </row>
    <row r="23" spans="2:12" ht="20.25" customHeight="1" thickBot="1" x14ac:dyDescent="0.3"/>
    <row r="24" spans="2:12" ht="25.5" customHeight="1" thickBot="1" x14ac:dyDescent="0.3">
      <c r="B24" s="166" t="s">
        <v>38</v>
      </c>
      <c r="C24" s="167"/>
      <c r="D24" s="167"/>
      <c r="E24" s="167"/>
      <c r="F24" s="167"/>
      <c r="G24" s="167"/>
      <c r="H24" s="167"/>
      <c r="I24" s="167"/>
      <c r="J24" s="167"/>
      <c r="K24" s="167"/>
      <c r="L24" s="168"/>
    </row>
    <row r="25" spans="2:12" ht="15.75" thickBot="1" x14ac:dyDescent="0.3"/>
    <row r="26" spans="2:12" ht="86.25" customHeight="1" thickBot="1" x14ac:dyDescent="0.3">
      <c r="B26" s="190" t="s">
        <v>127</v>
      </c>
      <c r="C26" s="191"/>
      <c r="D26" s="191"/>
      <c r="E26" s="191"/>
      <c r="F26" s="191"/>
      <c r="G26" s="191"/>
      <c r="H26" s="191"/>
      <c r="I26" s="191"/>
      <c r="J26" s="191"/>
      <c r="K26" s="191"/>
      <c r="L26" s="192"/>
    </row>
    <row r="27" spans="2:12" ht="15" customHeight="1" thickBot="1" x14ac:dyDescent="0.3">
      <c r="C27" s="42"/>
      <c r="D27" s="42"/>
      <c r="E27" s="42"/>
      <c r="F27" s="42"/>
      <c r="G27" s="42"/>
      <c r="H27" s="42"/>
      <c r="I27" s="42"/>
      <c r="J27" s="42"/>
    </row>
    <row r="28" spans="2:12" ht="45" customHeight="1" thickBot="1" x14ac:dyDescent="0.3">
      <c r="B28" s="163" t="s">
        <v>95</v>
      </c>
      <c r="C28" s="164"/>
      <c r="D28" s="164"/>
      <c r="E28" s="164"/>
      <c r="F28" s="164"/>
      <c r="G28" s="164"/>
      <c r="H28" s="164"/>
      <c r="I28" s="164"/>
      <c r="J28" s="164"/>
      <c r="K28" s="164"/>
      <c r="L28" s="165"/>
    </row>
    <row r="29" spans="2:12" ht="5.25" customHeight="1" thickBot="1" x14ac:dyDescent="0.3"/>
    <row r="30" spans="2:12" x14ac:dyDescent="0.25">
      <c r="B30" s="157" t="s">
        <v>130</v>
      </c>
      <c r="C30" s="158"/>
      <c r="D30" s="158"/>
      <c r="E30" s="158"/>
      <c r="F30" s="158"/>
      <c r="G30" s="158"/>
      <c r="H30" s="158"/>
      <c r="I30" s="158"/>
      <c r="J30" s="158"/>
      <c r="K30" s="158"/>
      <c r="L30" s="159"/>
    </row>
    <row r="31" spans="2:12" ht="15.75" thickBot="1" x14ac:dyDescent="0.3">
      <c r="B31" s="160"/>
      <c r="C31" s="161"/>
      <c r="D31" s="161"/>
      <c r="E31" s="161"/>
      <c r="F31" s="161"/>
      <c r="G31" s="161"/>
      <c r="H31" s="161"/>
      <c r="I31" s="161"/>
      <c r="J31" s="161"/>
      <c r="K31" s="161"/>
      <c r="L31" s="162"/>
    </row>
    <row r="32" spans="2:12" ht="15" customHeight="1" thickBot="1" x14ac:dyDescent="0.3">
      <c r="C32" s="42"/>
      <c r="D32" s="42"/>
      <c r="E32" s="42"/>
      <c r="F32" s="42"/>
      <c r="G32" s="42"/>
      <c r="H32" s="42"/>
      <c r="I32" s="42"/>
      <c r="J32" s="42"/>
      <c r="K32" s="42"/>
      <c r="L32" s="43"/>
    </row>
    <row r="33" spans="2:12" s="29" customFormat="1" ht="33.75" customHeight="1" thickBot="1" x14ac:dyDescent="0.3">
      <c r="B33" s="163" t="s">
        <v>96</v>
      </c>
      <c r="C33" s="164"/>
      <c r="D33" s="164"/>
      <c r="E33" s="164"/>
      <c r="F33" s="164"/>
      <c r="G33" s="164"/>
      <c r="H33" s="164"/>
      <c r="I33" s="164"/>
      <c r="J33" s="164"/>
      <c r="K33" s="164"/>
      <c r="L33" s="165"/>
    </row>
    <row r="34" spans="2:12" ht="6" customHeight="1" thickBot="1" x14ac:dyDescent="0.3"/>
    <row r="35" spans="2:12" x14ac:dyDescent="0.25">
      <c r="B35" s="184" t="s">
        <v>131</v>
      </c>
      <c r="C35" s="185"/>
      <c r="D35" s="185"/>
      <c r="E35" s="185"/>
      <c r="F35" s="185"/>
      <c r="G35" s="185"/>
      <c r="H35" s="185"/>
      <c r="I35" s="185"/>
      <c r="J35" s="185"/>
      <c r="K35" s="185"/>
      <c r="L35" s="186"/>
    </row>
    <row r="36" spans="2:12" ht="39" customHeight="1" thickBot="1" x14ac:dyDescent="0.3">
      <c r="B36" s="187"/>
      <c r="C36" s="188"/>
      <c r="D36" s="188"/>
      <c r="E36" s="188"/>
      <c r="F36" s="188"/>
      <c r="G36" s="188"/>
      <c r="H36" s="188"/>
      <c r="I36" s="188"/>
      <c r="J36" s="188"/>
      <c r="K36" s="188"/>
      <c r="L36" s="189"/>
    </row>
    <row r="37" spans="2:12" ht="15.75" thickBot="1" x14ac:dyDescent="0.3"/>
    <row r="38" spans="2:12" s="29" customFormat="1" ht="21" customHeight="1" thickBot="1" x14ac:dyDescent="0.3">
      <c r="B38" s="163" t="s">
        <v>134</v>
      </c>
      <c r="C38" s="164"/>
      <c r="D38" s="164"/>
      <c r="E38" s="164"/>
      <c r="F38" s="164"/>
      <c r="G38" s="164"/>
      <c r="H38" s="164"/>
      <c r="I38" s="164"/>
      <c r="J38" s="164"/>
      <c r="K38" s="164"/>
      <c r="L38" s="165"/>
    </row>
    <row r="39" spans="2:12" ht="6" customHeight="1" thickBot="1" x14ac:dyDescent="0.3"/>
    <row r="40" spans="2:12" x14ac:dyDescent="0.25">
      <c r="B40" s="184" t="s">
        <v>135</v>
      </c>
      <c r="C40" s="185"/>
      <c r="D40" s="185"/>
      <c r="E40" s="185"/>
      <c r="F40" s="185"/>
      <c r="G40" s="185"/>
      <c r="H40" s="185"/>
      <c r="I40" s="185"/>
      <c r="J40" s="185"/>
      <c r="K40" s="185"/>
      <c r="L40" s="186"/>
    </row>
    <row r="41" spans="2:12" ht="21" customHeight="1" thickBot="1" x14ac:dyDescent="0.3">
      <c r="B41" s="187"/>
      <c r="C41" s="188"/>
      <c r="D41" s="188"/>
      <c r="E41" s="188"/>
      <c r="F41" s="188"/>
      <c r="G41" s="188"/>
      <c r="H41" s="188"/>
      <c r="I41" s="188"/>
      <c r="J41" s="188"/>
      <c r="K41" s="188"/>
      <c r="L41" s="189"/>
    </row>
    <row r="42" spans="2:12" ht="15.75" thickBot="1" x14ac:dyDescent="0.3"/>
    <row r="43" spans="2:12" ht="15.75" thickBot="1" x14ac:dyDescent="0.3">
      <c r="B43" s="166" t="s">
        <v>132</v>
      </c>
      <c r="C43" s="167"/>
      <c r="D43" s="167"/>
      <c r="E43" s="167"/>
      <c r="F43" s="167"/>
      <c r="G43" s="167"/>
      <c r="H43" s="167"/>
      <c r="I43" s="167"/>
      <c r="J43" s="167"/>
      <c r="K43" s="167"/>
      <c r="L43" s="168"/>
    </row>
    <row r="44" spans="2:12" ht="15.75" thickBot="1" x14ac:dyDescent="0.3"/>
    <row r="45" spans="2:12" ht="29.25" customHeight="1" x14ac:dyDescent="0.25">
      <c r="B45" s="181" t="s">
        <v>97</v>
      </c>
      <c r="C45" s="182"/>
      <c r="D45" s="182"/>
      <c r="E45" s="182"/>
      <c r="F45" s="182"/>
      <c r="G45" s="182"/>
      <c r="H45" s="182"/>
      <c r="I45" s="182"/>
      <c r="J45" s="182"/>
      <c r="K45" s="182"/>
      <c r="L45" s="183"/>
    </row>
    <row r="46" spans="2:12" ht="15" customHeight="1" x14ac:dyDescent="0.25">
      <c r="B46" s="175"/>
      <c r="C46" s="176"/>
      <c r="D46" s="176"/>
      <c r="E46" s="176"/>
      <c r="F46" s="176"/>
      <c r="G46" s="176"/>
      <c r="H46" s="176"/>
      <c r="I46" s="176"/>
      <c r="J46" s="176"/>
      <c r="K46" s="176"/>
      <c r="L46" s="177"/>
    </row>
    <row r="47" spans="2:12" ht="15.75" thickBot="1" x14ac:dyDescent="0.3">
      <c r="B47" s="178"/>
      <c r="C47" s="179"/>
      <c r="D47" s="179"/>
      <c r="E47" s="179"/>
      <c r="F47" s="179"/>
      <c r="G47" s="179"/>
      <c r="H47" s="179"/>
      <c r="I47" s="179"/>
      <c r="J47" s="179"/>
      <c r="K47" s="179"/>
      <c r="L47" s="180"/>
    </row>
    <row r="48" spans="2:12" ht="15.75" thickBot="1" x14ac:dyDescent="0.3"/>
    <row r="49" spans="2:12" ht="15.75" thickBot="1" x14ac:dyDescent="0.3">
      <c r="B49" s="166" t="s">
        <v>98</v>
      </c>
      <c r="C49" s="167"/>
      <c r="D49" s="167"/>
      <c r="E49" s="167"/>
      <c r="F49" s="167"/>
      <c r="G49" s="167"/>
      <c r="H49" s="167"/>
      <c r="I49" s="167"/>
      <c r="J49" s="167"/>
      <c r="K49" s="167"/>
      <c r="L49" s="168"/>
    </row>
    <row r="50" spans="2:12" ht="15.75" thickBot="1" x14ac:dyDescent="0.3"/>
    <row r="51" spans="2:12" x14ac:dyDescent="0.25">
      <c r="B51" s="169" t="s">
        <v>99</v>
      </c>
      <c r="C51" s="170"/>
      <c r="D51" s="170"/>
      <c r="E51" s="170"/>
      <c r="F51" s="170"/>
      <c r="G51" s="170"/>
      <c r="H51" s="170"/>
      <c r="I51" s="170"/>
      <c r="J51" s="170"/>
      <c r="K51" s="170"/>
      <c r="L51" s="171"/>
    </row>
    <row r="52" spans="2:12" ht="37.5" customHeight="1" thickBot="1" x14ac:dyDescent="0.3">
      <c r="B52" s="172"/>
      <c r="C52" s="173"/>
      <c r="D52" s="173"/>
      <c r="E52" s="173"/>
      <c r="F52" s="173"/>
      <c r="G52" s="173"/>
      <c r="H52" s="173"/>
      <c r="I52" s="173"/>
      <c r="J52" s="173"/>
      <c r="K52" s="173"/>
      <c r="L52" s="174"/>
    </row>
    <row r="53" spans="2:12" ht="15.75" thickBot="1" x14ac:dyDescent="0.3">
      <c r="B53" s="63"/>
    </row>
    <row r="54" spans="2:12" ht="15.75" thickBot="1" x14ac:dyDescent="0.3">
      <c r="B54" s="163" t="s">
        <v>52</v>
      </c>
      <c r="C54" s="164"/>
      <c r="D54" s="164"/>
      <c r="E54" s="164"/>
      <c r="F54" s="164"/>
      <c r="G54" s="164"/>
      <c r="H54" s="164"/>
      <c r="I54" s="164"/>
      <c r="J54" s="164"/>
      <c r="K54" s="164"/>
      <c r="L54" s="165"/>
    </row>
    <row r="55" spans="2:12" ht="15.75" thickBot="1" x14ac:dyDescent="0.3"/>
    <row r="56" spans="2:12" x14ac:dyDescent="0.25">
      <c r="B56" s="157" t="s">
        <v>133</v>
      </c>
      <c r="C56" s="158"/>
      <c r="D56" s="158"/>
      <c r="E56" s="158"/>
      <c r="F56" s="158"/>
      <c r="G56" s="158"/>
      <c r="H56" s="158"/>
      <c r="I56" s="158"/>
      <c r="J56" s="158"/>
      <c r="K56" s="158"/>
      <c r="L56" s="159"/>
    </row>
    <row r="57" spans="2:12" ht="47.25" customHeight="1" thickBot="1" x14ac:dyDescent="0.3">
      <c r="B57" s="160"/>
      <c r="C57" s="161"/>
      <c r="D57" s="161"/>
      <c r="E57" s="161"/>
      <c r="F57" s="161"/>
      <c r="G57" s="161"/>
      <c r="H57" s="161"/>
      <c r="I57" s="161"/>
      <c r="J57" s="161"/>
      <c r="K57" s="161"/>
      <c r="L57" s="162"/>
    </row>
    <row r="58" spans="2:12" ht="15.75" thickBot="1" x14ac:dyDescent="0.3">
      <c r="C58" s="42"/>
      <c r="D58" s="42"/>
      <c r="E58" s="42"/>
      <c r="F58" s="42"/>
      <c r="G58" s="42"/>
      <c r="H58" s="42"/>
      <c r="I58" s="42"/>
      <c r="J58" s="42"/>
      <c r="K58" s="42"/>
      <c r="L58" s="43"/>
    </row>
    <row r="59" spans="2:12" ht="15.75" thickBot="1" x14ac:dyDescent="0.3">
      <c r="B59" s="163" t="s">
        <v>62</v>
      </c>
      <c r="C59" s="164"/>
      <c r="D59" s="164"/>
      <c r="E59" s="164"/>
      <c r="F59" s="164"/>
      <c r="G59" s="164"/>
      <c r="H59" s="164"/>
      <c r="I59" s="164"/>
      <c r="J59" s="164"/>
      <c r="K59" s="164"/>
      <c r="L59" s="165"/>
    </row>
    <row r="60" spans="2:12" ht="15.75" thickBot="1" x14ac:dyDescent="0.3"/>
    <row r="61" spans="2:12" x14ac:dyDescent="0.25">
      <c r="B61" s="157" t="s">
        <v>136</v>
      </c>
      <c r="C61" s="158"/>
      <c r="D61" s="158"/>
      <c r="E61" s="158"/>
      <c r="F61" s="158"/>
      <c r="G61" s="158"/>
      <c r="H61" s="158"/>
      <c r="I61" s="158"/>
      <c r="J61" s="158"/>
      <c r="K61" s="158"/>
      <c r="L61" s="159"/>
    </row>
    <row r="62" spans="2:12" ht="15.75" thickBot="1" x14ac:dyDescent="0.3">
      <c r="B62" s="160"/>
      <c r="C62" s="161"/>
      <c r="D62" s="161"/>
      <c r="E62" s="161"/>
      <c r="F62" s="161"/>
      <c r="G62" s="161"/>
      <c r="H62" s="161"/>
      <c r="I62" s="161"/>
      <c r="J62" s="161"/>
      <c r="K62" s="161"/>
      <c r="L62" s="162"/>
    </row>
    <row r="63" spans="2:12" ht="15.75" thickBot="1" x14ac:dyDescent="0.3"/>
    <row r="64" spans="2:12" ht="15.75" thickBot="1" x14ac:dyDescent="0.3">
      <c r="B64" s="163" t="s">
        <v>100</v>
      </c>
      <c r="C64" s="164"/>
      <c r="D64" s="164"/>
      <c r="E64" s="164"/>
      <c r="F64" s="164"/>
      <c r="G64" s="164"/>
      <c r="H64" s="164"/>
      <c r="I64" s="164"/>
      <c r="J64" s="164"/>
      <c r="K64" s="164"/>
      <c r="L64" s="165"/>
    </row>
    <row r="65" spans="2:12" ht="15.75" thickBot="1" x14ac:dyDescent="0.3"/>
    <row r="66" spans="2:12" x14ac:dyDescent="0.25">
      <c r="B66" s="157" t="s">
        <v>101</v>
      </c>
      <c r="C66" s="158"/>
      <c r="D66" s="158"/>
      <c r="E66" s="158"/>
      <c r="F66" s="158"/>
      <c r="G66" s="158"/>
      <c r="H66" s="158"/>
      <c r="I66" s="158"/>
      <c r="J66" s="158"/>
      <c r="K66" s="158"/>
      <c r="L66" s="159"/>
    </row>
    <row r="67" spans="2:12" ht="15.75" thickBot="1" x14ac:dyDescent="0.3">
      <c r="B67" s="160"/>
      <c r="C67" s="161"/>
      <c r="D67" s="161"/>
      <c r="E67" s="161"/>
      <c r="F67" s="161"/>
      <c r="G67" s="161"/>
      <c r="H67" s="161"/>
      <c r="I67" s="161"/>
      <c r="J67" s="161"/>
      <c r="K67" s="161"/>
      <c r="L67" s="162"/>
    </row>
    <row r="68" spans="2:12" ht="15.75" thickBot="1" x14ac:dyDescent="0.3"/>
    <row r="69" spans="2:12" ht="15.75" thickBot="1" x14ac:dyDescent="0.3">
      <c r="B69" s="163" t="s">
        <v>137</v>
      </c>
      <c r="C69" s="164"/>
      <c r="D69" s="164"/>
      <c r="E69" s="164"/>
      <c r="F69" s="164"/>
      <c r="G69" s="164"/>
      <c r="H69" s="164"/>
      <c r="I69" s="164"/>
      <c r="J69" s="164"/>
      <c r="K69" s="164"/>
      <c r="L69" s="165"/>
    </row>
    <row r="70" spans="2:12" ht="15.75" thickBot="1" x14ac:dyDescent="0.3"/>
    <row r="71" spans="2:12" x14ac:dyDescent="0.25">
      <c r="B71" s="157" t="s">
        <v>138</v>
      </c>
      <c r="C71" s="158"/>
      <c r="D71" s="158"/>
      <c r="E71" s="158"/>
      <c r="F71" s="158"/>
      <c r="G71" s="158"/>
      <c r="H71" s="158"/>
      <c r="I71" s="158"/>
      <c r="J71" s="158"/>
      <c r="K71" s="158"/>
      <c r="L71" s="159"/>
    </row>
    <row r="72" spans="2:12" ht="34.5" customHeight="1" thickBot="1" x14ac:dyDescent="0.3">
      <c r="B72" s="160"/>
      <c r="C72" s="161"/>
      <c r="D72" s="161"/>
      <c r="E72" s="161"/>
      <c r="F72" s="161"/>
      <c r="G72" s="161"/>
      <c r="H72" s="161"/>
      <c r="I72" s="161"/>
      <c r="J72" s="161"/>
      <c r="K72" s="161"/>
      <c r="L72" s="162"/>
    </row>
    <row r="73" spans="2:12" ht="15.75" thickBot="1" x14ac:dyDescent="0.3"/>
    <row r="74" spans="2:12" ht="15.75" thickBot="1" x14ac:dyDescent="0.3">
      <c r="B74" s="163" t="s">
        <v>102</v>
      </c>
      <c r="C74" s="164"/>
      <c r="D74" s="164"/>
      <c r="E74" s="164"/>
      <c r="F74" s="164"/>
      <c r="G74" s="164"/>
      <c r="H74" s="164"/>
      <c r="I74" s="164"/>
      <c r="J74" s="164"/>
      <c r="K74" s="164"/>
      <c r="L74" s="165"/>
    </row>
    <row r="75" spans="2:12" ht="15.75" thickBot="1" x14ac:dyDescent="0.3"/>
    <row r="76" spans="2:12" x14ac:dyDescent="0.25">
      <c r="B76" s="157" t="s">
        <v>139</v>
      </c>
      <c r="C76" s="158"/>
      <c r="D76" s="158"/>
      <c r="E76" s="158"/>
      <c r="F76" s="158"/>
      <c r="G76" s="158"/>
      <c r="H76" s="158"/>
      <c r="I76" s="158"/>
      <c r="J76" s="158"/>
      <c r="K76" s="158"/>
      <c r="L76" s="159"/>
    </row>
    <row r="77" spans="2:12" ht="15.75" thickBot="1" x14ac:dyDescent="0.3">
      <c r="B77" s="160"/>
      <c r="C77" s="161"/>
      <c r="D77" s="161"/>
      <c r="E77" s="161"/>
      <c r="F77" s="161"/>
      <c r="G77" s="161"/>
      <c r="H77" s="161"/>
      <c r="I77" s="161"/>
      <c r="J77" s="161"/>
      <c r="K77" s="161"/>
      <c r="L77" s="162"/>
    </row>
  </sheetData>
  <mergeCells count="33">
    <mergeCell ref="B19:L19"/>
    <mergeCell ref="B21:L22"/>
    <mergeCell ref="B2:L2"/>
    <mergeCell ref="B38:L38"/>
    <mergeCell ref="B40:L41"/>
    <mergeCell ref="B9:L9"/>
    <mergeCell ref="B11:L12"/>
    <mergeCell ref="B4:L4"/>
    <mergeCell ref="B6:L7"/>
    <mergeCell ref="B46:L46"/>
    <mergeCell ref="B66:L67"/>
    <mergeCell ref="B69:L69"/>
    <mergeCell ref="B47:L47"/>
    <mergeCell ref="B14:L14"/>
    <mergeCell ref="B16:L17"/>
    <mergeCell ref="B64:L64"/>
    <mergeCell ref="B24:L24"/>
    <mergeCell ref="B28:L28"/>
    <mergeCell ref="B33:L33"/>
    <mergeCell ref="B43:L43"/>
    <mergeCell ref="B45:L45"/>
    <mergeCell ref="B35:L36"/>
    <mergeCell ref="B30:L31"/>
    <mergeCell ref="B26:L26"/>
    <mergeCell ref="B54:L54"/>
    <mergeCell ref="B71:L72"/>
    <mergeCell ref="B74:L74"/>
    <mergeCell ref="B76:L77"/>
    <mergeCell ref="B49:L49"/>
    <mergeCell ref="B51:L52"/>
    <mergeCell ref="B56:L57"/>
    <mergeCell ref="B59:L59"/>
    <mergeCell ref="B61:L62"/>
  </mergeCells>
  <phoneticPr fontId="21"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74"/>
  <sheetViews>
    <sheetView showGridLines="0" workbookViewId="0">
      <selection activeCell="C3" sqref="C3"/>
    </sheetView>
  </sheetViews>
  <sheetFormatPr baseColWidth="10" defaultRowHeight="15" x14ac:dyDescent="0.25"/>
  <cols>
    <col min="2" max="2" width="55.5703125" bestFit="1" customWidth="1"/>
    <col min="3" max="3" width="17.42578125" style="71" bestFit="1" customWidth="1"/>
    <col min="4" max="4" width="16.28515625" bestFit="1" customWidth="1"/>
    <col min="6" max="6" width="17.42578125" bestFit="1" customWidth="1"/>
    <col min="7" max="7" width="16.42578125" bestFit="1" customWidth="1"/>
  </cols>
  <sheetData>
    <row r="2" spans="1:5" ht="15.75" thickBot="1" x14ac:dyDescent="0.3">
      <c r="C2" s="111"/>
    </row>
    <row r="3" spans="1:5" ht="15.75" thickBot="1" x14ac:dyDescent="0.3">
      <c r="B3" t="s">
        <v>54</v>
      </c>
      <c r="C3" s="127">
        <v>20000000000</v>
      </c>
    </row>
    <row r="5" spans="1:5" x14ac:dyDescent="0.25">
      <c r="A5" s="86" t="s">
        <v>94</v>
      </c>
      <c r="B5" s="87" t="s">
        <v>82</v>
      </c>
    </row>
    <row r="6" spans="1:5" x14ac:dyDescent="0.25">
      <c r="A6" s="82">
        <v>1</v>
      </c>
      <c r="B6" s="83" t="s">
        <v>77</v>
      </c>
    </row>
    <row r="7" spans="1:5" x14ac:dyDescent="0.25">
      <c r="A7" s="82">
        <v>2</v>
      </c>
      <c r="B7" s="83" t="s">
        <v>78</v>
      </c>
    </row>
    <row r="8" spans="1:5" x14ac:dyDescent="0.25">
      <c r="A8" s="82">
        <v>3</v>
      </c>
      <c r="B8" s="83" t="s">
        <v>79</v>
      </c>
    </row>
    <row r="9" spans="1:5" x14ac:dyDescent="0.25">
      <c r="A9" s="84">
        <v>4</v>
      </c>
      <c r="B9" s="85" t="s">
        <v>80</v>
      </c>
    </row>
    <row r="10" spans="1:5" x14ac:dyDescent="0.25">
      <c r="A10" s="82">
        <v>5</v>
      </c>
      <c r="B10" s="83" t="s">
        <v>81</v>
      </c>
    </row>
    <row r="13" spans="1:5" x14ac:dyDescent="0.25">
      <c r="B13" t="s">
        <v>44</v>
      </c>
    </row>
    <row r="14" spans="1:5" x14ac:dyDescent="0.25">
      <c r="B14" t="s">
        <v>83</v>
      </c>
      <c r="C14" s="71">
        <v>0</v>
      </c>
      <c r="D14" s="71">
        <v>1</v>
      </c>
      <c r="E14" s="71">
        <v>1</v>
      </c>
    </row>
    <row r="15" spans="1:5" x14ac:dyDescent="0.25">
      <c r="B15" t="s">
        <v>109</v>
      </c>
      <c r="C15" s="71">
        <f>D14</f>
        <v>1</v>
      </c>
      <c r="D15" s="71">
        <v>2</v>
      </c>
      <c r="E15" s="71">
        <v>2</v>
      </c>
    </row>
    <row r="16" spans="1:5" x14ac:dyDescent="0.25">
      <c r="B16" t="s">
        <v>110</v>
      </c>
      <c r="C16" s="71">
        <f t="shared" ref="C16:C18" si="0">D15</f>
        <v>2</v>
      </c>
      <c r="D16" s="71">
        <v>3</v>
      </c>
      <c r="E16" s="71">
        <v>3</v>
      </c>
    </row>
    <row r="17" spans="2:5" x14ac:dyDescent="0.25">
      <c r="B17" t="s">
        <v>111</v>
      </c>
      <c r="C17" s="71">
        <f t="shared" si="0"/>
        <v>3</v>
      </c>
      <c r="D17" s="71">
        <v>4</v>
      </c>
      <c r="E17" s="71">
        <v>4</v>
      </c>
    </row>
    <row r="18" spans="2:5" x14ac:dyDescent="0.25">
      <c r="B18" t="s">
        <v>84</v>
      </c>
      <c r="C18" s="71">
        <f t="shared" si="0"/>
        <v>4</v>
      </c>
      <c r="D18" s="71">
        <v>99</v>
      </c>
      <c r="E18" s="71">
        <v>5</v>
      </c>
    </row>
    <row r="21" spans="2:5" x14ac:dyDescent="0.25">
      <c r="B21" t="s">
        <v>45</v>
      </c>
      <c r="D21" s="81" t="s">
        <v>142</v>
      </c>
    </row>
    <row r="22" spans="2:5" x14ac:dyDescent="0.25">
      <c r="B22" t="s">
        <v>112</v>
      </c>
      <c r="C22" s="71">
        <v>1</v>
      </c>
      <c r="D22" t="s">
        <v>117</v>
      </c>
      <c r="E22" t="s">
        <v>141</v>
      </c>
    </row>
    <row r="23" spans="2:5" x14ac:dyDescent="0.25">
      <c r="B23" t="s">
        <v>113</v>
      </c>
      <c r="C23" s="71">
        <v>2</v>
      </c>
      <c r="D23" t="s">
        <v>119</v>
      </c>
      <c r="E23" t="s">
        <v>143</v>
      </c>
    </row>
    <row r="24" spans="2:5" x14ac:dyDescent="0.25">
      <c r="B24" t="s">
        <v>114</v>
      </c>
      <c r="C24" s="71">
        <v>3</v>
      </c>
      <c r="D24" t="s">
        <v>120</v>
      </c>
      <c r="E24" t="s">
        <v>144</v>
      </c>
    </row>
    <row r="25" spans="2:5" x14ac:dyDescent="0.25">
      <c r="B25" t="s">
        <v>115</v>
      </c>
      <c r="C25" s="71">
        <v>4</v>
      </c>
      <c r="D25" t="s">
        <v>121</v>
      </c>
      <c r="E25" t="s">
        <v>145</v>
      </c>
    </row>
    <row r="26" spans="2:5" x14ac:dyDescent="0.25">
      <c r="B26" t="s">
        <v>116</v>
      </c>
      <c r="C26" s="71">
        <v>5</v>
      </c>
      <c r="D26" t="s">
        <v>118</v>
      </c>
      <c r="E26" t="s">
        <v>146</v>
      </c>
    </row>
    <row r="29" spans="2:5" x14ac:dyDescent="0.25">
      <c r="B29" s="81" t="s">
        <v>147</v>
      </c>
    </row>
    <row r="30" spans="2:5" x14ac:dyDescent="0.25">
      <c r="B30" t="s">
        <v>48</v>
      </c>
      <c r="C30" s="71">
        <v>1</v>
      </c>
    </row>
    <row r="31" spans="2:5" x14ac:dyDescent="0.25">
      <c r="B31" t="s">
        <v>148</v>
      </c>
      <c r="C31" s="71">
        <v>2</v>
      </c>
    </row>
    <row r="32" spans="2:5" x14ac:dyDescent="0.25">
      <c r="B32" t="s">
        <v>149</v>
      </c>
      <c r="C32" s="71">
        <v>3</v>
      </c>
    </row>
    <row r="33" spans="2:10" x14ac:dyDescent="0.25">
      <c r="B33" t="s">
        <v>150</v>
      </c>
      <c r="C33" s="71">
        <v>4</v>
      </c>
    </row>
    <row r="34" spans="2:10" x14ac:dyDescent="0.25">
      <c r="B34" t="s">
        <v>151</v>
      </c>
      <c r="C34" s="71">
        <v>5</v>
      </c>
    </row>
    <row r="36" spans="2:10" x14ac:dyDescent="0.25">
      <c r="B36" t="s">
        <v>49</v>
      </c>
    </row>
    <row r="37" spans="2:10" x14ac:dyDescent="0.25">
      <c r="B37" t="s">
        <v>152</v>
      </c>
      <c r="C37" s="71">
        <v>1</v>
      </c>
    </row>
    <row r="38" spans="2:10" x14ac:dyDescent="0.25">
      <c r="B38" t="s">
        <v>153</v>
      </c>
      <c r="C38" s="71">
        <v>2</v>
      </c>
    </row>
    <row r="39" spans="2:10" x14ac:dyDescent="0.25">
      <c r="B39" t="s">
        <v>154</v>
      </c>
      <c r="C39" s="71">
        <v>3</v>
      </c>
    </row>
    <row r="40" spans="2:10" x14ac:dyDescent="0.25">
      <c r="B40" t="s">
        <v>155</v>
      </c>
      <c r="C40" s="71">
        <v>4</v>
      </c>
    </row>
    <row r="41" spans="2:10" x14ac:dyDescent="0.25">
      <c r="B41" t="s">
        <v>156</v>
      </c>
      <c r="C41" s="71">
        <v>5</v>
      </c>
    </row>
    <row r="42" spans="2:10" x14ac:dyDescent="0.25">
      <c r="F42" s="68">
        <f>+C3</f>
        <v>20000000000</v>
      </c>
      <c r="G42" t="s">
        <v>54</v>
      </c>
    </row>
    <row r="43" spans="2:10" x14ac:dyDescent="0.25">
      <c r="F43" s="67">
        <v>0.03</v>
      </c>
      <c r="G43" t="s">
        <v>53</v>
      </c>
    </row>
    <row r="44" spans="2:10" x14ac:dyDescent="0.25">
      <c r="B44" t="s">
        <v>52</v>
      </c>
      <c r="F44" s="68">
        <f>F42*F43</f>
        <v>600000000</v>
      </c>
      <c r="J44" s="81" t="s">
        <v>93</v>
      </c>
    </row>
    <row r="45" spans="2:10" x14ac:dyDescent="0.25">
      <c r="B45" t="s">
        <v>55</v>
      </c>
      <c r="C45" s="72">
        <f t="shared" ref="C45:C46" si="1">D46</f>
        <v>0.5</v>
      </c>
      <c r="D45" s="67">
        <v>1</v>
      </c>
      <c r="E45">
        <v>5</v>
      </c>
      <c r="F45" s="68">
        <f>C45*$F$44</f>
        <v>300000000</v>
      </c>
      <c r="G45" s="68">
        <f t="shared" ref="G45:G49" si="2">D45*$F$44</f>
        <v>600000000</v>
      </c>
    </row>
    <row r="46" spans="2:10" x14ac:dyDescent="0.25">
      <c r="B46" t="s">
        <v>56</v>
      </c>
      <c r="C46" s="72">
        <f t="shared" si="1"/>
        <v>0.2</v>
      </c>
      <c r="D46" s="67">
        <v>0.5</v>
      </c>
      <c r="E46">
        <v>4</v>
      </c>
      <c r="F46" s="68">
        <f t="shared" ref="F46:F49" si="3">C46*$F$44</f>
        <v>120000000</v>
      </c>
      <c r="G46" s="68">
        <f t="shared" si="2"/>
        <v>300000000</v>
      </c>
    </row>
    <row r="47" spans="2:10" x14ac:dyDescent="0.25">
      <c r="B47" t="s">
        <v>57</v>
      </c>
      <c r="C47" s="72">
        <f>D48</f>
        <v>0.05</v>
      </c>
      <c r="D47" s="67">
        <v>0.2</v>
      </c>
      <c r="E47">
        <v>3</v>
      </c>
      <c r="F47" s="68">
        <f t="shared" si="3"/>
        <v>30000000</v>
      </c>
      <c r="G47" s="68">
        <f t="shared" si="2"/>
        <v>120000000</v>
      </c>
    </row>
    <row r="48" spans="2:10" x14ac:dyDescent="0.25">
      <c r="B48" t="s">
        <v>58</v>
      </c>
      <c r="C48" s="72">
        <f>D49</f>
        <v>0.01</v>
      </c>
      <c r="D48" s="67">
        <v>0.05</v>
      </c>
      <c r="E48">
        <v>2</v>
      </c>
      <c r="F48" s="68">
        <f t="shared" si="3"/>
        <v>6000000</v>
      </c>
      <c r="G48" s="68">
        <f t="shared" si="2"/>
        <v>30000000</v>
      </c>
    </row>
    <row r="49" spans="2:7" x14ac:dyDescent="0.25">
      <c r="B49" t="s">
        <v>59</v>
      </c>
      <c r="C49" s="72">
        <v>0</v>
      </c>
      <c r="D49" s="67">
        <v>0.01</v>
      </c>
      <c r="E49">
        <v>1</v>
      </c>
      <c r="F49" s="68">
        <f t="shared" si="3"/>
        <v>0</v>
      </c>
      <c r="G49" s="68">
        <f t="shared" si="2"/>
        <v>6000000</v>
      </c>
    </row>
    <row r="53" spans="2:7" x14ac:dyDescent="0.25">
      <c r="B53" t="s">
        <v>62</v>
      </c>
    </row>
    <row r="54" spans="2:7" x14ac:dyDescent="0.25">
      <c r="B54" s="69" t="s">
        <v>6</v>
      </c>
      <c r="C54" s="76" t="s">
        <v>90</v>
      </c>
      <c r="D54" s="69" t="s">
        <v>72</v>
      </c>
      <c r="E54">
        <v>0</v>
      </c>
      <c r="F54">
        <v>1.5</v>
      </c>
      <c r="G54" t="s">
        <v>6</v>
      </c>
    </row>
    <row r="55" spans="2:7" x14ac:dyDescent="0.25">
      <c r="B55" s="69" t="s">
        <v>88</v>
      </c>
      <c r="C55" s="76" t="s">
        <v>89</v>
      </c>
      <c r="D55" s="69" t="s">
        <v>72</v>
      </c>
      <c r="E55">
        <f>F54</f>
        <v>1.5</v>
      </c>
      <c r="F55">
        <v>2</v>
      </c>
      <c r="G55" t="s">
        <v>88</v>
      </c>
    </row>
    <row r="56" spans="2:7" x14ac:dyDescent="0.25">
      <c r="B56" s="65" t="s">
        <v>1</v>
      </c>
      <c r="C56" s="75" t="s">
        <v>68</v>
      </c>
      <c r="D56" s="65" t="s">
        <v>71</v>
      </c>
      <c r="E56">
        <f>F55</f>
        <v>2</v>
      </c>
      <c r="F56">
        <v>3</v>
      </c>
      <c r="G56" t="s">
        <v>1</v>
      </c>
    </row>
    <row r="57" spans="2:7" x14ac:dyDescent="0.25">
      <c r="B57" s="66" t="s">
        <v>0</v>
      </c>
      <c r="C57" s="74" t="s">
        <v>67</v>
      </c>
      <c r="D57" s="66" t="s">
        <v>70</v>
      </c>
      <c r="E57">
        <f>F56</f>
        <v>3</v>
      </c>
      <c r="F57">
        <v>4</v>
      </c>
      <c r="G57" t="s">
        <v>0</v>
      </c>
    </row>
    <row r="58" spans="2:7" x14ac:dyDescent="0.25">
      <c r="B58" s="70" t="s">
        <v>5</v>
      </c>
      <c r="C58" s="73" t="s">
        <v>64</v>
      </c>
      <c r="D58" s="70" t="s">
        <v>69</v>
      </c>
      <c r="E58">
        <v>4</v>
      </c>
      <c r="F58">
        <v>5</v>
      </c>
      <c r="G58" t="s">
        <v>5</v>
      </c>
    </row>
    <row r="61" spans="2:7" x14ac:dyDescent="0.25">
      <c r="B61" t="s">
        <v>66</v>
      </c>
    </row>
    <row r="62" spans="2:7" x14ac:dyDescent="0.25">
      <c r="B62" s="69" t="s">
        <v>6</v>
      </c>
      <c r="C62" s="76" t="s">
        <v>76</v>
      </c>
      <c r="D62" s="69" t="s">
        <v>90</v>
      </c>
    </row>
    <row r="63" spans="2:7" x14ac:dyDescent="0.25">
      <c r="B63" s="69" t="s">
        <v>88</v>
      </c>
      <c r="C63" s="76" t="s">
        <v>75</v>
      </c>
      <c r="D63" s="69" t="s">
        <v>89</v>
      </c>
    </row>
    <row r="64" spans="2:7" x14ac:dyDescent="0.25">
      <c r="B64" s="65" t="s">
        <v>1</v>
      </c>
      <c r="C64" s="75" t="s">
        <v>74</v>
      </c>
      <c r="D64" s="65" t="s">
        <v>68</v>
      </c>
    </row>
    <row r="65" spans="2:4" ht="16.5" customHeight="1" x14ac:dyDescent="0.25">
      <c r="B65" s="66" t="s">
        <v>0</v>
      </c>
      <c r="C65" s="74" t="s">
        <v>73</v>
      </c>
      <c r="D65" s="66" t="s">
        <v>67</v>
      </c>
    </row>
    <row r="66" spans="2:4" x14ac:dyDescent="0.25">
      <c r="B66" s="70" t="s">
        <v>5</v>
      </c>
      <c r="C66" s="73" t="s">
        <v>65</v>
      </c>
      <c r="D66" s="70" t="s">
        <v>64</v>
      </c>
    </row>
    <row r="69" spans="2:4" x14ac:dyDescent="0.25">
      <c r="B69" t="s">
        <v>82</v>
      </c>
    </row>
    <row r="70" spans="2:4" x14ac:dyDescent="0.25">
      <c r="B70" t="s">
        <v>77</v>
      </c>
      <c r="C70" s="71">
        <v>1</v>
      </c>
    </row>
    <row r="71" spans="2:4" x14ac:dyDescent="0.25">
      <c r="B71" t="s">
        <v>78</v>
      </c>
      <c r="C71" s="71">
        <v>2</v>
      </c>
    </row>
    <row r="72" spans="2:4" x14ac:dyDescent="0.25">
      <c r="B72" t="s">
        <v>79</v>
      </c>
      <c r="C72" s="71">
        <v>3</v>
      </c>
    </row>
    <row r="73" spans="2:4" x14ac:dyDescent="0.25">
      <c r="B73" t="s">
        <v>80</v>
      </c>
      <c r="C73" s="71">
        <v>4</v>
      </c>
    </row>
    <row r="74" spans="2:4" x14ac:dyDescent="0.25">
      <c r="B74" t="s">
        <v>81</v>
      </c>
      <c r="C74" s="71">
        <v>5</v>
      </c>
    </row>
  </sheetData>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24"/>
  <sheetViews>
    <sheetView zoomScale="125" zoomScaleNormal="125" zoomScalePageLayoutView="125" workbookViewId="0">
      <selection activeCell="E9" sqref="E9:E10"/>
    </sheetView>
  </sheetViews>
  <sheetFormatPr baseColWidth="10" defaultColWidth="11.42578125" defaultRowHeight="15" x14ac:dyDescent="0.25"/>
  <cols>
    <col min="1" max="1" width="3.42578125" style="6" customWidth="1"/>
    <col min="2" max="2" width="29.28515625" style="6" customWidth="1"/>
    <col min="3" max="4" width="31.140625" style="6" customWidth="1"/>
    <col min="5" max="5" width="17" style="6" customWidth="1"/>
    <col min="6" max="6" width="13.7109375" style="6" customWidth="1"/>
    <col min="7" max="239" width="11.42578125" style="6"/>
    <col min="240" max="240" width="14.42578125" style="6" customWidth="1"/>
    <col min="241" max="241" width="38" style="6" customWidth="1"/>
    <col min="242" max="242" width="31.42578125" style="6" customWidth="1"/>
    <col min="243" max="243" width="21.42578125" style="6" customWidth="1"/>
    <col min="244" max="244" width="19" style="6" customWidth="1"/>
    <col min="245" max="245" width="14" style="6" customWidth="1"/>
    <col min="246" max="246" width="19.140625" style="6" customWidth="1"/>
    <col min="247" max="247" width="15.85546875" style="6" customWidth="1"/>
    <col min="248" max="249" width="11.42578125" style="6"/>
    <col min="250" max="250" width="12.85546875" style="6" customWidth="1"/>
    <col min="251" max="251" width="11.42578125" style="6" customWidth="1"/>
    <col min="252" max="252" width="14.42578125" style="6" customWidth="1"/>
    <col min="253" max="495" width="11.42578125" style="6"/>
    <col min="496" max="496" width="14.42578125" style="6" customWidth="1"/>
    <col min="497" max="497" width="38" style="6" customWidth="1"/>
    <col min="498" max="498" width="31.42578125" style="6" customWidth="1"/>
    <col min="499" max="499" width="21.42578125" style="6" customWidth="1"/>
    <col min="500" max="500" width="19" style="6" customWidth="1"/>
    <col min="501" max="501" width="14" style="6" customWidth="1"/>
    <col min="502" max="502" width="19.140625" style="6" customWidth="1"/>
    <col min="503" max="503" width="15.85546875" style="6" customWidth="1"/>
    <col min="504" max="505" width="11.42578125" style="6"/>
    <col min="506" max="506" width="12.85546875" style="6" customWidth="1"/>
    <col min="507" max="507" width="11.42578125" style="6" customWidth="1"/>
    <col min="508" max="508" width="14.42578125" style="6" customWidth="1"/>
    <col min="509" max="751" width="11.42578125" style="6"/>
    <col min="752" max="752" width="14.42578125" style="6" customWidth="1"/>
    <col min="753" max="753" width="38" style="6" customWidth="1"/>
    <col min="754" max="754" width="31.42578125" style="6" customWidth="1"/>
    <col min="755" max="755" width="21.42578125" style="6" customWidth="1"/>
    <col min="756" max="756" width="19" style="6" customWidth="1"/>
    <col min="757" max="757" width="14" style="6" customWidth="1"/>
    <col min="758" max="758" width="19.140625" style="6" customWidth="1"/>
    <col min="759" max="759" width="15.85546875" style="6" customWidth="1"/>
    <col min="760" max="761" width="11.42578125" style="6"/>
    <col min="762" max="762" width="12.85546875" style="6" customWidth="1"/>
    <col min="763" max="763" width="11.42578125" style="6" customWidth="1"/>
    <col min="764" max="764" width="14.42578125" style="6" customWidth="1"/>
    <col min="765" max="1007" width="11.42578125" style="6"/>
    <col min="1008" max="1008" width="14.42578125" style="6" customWidth="1"/>
    <col min="1009" max="1009" width="38" style="6" customWidth="1"/>
    <col min="1010" max="1010" width="31.42578125" style="6" customWidth="1"/>
    <col min="1011" max="1011" width="21.42578125" style="6" customWidth="1"/>
    <col min="1012" max="1012" width="19" style="6" customWidth="1"/>
    <col min="1013" max="1013" width="14" style="6" customWidth="1"/>
    <col min="1014" max="1014" width="19.140625" style="6" customWidth="1"/>
    <col min="1015" max="1015" width="15.85546875" style="6" customWidth="1"/>
    <col min="1016" max="1017" width="11.42578125" style="6"/>
    <col min="1018" max="1018" width="12.85546875" style="6" customWidth="1"/>
    <col min="1019" max="1019" width="11.42578125" style="6" customWidth="1"/>
    <col min="1020" max="1020" width="14.42578125" style="6" customWidth="1"/>
    <col min="1021" max="1263" width="11.42578125" style="6"/>
    <col min="1264" max="1264" width="14.42578125" style="6" customWidth="1"/>
    <col min="1265" max="1265" width="38" style="6" customWidth="1"/>
    <col min="1266" max="1266" width="31.42578125" style="6" customWidth="1"/>
    <col min="1267" max="1267" width="21.42578125" style="6" customWidth="1"/>
    <col min="1268" max="1268" width="19" style="6" customWidth="1"/>
    <col min="1269" max="1269" width="14" style="6" customWidth="1"/>
    <col min="1270" max="1270" width="19.140625" style="6" customWidth="1"/>
    <col min="1271" max="1271" width="15.85546875" style="6" customWidth="1"/>
    <col min="1272" max="1273" width="11.42578125" style="6"/>
    <col min="1274" max="1274" width="12.85546875" style="6" customWidth="1"/>
    <col min="1275" max="1275" width="11.42578125" style="6" customWidth="1"/>
    <col min="1276" max="1276" width="14.42578125" style="6" customWidth="1"/>
    <col min="1277" max="1519" width="11.42578125" style="6"/>
    <col min="1520" max="1520" width="14.42578125" style="6" customWidth="1"/>
    <col min="1521" max="1521" width="38" style="6" customWidth="1"/>
    <col min="1522" max="1522" width="31.42578125" style="6" customWidth="1"/>
    <col min="1523" max="1523" width="21.42578125" style="6" customWidth="1"/>
    <col min="1524" max="1524" width="19" style="6" customWidth="1"/>
    <col min="1525" max="1525" width="14" style="6" customWidth="1"/>
    <col min="1526" max="1526" width="19.140625" style="6" customWidth="1"/>
    <col min="1527" max="1527" width="15.85546875" style="6" customWidth="1"/>
    <col min="1528" max="1529" width="11.42578125" style="6"/>
    <col min="1530" max="1530" width="12.85546875" style="6" customWidth="1"/>
    <col min="1531" max="1531" width="11.42578125" style="6" customWidth="1"/>
    <col min="1532" max="1532" width="14.42578125" style="6" customWidth="1"/>
    <col min="1533" max="1775" width="11.42578125" style="6"/>
    <col min="1776" max="1776" width="14.42578125" style="6" customWidth="1"/>
    <col min="1777" max="1777" width="38" style="6" customWidth="1"/>
    <col min="1778" max="1778" width="31.42578125" style="6" customWidth="1"/>
    <col min="1779" max="1779" width="21.42578125" style="6" customWidth="1"/>
    <col min="1780" max="1780" width="19" style="6" customWidth="1"/>
    <col min="1781" max="1781" width="14" style="6" customWidth="1"/>
    <col min="1782" max="1782" width="19.140625" style="6" customWidth="1"/>
    <col min="1783" max="1783" width="15.85546875" style="6" customWidth="1"/>
    <col min="1784" max="1785" width="11.42578125" style="6"/>
    <col min="1786" max="1786" width="12.85546875" style="6" customWidth="1"/>
    <col min="1787" max="1787" width="11.42578125" style="6" customWidth="1"/>
    <col min="1788" max="1788" width="14.42578125" style="6" customWidth="1"/>
    <col min="1789" max="2031" width="11.42578125" style="6"/>
    <col min="2032" max="2032" width="14.42578125" style="6" customWidth="1"/>
    <col min="2033" max="2033" width="38" style="6" customWidth="1"/>
    <col min="2034" max="2034" width="31.42578125" style="6" customWidth="1"/>
    <col min="2035" max="2035" width="21.42578125" style="6" customWidth="1"/>
    <col min="2036" max="2036" width="19" style="6" customWidth="1"/>
    <col min="2037" max="2037" width="14" style="6" customWidth="1"/>
    <col min="2038" max="2038" width="19.140625" style="6" customWidth="1"/>
    <col min="2039" max="2039" width="15.85546875" style="6" customWidth="1"/>
    <col min="2040" max="2041" width="11.42578125" style="6"/>
    <col min="2042" max="2042" width="12.85546875" style="6" customWidth="1"/>
    <col min="2043" max="2043" width="11.42578125" style="6" customWidth="1"/>
    <col min="2044" max="2044" width="14.42578125" style="6" customWidth="1"/>
    <col min="2045" max="2287" width="11.42578125" style="6"/>
    <col min="2288" max="2288" width="14.42578125" style="6" customWidth="1"/>
    <col min="2289" max="2289" width="38" style="6" customWidth="1"/>
    <col min="2290" max="2290" width="31.42578125" style="6" customWidth="1"/>
    <col min="2291" max="2291" width="21.42578125" style="6" customWidth="1"/>
    <col min="2292" max="2292" width="19" style="6" customWidth="1"/>
    <col min="2293" max="2293" width="14" style="6" customWidth="1"/>
    <col min="2294" max="2294" width="19.140625" style="6" customWidth="1"/>
    <col min="2295" max="2295" width="15.85546875" style="6" customWidth="1"/>
    <col min="2296" max="2297" width="11.42578125" style="6"/>
    <col min="2298" max="2298" width="12.85546875" style="6" customWidth="1"/>
    <col min="2299" max="2299" width="11.42578125" style="6" customWidth="1"/>
    <col min="2300" max="2300" width="14.42578125" style="6" customWidth="1"/>
    <col min="2301" max="2543" width="11.42578125" style="6"/>
    <col min="2544" max="2544" width="14.42578125" style="6" customWidth="1"/>
    <col min="2545" max="2545" width="38" style="6" customWidth="1"/>
    <col min="2546" max="2546" width="31.42578125" style="6" customWidth="1"/>
    <col min="2547" max="2547" width="21.42578125" style="6" customWidth="1"/>
    <col min="2548" max="2548" width="19" style="6" customWidth="1"/>
    <col min="2549" max="2549" width="14" style="6" customWidth="1"/>
    <col min="2550" max="2550" width="19.140625" style="6" customWidth="1"/>
    <col min="2551" max="2551" width="15.85546875" style="6" customWidth="1"/>
    <col min="2552" max="2553" width="11.42578125" style="6"/>
    <col min="2554" max="2554" width="12.85546875" style="6" customWidth="1"/>
    <col min="2555" max="2555" width="11.42578125" style="6" customWidth="1"/>
    <col min="2556" max="2556" width="14.42578125" style="6" customWidth="1"/>
    <col min="2557" max="2799" width="11.42578125" style="6"/>
    <col min="2800" max="2800" width="14.42578125" style="6" customWidth="1"/>
    <col min="2801" max="2801" width="38" style="6" customWidth="1"/>
    <col min="2802" max="2802" width="31.42578125" style="6" customWidth="1"/>
    <col min="2803" max="2803" width="21.42578125" style="6" customWidth="1"/>
    <col min="2804" max="2804" width="19" style="6" customWidth="1"/>
    <col min="2805" max="2805" width="14" style="6" customWidth="1"/>
    <col min="2806" max="2806" width="19.140625" style="6" customWidth="1"/>
    <col min="2807" max="2807" width="15.85546875" style="6" customWidth="1"/>
    <col min="2808" max="2809" width="11.42578125" style="6"/>
    <col min="2810" max="2810" width="12.85546875" style="6" customWidth="1"/>
    <col min="2811" max="2811" width="11.42578125" style="6" customWidth="1"/>
    <col min="2812" max="2812" width="14.42578125" style="6" customWidth="1"/>
    <col min="2813" max="3055" width="11.42578125" style="6"/>
    <col min="3056" max="3056" width="14.42578125" style="6" customWidth="1"/>
    <col min="3057" max="3057" width="38" style="6" customWidth="1"/>
    <col min="3058" max="3058" width="31.42578125" style="6" customWidth="1"/>
    <col min="3059" max="3059" width="21.42578125" style="6" customWidth="1"/>
    <col min="3060" max="3060" width="19" style="6" customWidth="1"/>
    <col min="3061" max="3061" width="14" style="6" customWidth="1"/>
    <col min="3062" max="3062" width="19.140625" style="6" customWidth="1"/>
    <col min="3063" max="3063" width="15.85546875" style="6" customWidth="1"/>
    <col min="3064" max="3065" width="11.42578125" style="6"/>
    <col min="3066" max="3066" width="12.85546875" style="6" customWidth="1"/>
    <col min="3067" max="3067" width="11.42578125" style="6" customWidth="1"/>
    <col min="3068" max="3068" width="14.42578125" style="6" customWidth="1"/>
    <col min="3069" max="3311" width="11.42578125" style="6"/>
    <col min="3312" max="3312" width="14.42578125" style="6" customWidth="1"/>
    <col min="3313" max="3313" width="38" style="6" customWidth="1"/>
    <col min="3314" max="3314" width="31.42578125" style="6" customWidth="1"/>
    <col min="3315" max="3315" width="21.42578125" style="6" customWidth="1"/>
    <col min="3316" max="3316" width="19" style="6" customWidth="1"/>
    <col min="3317" max="3317" width="14" style="6" customWidth="1"/>
    <col min="3318" max="3318" width="19.140625" style="6" customWidth="1"/>
    <col min="3319" max="3319" width="15.85546875" style="6" customWidth="1"/>
    <col min="3320" max="3321" width="11.42578125" style="6"/>
    <col min="3322" max="3322" width="12.85546875" style="6" customWidth="1"/>
    <col min="3323" max="3323" width="11.42578125" style="6" customWidth="1"/>
    <col min="3324" max="3324" width="14.42578125" style="6" customWidth="1"/>
    <col min="3325" max="3567" width="11.42578125" style="6"/>
    <col min="3568" max="3568" width="14.42578125" style="6" customWidth="1"/>
    <col min="3569" max="3569" width="38" style="6" customWidth="1"/>
    <col min="3570" max="3570" width="31.42578125" style="6" customWidth="1"/>
    <col min="3571" max="3571" width="21.42578125" style="6" customWidth="1"/>
    <col min="3572" max="3572" width="19" style="6" customWidth="1"/>
    <col min="3573" max="3573" width="14" style="6" customWidth="1"/>
    <col min="3574" max="3574" width="19.140625" style="6" customWidth="1"/>
    <col min="3575" max="3575" width="15.85546875" style="6" customWidth="1"/>
    <col min="3576" max="3577" width="11.42578125" style="6"/>
    <col min="3578" max="3578" width="12.85546875" style="6" customWidth="1"/>
    <col min="3579" max="3579" width="11.42578125" style="6" customWidth="1"/>
    <col min="3580" max="3580" width="14.42578125" style="6" customWidth="1"/>
    <col min="3581" max="3823" width="11.42578125" style="6"/>
    <col min="3824" max="3824" width="14.42578125" style="6" customWidth="1"/>
    <col min="3825" max="3825" width="38" style="6" customWidth="1"/>
    <col min="3826" max="3826" width="31.42578125" style="6" customWidth="1"/>
    <col min="3827" max="3827" width="21.42578125" style="6" customWidth="1"/>
    <col min="3828" max="3828" width="19" style="6" customWidth="1"/>
    <col min="3829" max="3829" width="14" style="6" customWidth="1"/>
    <col min="3830" max="3830" width="19.140625" style="6" customWidth="1"/>
    <col min="3831" max="3831" width="15.85546875" style="6" customWidth="1"/>
    <col min="3832" max="3833" width="11.42578125" style="6"/>
    <col min="3834" max="3834" width="12.85546875" style="6" customWidth="1"/>
    <col min="3835" max="3835" width="11.42578125" style="6" customWidth="1"/>
    <col min="3836" max="3836" width="14.42578125" style="6" customWidth="1"/>
    <col min="3837" max="4079" width="11.42578125" style="6"/>
    <col min="4080" max="4080" width="14.42578125" style="6" customWidth="1"/>
    <col min="4081" max="4081" width="38" style="6" customWidth="1"/>
    <col min="4082" max="4082" width="31.42578125" style="6" customWidth="1"/>
    <col min="4083" max="4083" width="21.42578125" style="6" customWidth="1"/>
    <col min="4084" max="4084" width="19" style="6" customWidth="1"/>
    <col min="4085" max="4085" width="14" style="6" customWidth="1"/>
    <col min="4086" max="4086" width="19.140625" style="6" customWidth="1"/>
    <col min="4087" max="4087" width="15.85546875" style="6" customWidth="1"/>
    <col min="4088" max="4089" width="11.42578125" style="6"/>
    <col min="4090" max="4090" width="12.85546875" style="6" customWidth="1"/>
    <col min="4091" max="4091" width="11.42578125" style="6" customWidth="1"/>
    <col min="4092" max="4092" width="14.42578125" style="6" customWidth="1"/>
    <col min="4093" max="4335" width="11.42578125" style="6"/>
    <col min="4336" max="4336" width="14.42578125" style="6" customWidth="1"/>
    <col min="4337" max="4337" width="38" style="6" customWidth="1"/>
    <col min="4338" max="4338" width="31.42578125" style="6" customWidth="1"/>
    <col min="4339" max="4339" width="21.42578125" style="6" customWidth="1"/>
    <col min="4340" max="4340" width="19" style="6" customWidth="1"/>
    <col min="4341" max="4341" width="14" style="6" customWidth="1"/>
    <col min="4342" max="4342" width="19.140625" style="6" customWidth="1"/>
    <col min="4343" max="4343" width="15.85546875" style="6" customWidth="1"/>
    <col min="4344" max="4345" width="11.42578125" style="6"/>
    <col min="4346" max="4346" width="12.85546875" style="6" customWidth="1"/>
    <col min="4347" max="4347" width="11.42578125" style="6" customWidth="1"/>
    <col min="4348" max="4348" width="14.42578125" style="6" customWidth="1"/>
    <col min="4349" max="4591" width="11.42578125" style="6"/>
    <col min="4592" max="4592" width="14.42578125" style="6" customWidth="1"/>
    <col min="4593" max="4593" width="38" style="6" customWidth="1"/>
    <col min="4594" max="4594" width="31.42578125" style="6" customWidth="1"/>
    <col min="4595" max="4595" width="21.42578125" style="6" customWidth="1"/>
    <col min="4596" max="4596" width="19" style="6" customWidth="1"/>
    <col min="4597" max="4597" width="14" style="6" customWidth="1"/>
    <col min="4598" max="4598" width="19.140625" style="6" customWidth="1"/>
    <col min="4599" max="4599" width="15.85546875" style="6" customWidth="1"/>
    <col min="4600" max="4601" width="11.42578125" style="6"/>
    <col min="4602" max="4602" width="12.85546875" style="6" customWidth="1"/>
    <col min="4603" max="4603" width="11.42578125" style="6" customWidth="1"/>
    <col min="4604" max="4604" width="14.42578125" style="6" customWidth="1"/>
    <col min="4605" max="4847" width="11.42578125" style="6"/>
    <col min="4848" max="4848" width="14.42578125" style="6" customWidth="1"/>
    <col min="4849" max="4849" width="38" style="6" customWidth="1"/>
    <col min="4850" max="4850" width="31.42578125" style="6" customWidth="1"/>
    <col min="4851" max="4851" width="21.42578125" style="6" customWidth="1"/>
    <col min="4852" max="4852" width="19" style="6" customWidth="1"/>
    <col min="4853" max="4853" width="14" style="6" customWidth="1"/>
    <col min="4854" max="4854" width="19.140625" style="6" customWidth="1"/>
    <col min="4855" max="4855" width="15.85546875" style="6" customWidth="1"/>
    <col min="4856" max="4857" width="11.42578125" style="6"/>
    <col min="4858" max="4858" width="12.85546875" style="6" customWidth="1"/>
    <col min="4859" max="4859" width="11.42578125" style="6" customWidth="1"/>
    <col min="4860" max="4860" width="14.42578125" style="6" customWidth="1"/>
    <col min="4861" max="5103" width="11.42578125" style="6"/>
    <col min="5104" max="5104" width="14.42578125" style="6" customWidth="1"/>
    <col min="5105" max="5105" width="38" style="6" customWidth="1"/>
    <col min="5106" max="5106" width="31.42578125" style="6" customWidth="1"/>
    <col min="5107" max="5107" width="21.42578125" style="6" customWidth="1"/>
    <col min="5108" max="5108" width="19" style="6" customWidth="1"/>
    <col min="5109" max="5109" width="14" style="6" customWidth="1"/>
    <col min="5110" max="5110" width="19.140625" style="6" customWidth="1"/>
    <col min="5111" max="5111" width="15.85546875" style="6" customWidth="1"/>
    <col min="5112" max="5113" width="11.42578125" style="6"/>
    <col min="5114" max="5114" width="12.85546875" style="6" customWidth="1"/>
    <col min="5115" max="5115" width="11.42578125" style="6" customWidth="1"/>
    <col min="5116" max="5116" width="14.42578125" style="6" customWidth="1"/>
    <col min="5117" max="5359" width="11.42578125" style="6"/>
    <col min="5360" max="5360" width="14.42578125" style="6" customWidth="1"/>
    <col min="5361" max="5361" width="38" style="6" customWidth="1"/>
    <col min="5362" max="5362" width="31.42578125" style="6" customWidth="1"/>
    <col min="5363" max="5363" width="21.42578125" style="6" customWidth="1"/>
    <col min="5364" max="5364" width="19" style="6" customWidth="1"/>
    <col min="5365" max="5365" width="14" style="6" customWidth="1"/>
    <col min="5366" max="5366" width="19.140625" style="6" customWidth="1"/>
    <col min="5367" max="5367" width="15.85546875" style="6" customWidth="1"/>
    <col min="5368" max="5369" width="11.42578125" style="6"/>
    <col min="5370" max="5370" width="12.85546875" style="6" customWidth="1"/>
    <col min="5371" max="5371" width="11.42578125" style="6" customWidth="1"/>
    <col min="5372" max="5372" width="14.42578125" style="6" customWidth="1"/>
    <col min="5373" max="5615" width="11.42578125" style="6"/>
    <col min="5616" max="5616" width="14.42578125" style="6" customWidth="1"/>
    <col min="5617" max="5617" width="38" style="6" customWidth="1"/>
    <col min="5618" max="5618" width="31.42578125" style="6" customWidth="1"/>
    <col min="5619" max="5619" width="21.42578125" style="6" customWidth="1"/>
    <col min="5620" max="5620" width="19" style="6" customWidth="1"/>
    <col min="5621" max="5621" width="14" style="6" customWidth="1"/>
    <col min="5622" max="5622" width="19.140625" style="6" customWidth="1"/>
    <col min="5623" max="5623" width="15.85546875" style="6" customWidth="1"/>
    <col min="5624" max="5625" width="11.42578125" style="6"/>
    <col min="5626" max="5626" width="12.85546875" style="6" customWidth="1"/>
    <col min="5627" max="5627" width="11.42578125" style="6" customWidth="1"/>
    <col min="5628" max="5628" width="14.42578125" style="6" customWidth="1"/>
    <col min="5629" max="5871" width="11.42578125" style="6"/>
    <col min="5872" max="5872" width="14.42578125" style="6" customWidth="1"/>
    <col min="5873" max="5873" width="38" style="6" customWidth="1"/>
    <col min="5874" max="5874" width="31.42578125" style="6" customWidth="1"/>
    <col min="5875" max="5875" width="21.42578125" style="6" customWidth="1"/>
    <col min="5876" max="5876" width="19" style="6" customWidth="1"/>
    <col min="5877" max="5877" width="14" style="6" customWidth="1"/>
    <col min="5878" max="5878" width="19.140625" style="6" customWidth="1"/>
    <col min="5879" max="5879" width="15.85546875" style="6" customWidth="1"/>
    <col min="5880" max="5881" width="11.42578125" style="6"/>
    <col min="5882" max="5882" width="12.85546875" style="6" customWidth="1"/>
    <col min="5883" max="5883" width="11.42578125" style="6" customWidth="1"/>
    <col min="5884" max="5884" width="14.42578125" style="6" customWidth="1"/>
    <col min="5885" max="6127" width="11.42578125" style="6"/>
    <col min="6128" max="6128" width="14.42578125" style="6" customWidth="1"/>
    <col min="6129" max="6129" width="38" style="6" customWidth="1"/>
    <col min="6130" max="6130" width="31.42578125" style="6" customWidth="1"/>
    <col min="6131" max="6131" width="21.42578125" style="6" customWidth="1"/>
    <col min="6132" max="6132" width="19" style="6" customWidth="1"/>
    <col min="6133" max="6133" width="14" style="6" customWidth="1"/>
    <col min="6134" max="6134" width="19.140625" style="6" customWidth="1"/>
    <col min="6135" max="6135" width="15.85546875" style="6" customWidth="1"/>
    <col min="6136" max="6137" width="11.42578125" style="6"/>
    <col min="6138" max="6138" width="12.85546875" style="6" customWidth="1"/>
    <col min="6139" max="6139" width="11.42578125" style="6" customWidth="1"/>
    <col min="6140" max="6140" width="14.42578125" style="6" customWidth="1"/>
    <col min="6141" max="6383" width="11.42578125" style="6"/>
    <col min="6384" max="6384" width="14.42578125" style="6" customWidth="1"/>
    <col min="6385" max="6385" width="38" style="6" customWidth="1"/>
    <col min="6386" max="6386" width="31.42578125" style="6" customWidth="1"/>
    <col min="6387" max="6387" width="21.42578125" style="6" customWidth="1"/>
    <col min="6388" max="6388" width="19" style="6" customWidth="1"/>
    <col min="6389" max="6389" width="14" style="6" customWidth="1"/>
    <col min="6390" max="6390" width="19.140625" style="6" customWidth="1"/>
    <col min="6391" max="6391" width="15.85546875" style="6" customWidth="1"/>
    <col min="6392" max="6393" width="11.42578125" style="6"/>
    <col min="6394" max="6394" width="12.85546875" style="6" customWidth="1"/>
    <col min="6395" max="6395" width="11.42578125" style="6" customWidth="1"/>
    <col min="6396" max="6396" width="14.42578125" style="6" customWidth="1"/>
    <col min="6397" max="6639" width="11.42578125" style="6"/>
    <col min="6640" max="6640" width="14.42578125" style="6" customWidth="1"/>
    <col min="6641" max="6641" width="38" style="6" customWidth="1"/>
    <col min="6642" max="6642" width="31.42578125" style="6" customWidth="1"/>
    <col min="6643" max="6643" width="21.42578125" style="6" customWidth="1"/>
    <col min="6644" max="6644" width="19" style="6" customWidth="1"/>
    <col min="6645" max="6645" width="14" style="6" customWidth="1"/>
    <col min="6646" max="6646" width="19.140625" style="6" customWidth="1"/>
    <col min="6647" max="6647" width="15.85546875" style="6" customWidth="1"/>
    <col min="6648" max="6649" width="11.42578125" style="6"/>
    <col min="6650" max="6650" width="12.85546875" style="6" customWidth="1"/>
    <col min="6651" max="6651" width="11.42578125" style="6" customWidth="1"/>
    <col min="6652" max="6652" width="14.42578125" style="6" customWidth="1"/>
    <col min="6653" max="6895" width="11.42578125" style="6"/>
    <col min="6896" max="6896" width="14.42578125" style="6" customWidth="1"/>
    <col min="6897" max="6897" width="38" style="6" customWidth="1"/>
    <col min="6898" max="6898" width="31.42578125" style="6" customWidth="1"/>
    <col min="6899" max="6899" width="21.42578125" style="6" customWidth="1"/>
    <col min="6900" max="6900" width="19" style="6" customWidth="1"/>
    <col min="6901" max="6901" width="14" style="6" customWidth="1"/>
    <col min="6902" max="6902" width="19.140625" style="6" customWidth="1"/>
    <col min="6903" max="6903" width="15.85546875" style="6" customWidth="1"/>
    <col min="6904" max="6905" width="11.42578125" style="6"/>
    <col min="6906" max="6906" width="12.85546875" style="6" customWidth="1"/>
    <col min="6907" max="6907" width="11.42578125" style="6" customWidth="1"/>
    <col min="6908" max="6908" width="14.42578125" style="6" customWidth="1"/>
    <col min="6909" max="7151" width="11.42578125" style="6"/>
    <col min="7152" max="7152" width="14.42578125" style="6" customWidth="1"/>
    <col min="7153" max="7153" width="38" style="6" customWidth="1"/>
    <col min="7154" max="7154" width="31.42578125" style="6" customWidth="1"/>
    <col min="7155" max="7155" width="21.42578125" style="6" customWidth="1"/>
    <col min="7156" max="7156" width="19" style="6" customWidth="1"/>
    <col min="7157" max="7157" width="14" style="6" customWidth="1"/>
    <col min="7158" max="7158" width="19.140625" style="6" customWidth="1"/>
    <col min="7159" max="7159" width="15.85546875" style="6" customWidth="1"/>
    <col min="7160" max="7161" width="11.42578125" style="6"/>
    <col min="7162" max="7162" width="12.85546875" style="6" customWidth="1"/>
    <col min="7163" max="7163" width="11.42578125" style="6" customWidth="1"/>
    <col min="7164" max="7164" width="14.42578125" style="6" customWidth="1"/>
    <col min="7165" max="7407" width="11.42578125" style="6"/>
    <col min="7408" max="7408" width="14.42578125" style="6" customWidth="1"/>
    <col min="7409" max="7409" width="38" style="6" customWidth="1"/>
    <col min="7410" max="7410" width="31.42578125" style="6" customWidth="1"/>
    <col min="7411" max="7411" width="21.42578125" style="6" customWidth="1"/>
    <col min="7412" max="7412" width="19" style="6" customWidth="1"/>
    <col min="7413" max="7413" width="14" style="6" customWidth="1"/>
    <col min="7414" max="7414" width="19.140625" style="6" customWidth="1"/>
    <col min="7415" max="7415" width="15.85546875" style="6" customWidth="1"/>
    <col min="7416" max="7417" width="11.42578125" style="6"/>
    <col min="7418" max="7418" width="12.85546875" style="6" customWidth="1"/>
    <col min="7419" max="7419" width="11.42578125" style="6" customWidth="1"/>
    <col min="7420" max="7420" width="14.42578125" style="6" customWidth="1"/>
    <col min="7421" max="7663" width="11.42578125" style="6"/>
    <col min="7664" max="7664" width="14.42578125" style="6" customWidth="1"/>
    <col min="7665" max="7665" width="38" style="6" customWidth="1"/>
    <col min="7666" max="7666" width="31.42578125" style="6" customWidth="1"/>
    <col min="7667" max="7667" width="21.42578125" style="6" customWidth="1"/>
    <col min="7668" max="7668" width="19" style="6" customWidth="1"/>
    <col min="7669" max="7669" width="14" style="6" customWidth="1"/>
    <col min="7670" max="7670" width="19.140625" style="6" customWidth="1"/>
    <col min="7671" max="7671" width="15.85546875" style="6" customWidth="1"/>
    <col min="7672" max="7673" width="11.42578125" style="6"/>
    <col min="7674" max="7674" width="12.85546875" style="6" customWidth="1"/>
    <col min="7675" max="7675" width="11.42578125" style="6" customWidth="1"/>
    <col min="7676" max="7676" width="14.42578125" style="6" customWidth="1"/>
    <col min="7677" max="7919" width="11.42578125" style="6"/>
    <col min="7920" max="7920" width="14.42578125" style="6" customWidth="1"/>
    <col min="7921" max="7921" width="38" style="6" customWidth="1"/>
    <col min="7922" max="7922" width="31.42578125" style="6" customWidth="1"/>
    <col min="7923" max="7923" width="21.42578125" style="6" customWidth="1"/>
    <col min="7924" max="7924" width="19" style="6" customWidth="1"/>
    <col min="7925" max="7925" width="14" style="6" customWidth="1"/>
    <col min="7926" max="7926" width="19.140625" style="6" customWidth="1"/>
    <col min="7927" max="7927" width="15.85546875" style="6" customWidth="1"/>
    <col min="7928" max="7929" width="11.42578125" style="6"/>
    <col min="7930" max="7930" width="12.85546875" style="6" customWidth="1"/>
    <col min="7931" max="7931" width="11.42578125" style="6" customWidth="1"/>
    <col min="7932" max="7932" width="14.42578125" style="6" customWidth="1"/>
    <col min="7933" max="8175" width="11.42578125" style="6"/>
    <col min="8176" max="8176" width="14.42578125" style="6" customWidth="1"/>
    <col min="8177" max="8177" width="38" style="6" customWidth="1"/>
    <col min="8178" max="8178" width="31.42578125" style="6" customWidth="1"/>
    <col min="8179" max="8179" width="21.42578125" style="6" customWidth="1"/>
    <col min="8180" max="8180" width="19" style="6" customWidth="1"/>
    <col min="8181" max="8181" width="14" style="6" customWidth="1"/>
    <col min="8182" max="8182" width="19.140625" style="6" customWidth="1"/>
    <col min="8183" max="8183" width="15.85546875" style="6" customWidth="1"/>
    <col min="8184" max="8185" width="11.42578125" style="6"/>
    <col min="8186" max="8186" width="12.85546875" style="6" customWidth="1"/>
    <col min="8187" max="8187" width="11.42578125" style="6" customWidth="1"/>
    <col min="8188" max="8188" width="14.42578125" style="6" customWidth="1"/>
    <col min="8189" max="8431" width="11.42578125" style="6"/>
    <col min="8432" max="8432" width="14.42578125" style="6" customWidth="1"/>
    <col min="8433" max="8433" width="38" style="6" customWidth="1"/>
    <col min="8434" max="8434" width="31.42578125" style="6" customWidth="1"/>
    <col min="8435" max="8435" width="21.42578125" style="6" customWidth="1"/>
    <col min="8436" max="8436" width="19" style="6" customWidth="1"/>
    <col min="8437" max="8437" width="14" style="6" customWidth="1"/>
    <col min="8438" max="8438" width="19.140625" style="6" customWidth="1"/>
    <col min="8439" max="8439" width="15.85546875" style="6" customWidth="1"/>
    <col min="8440" max="8441" width="11.42578125" style="6"/>
    <col min="8442" max="8442" width="12.85546875" style="6" customWidth="1"/>
    <col min="8443" max="8443" width="11.42578125" style="6" customWidth="1"/>
    <col min="8444" max="8444" width="14.42578125" style="6" customWidth="1"/>
    <col min="8445" max="8687" width="11.42578125" style="6"/>
    <col min="8688" max="8688" width="14.42578125" style="6" customWidth="1"/>
    <col min="8689" max="8689" width="38" style="6" customWidth="1"/>
    <col min="8690" max="8690" width="31.42578125" style="6" customWidth="1"/>
    <col min="8691" max="8691" width="21.42578125" style="6" customWidth="1"/>
    <col min="8692" max="8692" width="19" style="6" customWidth="1"/>
    <col min="8693" max="8693" width="14" style="6" customWidth="1"/>
    <col min="8694" max="8694" width="19.140625" style="6" customWidth="1"/>
    <col min="8695" max="8695" width="15.85546875" style="6" customWidth="1"/>
    <col min="8696" max="8697" width="11.42578125" style="6"/>
    <col min="8698" max="8698" width="12.85546875" style="6" customWidth="1"/>
    <col min="8699" max="8699" width="11.42578125" style="6" customWidth="1"/>
    <col min="8700" max="8700" width="14.42578125" style="6" customWidth="1"/>
    <col min="8701" max="8943" width="11.42578125" style="6"/>
    <col min="8944" max="8944" width="14.42578125" style="6" customWidth="1"/>
    <col min="8945" max="8945" width="38" style="6" customWidth="1"/>
    <col min="8946" max="8946" width="31.42578125" style="6" customWidth="1"/>
    <col min="8947" max="8947" width="21.42578125" style="6" customWidth="1"/>
    <col min="8948" max="8948" width="19" style="6" customWidth="1"/>
    <col min="8949" max="8949" width="14" style="6" customWidth="1"/>
    <col min="8950" max="8950" width="19.140625" style="6" customWidth="1"/>
    <col min="8951" max="8951" width="15.85546875" style="6" customWidth="1"/>
    <col min="8952" max="8953" width="11.42578125" style="6"/>
    <col min="8954" max="8954" width="12.85546875" style="6" customWidth="1"/>
    <col min="8955" max="8955" width="11.42578125" style="6" customWidth="1"/>
    <col min="8956" max="8956" width="14.42578125" style="6" customWidth="1"/>
    <col min="8957" max="9199" width="11.42578125" style="6"/>
    <col min="9200" max="9200" width="14.42578125" style="6" customWidth="1"/>
    <col min="9201" max="9201" width="38" style="6" customWidth="1"/>
    <col min="9202" max="9202" width="31.42578125" style="6" customWidth="1"/>
    <col min="9203" max="9203" width="21.42578125" style="6" customWidth="1"/>
    <col min="9204" max="9204" width="19" style="6" customWidth="1"/>
    <col min="9205" max="9205" width="14" style="6" customWidth="1"/>
    <col min="9206" max="9206" width="19.140625" style="6" customWidth="1"/>
    <col min="9207" max="9207" width="15.85546875" style="6" customWidth="1"/>
    <col min="9208" max="9209" width="11.42578125" style="6"/>
    <col min="9210" max="9210" width="12.85546875" style="6" customWidth="1"/>
    <col min="9211" max="9211" width="11.42578125" style="6" customWidth="1"/>
    <col min="9212" max="9212" width="14.42578125" style="6" customWidth="1"/>
    <col min="9213" max="9455" width="11.42578125" style="6"/>
    <col min="9456" max="9456" width="14.42578125" style="6" customWidth="1"/>
    <col min="9457" max="9457" width="38" style="6" customWidth="1"/>
    <col min="9458" max="9458" width="31.42578125" style="6" customWidth="1"/>
    <col min="9459" max="9459" width="21.42578125" style="6" customWidth="1"/>
    <col min="9460" max="9460" width="19" style="6" customWidth="1"/>
    <col min="9461" max="9461" width="14" style="6" customWidth="1"/>
    <col min="9462" max="9462" width="19.140625" style="6" customWidth="1"/>
    <col min="9463" max="9463" width="15.85546875" style="6" customWidth="1"/>
    <col min="9464" max="9465" width="11.42578125" style="6"/>
    <col min="9466" max="9466" width="12.85546875" style="6" customWidth="1"/>
    <col min="9467" max="9467" width="11.42578125" style="6" customWidth="1"/>
    <col min="9468" max="9468" width="14.42578125" style="6" customWidth="1"/>
    <col min="9469" max="9711" width="11.42578125" style="6"/>
    <col min="9712" max="9712" width="14.42578125" style="6" customWidth="1"/>
    <col min="9713" max="9713" width="38" style="6" customWidth="1"/>
    <col min="9714" max="9714" width="31.42578125" style="6" customWidth="1"/>
    <col min="9715" max="9715" width="21.42578125" style="6" customWidth="1"/>
    <col min="9716" max="9716" width="19" style="6" customWidth="1"/>
    <col min="9717" max="9717" width="14" style="6" customWidth="1"/>
    <col min="9718" max="9718" width="19.140625" style="6" customWidth="1"/>
    <col min="9719" max="9719" width="15.85546875" style="6" customWidth="1"/>
    <col min="9720" max="9721" width="11.42578125" style="6"/>
    <col min="9722" max="9722" width="12.85546875" style="6" customWidth="1"/>
    <col min="9723" max="9723" width="11.42578125" style="6" customWidth="1"/>
    <col min="9724" max="9724" width="14.42578125" style="6" customWidth="1"/>
    <col min="9725" max="9967" width="11.42578125" style="6"/>
    <col min="9968" max="9968" width="14.42578125" style="6" customWidth="1"/>
    <col min="9969" max="9969" width="38" style="6" customWidth="1"/>
    <col min="9970" max="9970" width="31.42578125" style="6" customWidth="1"/>
    <col min="9971" max="9971" width="21.42578125" style="6" customWidth="1"/>
    <col min="9972" max="9972" width="19" style="6" customWidth="1"/>
    <col min="9973" max="9973" width="14" style="6" customWidth="1"/>
    <col min="9974" max="9974" width="19.140625" style="6" customWidth="1"/>
    <col min="9975" max="9975" width="15.85546875" style="6" customWidth="1"/>
    <col min="9976" max="9977" width="11.42578125" style="6"/>
    <col min="9978" max="9978" width="12.85546875" style="6" customWidth="1"/>
    <col min="9979" max="9979" width="11.42578125" style="6" customWidth="1"/>
    <col min="9980" max="9980" width="14.42578125" style="6" customWidth="1"/>
    <col min="9981" max="10223" width="11.42578125" style="6"/>
    <col min="10224" max="10224" width="14.42578125" style="6" customWidth="1"/>
    <col min="10225" max="10225" width="38" style="6" customWidth="1"/>
    <col min="10226" max="10226" width="31.42578125" style="6" customWidth="1"/>
    <col min="10227" max="10227" width="21.42578125" style="6" customWidth="1"/>
    <col min="10228" max="10228" width="19" style="6" customWidth="1"/>
    <col min="10229" max="10229" width="14" style="6" customWidth="1"/>
    <col min="10230" max="10230" width="19.140625" style="6" customWidth="1"/>
    <col min="10231" max="10231" width="15.85546875" style="6" customWidth="1"/>
    <col min="10232" max="10233" width="11.42578125" style="6"/>
    <col min="10234" max="10234" width="12.85546875" style="6" customWidth="1"/>
    <col min="10235" max="10235" width="11.42578125" style="6" customWidth="1"/>
    <col min="10236" max="10236" width="14.42578125" style="6" customWidth="1"/>
    <col min="10237" max="10479" width="11.42578125" style="6"/>
    <col min="10480" max="10480" width="14.42578125" style="6" customWidth="1"/>
    <col min="10481" max="10481" width="38" style="6" customWidth="1"/>
    <col min="10482" max="10482" width="31.42578125" style="6" customWidth="1"/>
    <col min="10483" max="10483" width="21.42578125" style="6" customWidth="1"/>
    <col min="10484" max="10484" width="19" style="6" customWidth="1"/>
    <col min="10485" max="10485" width="14" style="6" customWidth="1"/>
    <col min="10486" max="10486" width="19.140625" style="6" customWidth="1"/>
    <col min="10487" max="10487" width="15.85546875" style="6" customWidth="1"/>
    <col min="10488" max="10489" width="11.42578125" style="6"/>
    <col min="10490" max="10490" width="12.85546875" style="6" customWidth="1"/>
    <col min="10491" max="10491" width="11.42578125" style="6" customWidth="1"/>
    <col min="10492" max="10492" width="14.42578125" style="6" customWidth="1"/>
    <col min="10493" max="10735" width="11.42578125" style="6"/>
    <col min="10736" max="10736" width="14.42578125" style="6" customWidth="1"/>
    <col min="10737" max="10737" width="38" style="6" customWidth="1"/>
    <col min="10738" max="10738" width="31.42578125" style="6" customWidth="1"/>
    <col min="10739" max="10739" width="21.42578125" style="6" customWidth="1"/>
    <col min="10740" max="10740" width="19" style="6" customWidth="1"/>
    <col min="10741" max="10741" width="14" style="6" customWidth="1"/>
    <col min="10742" max="10742" width="19.140625" style="6" customWidth="1"/>
    <col min="10743" max="10743" width="15.85546875" style="6" customWidth="1"/>
    <col min="10744" max="10745" width="11.42578125" style="6"/>
    <col min="10746" max="10746" width="12.85546875" style="6" customWidth="1"/>
    <col min="10747" max="10747" width="11.42578125" style="6" customWidth="1"/>
    <col min="10748" max="10748" width="14.42578125" style="6" customWidth="1"/>
    <col min="10749" max="10991" width="11.42578125" style="6"/>
    <col min="10992" max="10992" width="14.42578125" style="6" customWidth="1"/>
    <col min="10993" max="10993" width="38" style="6" customWidth="1"/>
    <col min="10994" max="10994" width="31.42578125" style="6" customWidth="1"/>
    <col min="10995" max="10995" width="21.42578125" style="6" customWidth="1"/>
    <col min="10996" max="10996" width="19" style="6" customWidth="1"/>
    <col min="10997" max="10997" width="14" style="6" customWidth="1"/>
    <col min="10998" max="10998" width="19.140625" style="6" customWidth="1"/>
    <col min="10999" max="10999" width="15.85546875" style="6" customWidth="1"/>
    <col min="11000" max="11001" width="11.42578125" style="6"/>
    <col min="11002" max="11002" width="12.85546875" style="6" customWidth="1"/>
    <col min="11003" max="11003" width="11.42578125" style="6" customWidth="1"/>
    <col min="11004" max="11004" width="14.42578125" style="6" customWidth="1"/>
    <col min="11005" max="11247" width="11.42578125" style="6"/>
    <col min="11248" max="11248" width="14.42578125" style="6" customWidth="1"/>
    <col min="11249" max="11249" width="38" style="6" customWidth="1"/>
    <col min="11250" max="11250" width="31.42578125" style="6" customWidth="1"/>
    <col min="11251" max="11251" width="21.42578125" style="6" customWidth="1"/>
    <col min="11252" max="11252" width="19" style="6" customWidth="1"/>
    <col min="11253" max="11253" width="14" style="6" customWidth="1"/>
    <col min="11254" max="11254" width="19.140625" style="6" customWidth="1"/>
    <col min="11255" max="11255" width="15.85546875" style="6" customWidth="1"/>
    <col min="11256" max="11257" width="11.42578125" style="6"/>
    <col min="11258" max="11258" width="12.85546875" style="6" customWidth="1"/>
    <col min="11259" max="11259" width="11.42578125" style="6" customWidth="1"/>
    <col min="11260" max="11260" width="14.42578125" style="6" customWidth="1"/>
    <col min="11261" max="11503" width="11.42578125" style="6"/>
    <col min="11504" max="11504" width="14.42578125" style="6" customWidth="1"/>
    <col min="11505" max="11505" width="38" style="6" customWidth="1"/>
    <col min="11506" max="11506" width="31.42578125" style="6" customWidth="1"/>
    <col min="11507" max="11507" width="21.42578125" style="6" customWidth="1"/>
    <col min="11508" max="11508" width="19" style="6" customWidth="1"/>
    <col min="11509" max="11509" width="14" style="6" customWidth="1"/>
    <col min="11510" max="11510" width="19.140625" style="6" customWidth="1"/>
    <col min="11511" max="11511" width="15.85546875" style="6" customWidth="1"/>
    <col min="11512" max="11513" width="11.42578125" style="6"/>
    <col min="11514" max="11514" width="12.85546875" style="6" customWidth="1"/>
    <col min="11515" max="11515" width="11.42578125" style="6" customWidth="1"/>
    <col min="11516" max="11516" width="14.42578125" style="6" customWidth="1"/>
    <col min="11517" max="11759" width="11.42578125" style="6"/>
    <col min="11760" max="11760" width="14.42578125" style="6" customWidth="1"/>
    <col min="11761" max="11761" width="38" style="6" customWidth="1"/>
    <col min="11762" max="11762" width="31.42578125" style="6" customWidth="1"/>
    <col min="11763" max="11763" width="21.42578125" style="6" customWidth="1"/>
    <col min="11764" max="11764" width="19" style="6" customWidth="1"/>
    <col min="11765" max="11765" width="14" style="6" customWidth="1"/>
    <col min="11766" max="11766" width="19.140625" style="6" customWidth="1"/>
    <col min="11767" max="11767" width="15.85546875" style="6" customWidth="1"/>
    <col min="11768" max="11769" width="11.42578125" style="6"/>
    <col min="11770" max="11770" width="12.85546875" style="6" customWidth="1"/>
    <col min="11771" max="11771" width="11.42578125" style="6" customWidth="1"/>
    <col min="11772" max="11772" width="14.42578125" style="6" customWidth="1"/>
    <col min="11773" max="12015" width="11.42578125" style="6"/>
    <col min="12016" max="12016" width="14.42578125" style="6" customWidth="1"/>
    <col min="12017" max="12017" width="38" style="6" customWidth="1"/>
    <col min="12018" max="12018" width="31.42578125" style="6" customWidth="1"/>
    <col min="12019" max="12019" width="21.42578125" style="6" customWidth="1"/>
    <col min="12020" max="12020" width="19" style="6" customWidth="1"/>
    <col min="12021" max="12021" width="14" style="6" customWidth="1"/>
    <col min="12022" max="12022" width="19.140625" style="6" customWidth="1"/>
    <col min="12023" max="12023" width="15.85546875" style="6" customWidth="1"/>
    <col min="12024" max="12025" width="11.42578125" style="6"/>
    <col min="12026" max="12026" width="12.85546875" style="6" customWidth="1"/>
    <col min="12027" max="12027" width="11.42578125" style="6" customWidth="1"/>
    <col min="12028" max="12028" width="14.42578125" style="6" customWidth="1"/>
    <col min="12029" max="12271" width="11.42578125" style="6"/>
    <col min="12272" max="12272" width="14.42578125" style="6" customWidth="1"/>
    <col min="12273" max="12273" width="38" style="6" customWidth="1"/>
    <col min="12274" max="12274" width="31.42578125" style="6" customWidth="1"/>
    <col min="12275" max="12275" width="21.42578125" style="6" customWidth="1"/>
    <col min="12276" max="12276" width="19" style="6" customWidth="1"/>
    <col min="12277" max="12277" width="14" style="6" customWidth="1"/>
    <col min="12278" max="12278" width="19.140625" style="6" customWidth="1"/>
    <col min="12279" max="12279" width="15.85546875" style="6" customWidth="1"/>
    <col min="12280" max="12281" width="11.42578125" style="6"/>
    <col min="12282" max="12282" width="12.85546875" style="6" customWidth="1"/>
    <col min="12283" max="12283" width="11.42578125" style="6" customWidth="1"/>
    <col min="12284" max="12284" width="14.42578125" style="6" customWidth="1"/>
    <col min="12285" max="12527" width="11.42578125" style="6"/>
    <col min="12528" max="12528" width="14.42578125" style="6" customWidth="1"/>
    <col min="12529" max="12529" width="38" style="6" customWidth="1"/>
    <col min="12530" max="12530" width="31.42578125" style="6" customWidth="1"/>
    <col min="12531" max="12531" width="21.42578125" style="6" customWidth="1"/>
    <col min="12532" max="12532" width="19" style="6" customWidth="1"/>
    <col min="12533" max="12533" width="14" style="6" customWidth="1"/>
    <col min="12534" max="12534" width="19.140625" style="6" customWidth="1"/>
    <col min="12535" max="12535" width="15.85546875" style="6" customWidth="1"/>
    <col min="12536" max="12537" width="11.42578125" style="6"/>
    <col min="12538" max="12538" width="12.85546875" style="6" customWidth="1"/>
    <col min="12539" max="12539" width="11.42578125" style="6" customWidth="1"/>
    <col min="12540" max="12540" width="14.42578125" style="6" customWidth="1"/>
    <col min="12541" max="12783" width="11.42578125" style="6"/>
    <col min="12784" max="12784" width="14.42578125" style="6" customWidth="1"/>
    <col min="12785" max="12785" width="38" style="6" customWidth="1"/>
    <col min="12786" max="12786" width="31.42578125" style="6" customWidth="1"/>
    <col min="12787" max="12787" width="21.42578125" style="6" customWidth="1"/>
    <col min="12788" max="12788" width="19" style="6" customWidth="1"/>
    <col min="12789" max="12789" width="14" style="6" customWidth="1"/>
    <col min="12790" max="12790" width="19.140625" style="6" customWidth="1"/>
    <col min="12791" max="12791" width="15.85546875" style="6" customWidth="1"/>
    <col min="12792" max="12793" width="11.42578125" style="6"/>
    <col min="12794" max="12794" width="12.85546875" style="6" customWidth="1"/>
    <col min="12795" max="12795" width="11.42578125" style="6" customWidth="1"/>
    <col min="12796" max="12796" width="14.42578125" style="6" customWidth="1"/>
    <col min="12797" max="13039" width="11.42578125" style="6"/>
    <col min="13040" max="13040" width="14.42578125" style="6" customWidth="1"/>
    <col min="13041" max="13041" width="38" style="6" customWidth="1"/>
    <col min="13042" max="13042" width="31.42578125" style="6" customWidth="1"/>
    <col min="13043" max="13043" width="21.42578125" style="6" customWidth="1"/>
    <col min="13044" max="13044" width="19" style="6" customWidth="1"/>
    <col min="13045" max="13045" width="14" style="6" customWidth="1"/>
    <col min="13046" max="13046" width="19.140625" style="6" customWidth="1"/>
    <col min="13047" max="13047" width="15.85546875" style="6" customWidth="1"/>
    <col min="13048" max="13049" width="11.42578125" style="6"/>
    <col min="13050" max="13050" width="12.85546875" style="6" customWidth="1"/>
    <col min="13051" max="13051" width="11.42578125" style="6" customWidth="1"/>
    <col min="13052" max="13052" width="14.42578125" style="6" customWidth="1"/>
    <col min="13053" max="13295" width="11.42578125" style="6"/>
    <col min="13296" max="13296" width="14.42578125" style="6" customWidth="1"/>
    <col min="13297" max="13297" width="38" style="6" customWidth="1"/>
    <col min="13298" max="13298" width="31.42578125" style="6" customWidth="1"/>
    <col min="13299" max="13299" width="21.42578125" style="6" customWidth="1"/>
    <col min="13300" max="13300" width="19" style="6" customWidth="1"/>
    <col min="13301" max="13301" width="14" style="6" customWidth="1"/>
    <col min="13302" max="13302" width="19.140625" style="6" customWidth="1"/>
    <col min="13303" max="13303" width="15.85546875" style="6" customWidth="1"/>
    <col min="13304" max="13305" width="11.42578125" style="6"/>
    <col min="13306" max="13306" width="12.85546875" style="6" customWidth="1"/>
    <col min="13307" max="13307" width="11.42578125" style="6" customWidth="1"/>
    <col min="13308" max="13308" width="14.42578125" style="6" customWidth="1"/>
    <col min="13309" max="13551" width="11.42578125" style="6"/>
    <col min="13552" max="13552" width="14.42578125" style="6" customWidth="1"/>
    <col min="13553" max="13553" width="38" style="6" customWidth="1"/>
    <col min="13554" max="13554" width="31.42578125" style="6" customWidth="1"/>
    <col min="13555" max="13555" width="21.42578125" style="6" customWidth="1"/>
    <col min="13556" max="13556" width="19" style="6" customWidth="1"/>
    <col min="13557" max="13557" width="14" style="6" customWidth="1"/>
    <col min="13558" max="13558" width="19.140625" style="6" customWidth="1"/>
    <col min="13559" max="13559" width="15.85546875" style="6" customWidth="1"/>
    <col min="13560" max="13561" width="11.42578125" style="6"/>
    <col min="13562" max="13562" width="12.85546875" style="6" customWidth="1"/>
    <col min="13563" max="13563" width="11.42578125" style="6" customWidth="1"/>
    <col min="13564" max="13564" width="14.42578125" style="6" customWidth="1"/>
    <col min="13565" max="13807" width="11.42578125" style="6"/>
    <col min="13808" max="13808" width="14.42578125" style="6" customWidth="1"/>
    <col min="13809" max="13809" width="38" style="6" customWidth="1"/>
    <col min="13810" max="13810" width="31.42578125" style="6" customWidth="1"/>
    <col min="13811" max="13811" width="21.42578125" style="6" customWidth="1"/>
    <col min="13812" max="13812" width="19" style="6" customWidth="1"/>
    <col min="13813" max="13813" width="14" style="6" customWidth="1"/>
    <col min="13814" max="13814" width="19.140625" style="6" customWidth="1"/>
    <col min="13815" max="13815" width="15.85546875" style="6" customWidth="1"/>
    <col min="13816" max="13817" width="11.42578125" style="6"/>
    <col min="13818" max="13818" width="12.85546875" style="6" customWidth="1"/>
    <col min="13819" max="13819" width="11.42578125" style="6" customWidth="1"/>
    <col min="13820" max="13820" width="14.42578125" style="6" customWidth="1"/>
    <col min="13821" max="14063" width="11.42578125" style="6"/>
    <col min="14064" max="14064" width="14.42578125" style="6" customWidth="1"/>
    <col min="14065" max="14065" width="38" style="6" customWidth="1"/>
    <col min="14066" max="14066" width="31.42578125" style="6" customWidth="1"/>
    <col min="14067" max="14067" width="21.42578125" style="6" customWidth="1"/>
    <col min="14068" max="14068" width="19" style="6" customWidth="1"/>
    <col min="14069" max="14069" width="14" style="6" customWidth="1"/>
    <col min="14070" max="14070" width="19.140625" style="6" customWidth="1"/>
    <col min="14071" max="14071" width="15.85546875" style="6" customWidth="1"/>
    <col min="14072" max="14073" width="11.42578125" style="6"/>
    <col min="14074" max="14074" width="12.85546875" style="6" customWidth="1"/>
    <col min="14075" max="14075" width="11.42578125" style="6" customWidth="1"/>
    <col min="14076" max="14076" width="14.42578125" style="6" customWidth="1"/>
    <col min="14077" max="14319" width="11.42578125" style="6"/>
    <col min="14320" max="14320" width="14.42578125" style="6" customWidth="1"/>
    <col min="14321" max="14321" width="38" style="6" customWidth="1"/>
    <col min="14322" max="14322" width="31.42578125" style="6" customWidth="1"/>
    <col min="14323" max="14323" width="21.42578125" style="6" customWidth="1"/>
    <col min="14324" max="14324" width="19" style="6" customWidth="1"/>
    <col min="14325" max="14325" width="14" style="6" customWidth="1"/>
    <col min="14326" max="14326" width="19.140625" style="6" customWidth="1"/>
    <col min="14327" max="14327" width="15.85546875" style="6" customWidth="1"/>
    <col min="14328" max="14329" width="11.42578125" style="6"/>
    <col min="14330" max="14330" width="12.85546875" style="6" customWidth="1"/>
    <col min="14331" max="14331" width="11.42578125" style="6" customWidth="1"/>
    <col min="14332" max="14332" width="14.42578125" style="6" customWidth="1"/>
    <col min="14333" max="14575" width="11.42578125" style="6"/>
    <col min="14576" max="14576" width="14.42578125" style="6" customWidth="1"/>
    <col min="14577" max="14577" width="38" style="6" customWidth="1"/>
    <col min="14578" max="14578" width="31.42578125" style="6" customWidth="1"/>
    <col min="14579" max="14579" width="21.42578125" style="6" customWidth="1"/>
    <col min="14580" max="14580" width="19" style="6" customWidth="1"/>
    <col min="14581" max="14581" width="14" style="6" customWidth="1"/>
    <col min="14582" max="14582" width="19.140625" style="6" customWidth="1"/>
    <col min="14583" max="14583" width="15.85546875" style="6" customWidth="1"/>
    <col min="14584" max="14585" width="11.42578125" style="6"/>
    <col min="14586" max="14586" width="12.85546875" style="6" customWidth="1"/>
    <col min="14587" max="14587" width="11.42578125" style="6" customWidth="1"/>
    <col min="14588" max="14588" width="14.42578125" style="6" customWidth="1"/>
    <col min="14589" max="14831" width="11.42578125" style="6"/>
    <col min="14832" max="14832" width="14.42578125" style="6" customWidth="1"/>
    <col min="14833" max="14833" width="38" style="6" customWidth="1"/>
    <col min="14834" max="14834" width="31.42578125" style="6" customWidth="1"/>
    <col min="14835" max="14835" width="21.42578125" style="6" customWidth="1"/>
    <col min="14836" max="14836" width="19" style="6" customWidth="1"/>
    <col min="14837" max="14837" width="14" style="6" customWidth="1"/>
    <col min="14838" max="14838" width="19.140625" style="6" customWidth="1"/>
    <col min="14839" max="14839" width="15.85546875" style="6" customWidth="1"/>
    <col min="14840" max="14841" width="11.42578125" style="6"/>
    <col min="14842" max="14842" width="12.85546875" style="6" customWidth="1"/>
    <col min="14843" max="14843" width="11.42578125" style="6" customWidth="1"/>
    <col min="14844" max="14844" width="14.42578125" style="6" customWidth="1"/>
    <col min="14845" max="15087" width="11.42578125" style="6"/>
    <col min="15088" max="15088" width="14.42578125" style="6" customWidth="1"/>
    <col min="15089" max="15089" width="38" style="6" customWidth="1"/>
    <col min="15090" max="15090" width="31.42578125" style="6" customWidth="1"/>
    <col min="15091" max="15091" width="21.42578125" style="6" customWidth="1"/>
    <col min="15092" max="15092" width="19" style="6" customWidth="1"/>
    <col min="15093" max="15093" width="14" style="6" customWidth="1"/>
    <col min="15094" max="15094" width="19.140625" style="6" customWidth="1"/>
    <col min="15095" max="15095" width="15.85546875" style="6" customWidth="1"/>
    <col min="15096" max="15097" width="11.42578125" style="6"/>
    <col min="15098" max="15098" width="12.85546875" style="6" customWidth="1"/>
    <col min="15099" max="15099" width="11.42578125" style="6" customWidth="1"/>
    <col min="15100" max="15100" width="14.42578125" style="6" customWidth="1"/>
    <col min="15101" max="15343" width="11.42578125" style="6"/>
    <col min="15344" max="15344" width="14.42578125" style="6" customWidth="1"/>
    <col min="15345" max="15345" width="38" style="6" customWidth="1"/>
    <col min="15346" max="15346" width="31.42578125" style="6" customWidth="1"/>
    <col min="15347" max="15347" width="21.42578125" style="6" customWidth="1"/>
    <col min="15348" max="15348" width="19" style="6" customWidth="1"/>
    <col min="15349" max="15349" width="14" style="6" customWidth="1"/>
    <col min="15350" max="15350" width="19.140625" style="6" customWidth="1"/>
    <col min="15351" max="15351" width="15.85546875" style="6" customWidth="1"/>
    <col min="15352" max="15353" width="11.42578125" style="6"/>
    <col min="15354" max="15354" width="12.85546875" style="6" customWidth="1"/>
    <col min="15355" max="15355" width="11.42578125" style="6" customWidth="1"/>
    <col min="15356" max="15356" width="14.42578125" style="6" customWidth="1"/>
    <col min="15357" max="15599" width="11.42578125" style="6"/>
    <col min="15600" max="15600" width="14.42578125" style="6" customWidth="1"/>
    <col min="15601" max="15601" width="38" style="6" customWidth="1"/>
    <col min="15602" max="15602" width="31.42578125" style="6" customWidth="1"/>
    <col min="15603" max="15603" width="21.42578125" style="6" customWidth="1"/>
    <col min="15604" max="15604" width="19" style="6" customWidth="1"/>
    <col min="15605" max="15605" width="14" style="6" customWidth="1"/>
    <col min="15606" max="15606" width="19.140625" style="6" customWidth="1"/>
    <col min="15607" max="15607" width="15.85546875" style="6" customWidth="1"/>
    <col min="15608" max="15609" width="11.42578125" style="6"/>
    <col min="15610" max="15610" width="12.85546875" style="6" customWidth="1"/>
    <col min="15611" max="15611" width="11.42578125" style="6" customWidth="1"/>
    <col min="15612" max="15612" width="14.42578125" style="6" customWidth="1"/>
    <col min="15613" max="15855" width="11.42578125" style="6"/>
    <col min="15856" max="15856" width="14.42578125" style="6" customWidth="1"/>
    <col min="15857" max="15857" width="38" style="6" customWidth="1"/>
    <col min="15858" max="15858" width="31.42578125" style="6" customWidth="1"/>
    <col min="15859" max="15859" width="21.42578125" style="6" customWidth="1"/>
    <col min="15860" max="15860" width="19" style="6" customWidth="1"/>
    <col min="15861" max="15861" width="14" style="6" customWidth="1"/>
    <col min="15862" max="15862" width="19.140625" style="6" customWidth="1"/>
    <col min="15863" max="15863" width="15.85546875" style="6" customWidth="1"/>
    <col min="15864" max="15865" width="11.42578125" style="6"/>
    <col min="15866" max="15866" width="12.85546875" style="6" customWidth="1"/>
    <col min="15867" max="15867" width="11.42578125" style="6" customWidth="1"/>
    <col min="15868" max="15868" width="14.42578125" style="6" customWidth="1"/>
    <col min="15869" max="16111" width="11.42578125" style="6"/>
    <col min="16112" max="16112" width="14.42578125" style="6" customWidth="1"/>
    <col min="16113" max="16113" width="38" style="6" customWidth="1"/>
    <col min="16114" max="16114" width="31.42578125" style="6" customWidth="1"/>
    <col min="16115" max="16115" width="21.42578125" style="6" customWidth="1"/>
    <col min="16116" max="16116" width="19" style="6" customWidth="1"/>
    <col min="16117" max="16117" width="14" style="6" customWidth="1"/>
    <col min="16118" max="16118" width="19.140625" style="6" customWidth="1"/>
    <col min="16119" max="16119" width="15.85546875" style="6" customWidth="1"/>
    <col min="16120" max="16121" width="11.42578125" style="6"/>
    <col min="16122" max="16122" width="12.85546875" style="6" customWidth="1"/>
    <col min="16123" max="16123" width="11.42578125" style="6" customWidth="1"/>
    <col min="16124" max="16124" width="14.42578125" style="6" customWidth="1"/>
    <col min="16125" max="16384" width="11.42578125" style="6"/>
  </cols>
  <sheetData>
    <row r="1" spans="2:6" ht="15.75" thickBot="1" x14ac:dyDescent="0.3"/>
    <row r="2" spans="2:6" ht="14.45" customHeight="1" x14ac:dyDescent="0.25">
      <c r="B2" s="231" t="s">
        <v>7</v>
      </c>
      <c r="C2" s="232"/>
      <c r="D2" s="232"/>
      <c r="E2" s="232"/>
      <c r="F2" s="233"/>
    </row>
    <row r="3" spans="2:6" ht="14.45" customHeight="1" x14ac:dyDescent="0.25">
      <c r="B3" s="234"/>
      <c r="C3" s="235"/>
      <c r="D3" s="235"/>
      <c r="E3" s="235"/>
      <c r="F3" s="236"/>
    </row>
    <row r="4" spans="2:6" ht="14.45" customHeight="1" thickBot="1" x14ac:dyDescent="0.3">
      <c r="B4" s="237"/>
      <c r="C4" s="238"/>
      <c r="D4" s="238"/>
      <c r="E4" s="238"/>
      <c r="F4" s="239"/>
    </row>
    <row r="5" spans="2:6" ht="16.5" thickBot="1" x14ac:dyDescent="0.3">
      <c r="B5" s="240" t="s">
        <v>8</v>
      </c>
      <c r="C5" s="241"/>
      <c r="D5" s="217"/>
      <c r="E5" s="218"/>
      <c r="F5" s="219"/>
    </row>
    <row r="6" spans="2:6" ht="5.0999999999999996" customHeight="1" thickBot="1" x14ac:dyDescent="0.3">
      <c r="B6" s="44"/>
      <c r="C6" s="44"/>
      <c r="D6" s="44"/>
      <c r="E6" s="44"/>
      <c r="F6" s="31"/>
    </row>
    <row r="7" spans="2:6" ht="15" customHeight="1" x14ac:dyDescent="0.25">
      <c r="B7" s="220" t="s">
        <v>9</v>
      </c>
      <c r="C7" s="220" t="s">
        <v>10</v>
      </c>
      <c r="D7" s="220" t="s">
        <v>34</v>
      </c>
      <c r="E7" s="242" t="s">
        <v>11</v>
      </c>
      <c r="F7" s="220" t="s">
        <v>12</v>
      </c>
    </row>
    <row r="8" spans="2:6" ht="43.7" customHeight="1" thickBot="1" x14ac:dyDescent="0.3">
      <c r="B8" s="221"/>
      <c r="C8" s="221"/>
      <c r="D8" s="221"/>
      <c r="E8" s="243"/>
      <c r="F8" s="221"/>
    </row>
    <row r="9" spans="2:6" ht="15.6" customHeight="1" x14ac:dyDescent="0.25">
      <c r="B9" s="224" t="s">
        <v>29</v>
      </c>
      <c r="C9" s="222"/>
      <c r="D9" s="222" t="s">
        <v>35</v>
      </c>
      <c r="E9" s="226">
        <v>10</v>
      </c>
      <c r="F9" s="229" t="s">
        <v>3</v>
      </c>
    </row>
    <row r="10" spans="2:6" x14ac:dyDescent="0.25">
      <c r="B10" s="225"/>
      <c r="C10" s="223"/>
      <c r="D10" s="223"/>
      <c r="E10" s="227"/>
      <c r="F10" s="230"/>
    </row>
    <row r="11" spans="2:6" x14ac:dyDescent="0.25">
      <c r="B11" s="225" t="s">
        <v>29</v>
      </c>
      <c r="C11" s="223"/>
      <c r="D11" s="223" t="s">
        <v>35</v>
      </c>
      <c r="E11" s="228">
        <v>10</v>
      </c>
      <c r="F11" s="230" t="s">
        <v>30</v>
      </c>
    </row>
    <row r="12" spans="2:6" x14ac:dyDescent="0.25">
      <c r="B12" s="225"/>
      <c r="C12" s="223"/>
      <c r="D12" s="223"/>
      <c r="E12" s="228"/>
      <c r="F12" s="230"/>
    </row>
    <row r="13" spans="2:6" ht="15.75" thickBot="1" x14ac:dyDescent="0.3">
      <c r="B13" s="64"/>
      <c r="C13" s="28"/>
      <c r="D13" s="28"/>
      <c r="E13" s="40"/>
      <c r="F13" s="41"/>
    </row>
    <row r="14" spans="2:6" ht="15.75" thickBot="1" x14ac:dyDescent="0.3">
      <c r="B14" s="199" t="s">
        <v>31</v>
      </c>
      <c r="C14" s="200"/>
      <c r="D14" s="201"/>
      <c r="E14" s="25">
        <f>SUM(E9:E13)</f>
        <v>20</v>
      </c>
      <c r="F14" s="24"/>
    </row>
    <row r="15" spans="2:6" ht="15.75" thickBot="1" x14ac:dyDescent="0.3">
      <c r="B15" s="202" t="s">
        <v>32</v>
      </c>
      <c r="C15" s="203"/>
      <c r="D15" s="204"/>
      <c r="E15" s="26"/>
      <c r="F15" s="23"/>
    </row>
    <row r="16" spans="2:6" ht="15.75" thickBot="1" x14ac:dyDescent="0.3">
      <c r="B16" s="205" t="s">
        <v>33</v>
      </c>
      <c r="C16" s="206"/>
      <c r="D16" s="207"/>
      <c r="E16" s="27"/>
      <c r="F16" s="16"/>
    </row>
    <row r="17" spans="2:7" x14ac:dyDescent="0.25">
      <c r="B17" s="208" t="s">
        <v>40</v>
      </c>
      <c r="C17" s="209"/>
      <c r="D17" s="209"/>
      <c r="E17" s="209"/>
      <c r="F17" s="210"/>
    </row>
    <row r="18" spans="2:7" x14ac:dyDescent="0.25">
      <c r="B18" s="211"/>
      <c r="C18" s="212"/>
      <c r="D18" s="212"/>
      <c r="E18" s="212"/>
      <c r="F18" s="213"/>
    </row>
    <row r="19" spans="2:7" ht="15.75" thickBot="1" x14ac:dyDescent="0.3">
      <c r="B19" s="214"/>
      <c r="C19" s="215"/>
      <c r="D19" s="215"/>
      <c r="E19" s="215"/>
      <c r="F19" s="216"/>
    </row>
    <row r="20" spans="2:7" x14ac:dyDescent="0.25">
      <c r="B20" s="17"/>
      <c r="C20" s="17"/>
      <c r="D20" s="17"/>
      <c r="E20" s="17"/>
      <c r="F20" s="17"/>
    </row>
    <row r="21" spans="2:7" x14ac:dyDescent="0.25">
      <c r="B21" s="63" t="s">
        <v>41</v>
      </c>
    </row>
    <row r="23" spans="2:7" x14ac:dyDescent="0.25">
      <c r="C23" s="29"/>
      <c r="D23" s="29"/>
      <c r="E23" s="30"/>
      <c r="F23" s="30"/>
      <c r="G23" s="30"/>
    </row>
    <row r="24" spans="2:7" x14ac:dyDescent="0.25">
      <c r="D24" s="7"/>
    </row>
  </sheetData>
  <mergeCells count="22">
    <mergeCell ref="B2:F4"/>
    <mergeCell ref="B5:C5"/>
    <mergeCell ref="B7:B8"/>
    <mergeCell ref="C7:C8"/>
    <mergeCell ref="E7:E8"/>
    <mergeCell ref="F7:F8"/>
    <mergeCell ref="B14:D14"/>
    <mergeCell ref="B15:D15"/>
    <mergeCell ref="B16:D16"/>
    <mergeCell ref="B17:F19"/>
    <mergeCell ref="D5:F5"/>
    <mergeCell ref="D7:D8"/>
    <mergeCell ref="D9:D10"/>
    <mergeCell ref="D11:D12"/>
    <mergeCell ref="C11:C12"/>
    <mergeCell ref="B9:B10"/>
    <mergeCell ref="C9:C10"/>
    <mergeCell ref="B11:B12"/>
    <mergeCell ref="E9:E10"/>
    <mergeCell ref="E11:E12"/>
    <mergeCell ref="F9:F10"/>
    <mergeCell ref="F11:F12"/>
  </mergeCells>
  <dataValidations count="2">
    <dataValidation type="list" allowBlank="1" showInputMessage="1" showErrorMessage="1" sqref="F9 F11 F13" xr:uid="{00000000-0002-0000-0400-000000000000}">
      <formula1>"Si,No"</formula1>
    </dataValidation>
    <dataValidation type="list" allowBlank="1" showInputMessage="1" showErrorMessage="1" sqref="D9:D12" xr:uid="{00000000-0002-0000-0400-000001000000}">
      <formula1>"Aseguramiento,Consultoria"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24"/>
  <sheetViews>
    <sheetView topLeftCell="A8" zoomScale="125" zoomScaleNormal="125" zoomScalePageLayoutView="125" workbookViewId="0">
      <selection activeCell="E8" sqref="E8:E9"/>
    </sheetView>
  </sheetViews>
  <sheetFormatPr baseColWidth="10" defaultColWidth="11.42578125" defaultRowHeight="15" x14ac:dyDescent="0.25"/>
  <cols>
    <col min="1" max="1" width="3.42578125" style="6" customWidth="1"/>
    <col min="2" max="2" width="32.85546875" style="6" customWidth="1"/>
    <col min="3" max="4" width="31.140625" style="6" customWidth="1"/>
    <col min="5" max="5" width="17" style="6" customWidth="1"/>
    <col min="6" max="6" width="13.140625" style="7" customWidth="1"/>
    <col min="7" max="7" width="14.28515625" style="7" customWidth="1"/>
    <col min="8" max="8" width="11.42578125" style="6"/>
    <col min="9" max="9" width="3.42578125" style="6" bestFit="1" customWidth="1"/>
    <col min="10" max="10" width="5.85546875" style="6" customWidth="1"/>
    <col min="11" max="11" width="5.85546875" style="7" customWidth="1"/>
    <col min="12" max="20" width="5.85546875" style="6" customWidth="1"/>
    <col min="21" max="254" width="11.42578125" style="6"/>
    <col min="255" max="255" width="14.42578125" style="6" customWidth="1"/>
    <col min="256" max="256" width="38" style="6" customWidth="1"/>
    <col min="257" max="257" width="31.42578125" style="6" customWidth="1"/>
    <col min="258" max="258" width="21.42578125" style="6" customWidth="1"/>
    <col min="259" max="259" width="19" style="6" customWidth="1"/>
    <col min="260" max="260" width="14" style="6" customWidth="1"/>
    <col min="261" max="261" width="19.140625" style="6" customWidth="1"/>
    <col min="262" max="262" width="15.85546875" style="6" customWidth="1"/>
    <col min="263" max="264" width="11.42578125" style="6"/>
    <col min="265" max="265" width="12.85546875" style="6" customWidth="1"/>
    <col min="266" max="266" width="11.42578125" style="6" customWidth="1"/>
    <col min="267" max="267" width="14.42578125" style="6" customWidth="1"/>
    <col min="268" max="510" width="11.42578125" style="6"/>
    <col min="511" max="511" width="14.42578125" style="6" customWidth="1"/>
    <col min="512" max="512" width="38" style="6" customWidth="1"/>
    <col min="513" max="513" width="31.42578125" style="6" customWidth="1"/>
    <col min="514" max="514" width="21.42578125" style="6" customWidth="1"/>
    <col min="515" max="515" width="19" style="6" customWidth="1"/>
    <col min="516" max="516" width="14" style="6" customWidth="1"/>
    <col min="517" max="517" width="19.140625" style="6" customWidth="1"/>
    <col min="518" max="518" width="15.85546875" style="6" customWidth="1"/>
    <col min="519" max="520" width="11.42578125" style="6"/>
    <col min="521" max="521" width="12.85546875" style="6" customWidth="1"/>
    <col min="522" max="522" width="11.42578125" style="6" customWidth="1"/>
    <col min="523" max="523" width="14.42578125" style="6" customWidth="1"/>
    <col min="524" max="766" width="11.42578125" style="6"/>
    <col min="767" max="767" width="14.42578125" style="6" customWidth="1"/>
    <col min="768" max="768" width="38" style="6" customWidth="1"/>
    <col min="769" max="769" width="31.42578125" style="6" customWidth="1"/>
    <col min="770" max="770" width="21.42578125" style="6" customWidth="1"/>
    <col min="771" max="771" width="19" style="6" customWidth="1"/>
    <col min="772" max="772" width="14" style="6" customWidth="1"/>
    <col min="773" max="773" width="19.140625" style="6" customWidth="1"/>
    <col min="774" max="774" width="15.85546875" style="6" customWidth="1"/>
    <col min="775" max="776" width="11.42578125" style="6"/>
    <col min="777" max="777" width="12.85546875" style="6" customWidth="1"/>
    <col min="778" max="778" width="11.42578125" style="6" customWidth="1"/>
    <col min="779" max="779" width="14.42578125" style="6" customWidth="1"/>
    <col min="780" max="1022" width="11.42578125" style="6"/>
    <col min="1023" max="1023" width="14.42578125" style="6" customWidth="1"/>
    <col min="1024" max="1024" width="38" style="6" customWidth="1"/>
    <col min="1025" max="1025" width="31.42578125" style="6" customWidth="1"/>
    <col min="1026" max="1026" width="21.42578125" style="6" customWidth="1"/>
    <col min="1027" max="1027" width="19" style="6" customWidth="1"/>
    <col min="1028" max="1028" width="14" style="6" customWidth="1"/>
    <col min="1029" max="1029" width="19.140625" style="6" customWidth="1"/>
    <col min="1030" max="1030" width="15.85546875" style="6" customWidth="1"/>
    <col min="1031" max="1032" width="11.42578125" style="6"/>
    <col min="1033" max="1033" width="12.85546875" style="6" customWidth="1"/>
    <col min="1034" max="1034" width="11.42578125" style="6" customWidth="1"/>
    <col min="1035" max="1035" width="14.42578125" style="6" customWidth="1"/>
    <col min="1036" max="1278" width="11.42578125" style="6"/>
    <col min="1279" max="1279" width="14.42578125" style="6" customWidth="1"/>
    <col min="1280" max="1280" width="38" style="6" customWidth="1"/>
    <col min="1281" max="1281" width="31.42578125" style="6" customWidth="1"/>
    <col min="1282" max="1282" width="21.42578125" style="6" customWidth="1"/>
    <col min="1283" max="1283" width="19" style="6" customWidth="1"/>
    <col min="1284" max="1284" width="14" style="6" customWidth="1"/>
    <col min="1285" max="1285" width="19.140625" style="6" customWidth="1"/>
    <col min="1286" max="1286" width="15.85546875" style="6" customWidth="1"/>
    <col min="1287" max="1288" width="11.42578125" style="6"/>
    <col min="1289" max="1289" width="12.85546875" style="6" customWidth="1"/>
    <col min="1290" max="1290" width="11.42578125" style="6" customWidth="1"/>
    <col min="1291" max="1291" width="14.42578125" style="6" customWidth="1"/>
    <col min="1292" max="1534" width="11.42578125" style="6"/>
    <col min="1535" max="1535" width="14.42578125" style="6" customWidth="1"/>
    <col min="1536" max="1536" width="38" style="6" customWidth="1"/>
    <col min="1537" max="1537" width="31.42578125" style="6" customWidth="1"/>
    <col min="1538" max="1538" width="21.42578125" style="6" customWidth="1"/>
    <col min="1539" max="1539" width="19" style="6" customWidth="1"/>
    <col min="1540" max="1540" width="14" style="6" customWidth="1"/>
    <col min="1541" max="1541" width="19.140625" style="6" customWidth="1"/>
    <col min="1542" max="1542" width="15.85546875" style="6" customWidth="1"/>
    <col min="1543" max="1544" width="11.42578125" style="6"/>
    <col min="1545" max="1545" width="12.85546875" style="6" customWidth="1"/>
    <col min="1546" max="1546" width="11.42578125" style="6" customWidth="1"/>
    <col min="1547" max="1547" width="14.42578125" style="6" customWidth="1"/>
    <col min="1548" max="1790" width="11.42578125" style="6"/>
    <col min="1791" max="1791" width="14.42578125" style="6" customWidth="1"/>
    <col min="1792" max="1792" width="38" style="6" customWidth="1"/>
    <col min="1793" max="1793" width="31.42578125" style="6" customWidth="1"/>
    <col min="1794" max="1794" width="21.42578125" style="6" customWidth="1"/>
    <col min="1795" max="1795" width="19" style="6" customWidth="1"/>
    <col min="1796" max="1796" width="14" style="6" customWidth="1"/>
    <col min="1797" max="1797" width="19.140625" style="6" customWidth="1"/>
    <col min="1798" max="1798" width="15.85546875" style="6" customWidth="1"/>
    <col min="1799" max="1800" width="11.42578125" style="6"/>
    <col min="1801" max="1801" width="12.85546875" style="6" customWidth="1"/>
    <col min="1802" max="1802" width="11.42578125" style="6" customWidth="1"/>
    <col min="1803" max="1803" width="14.42578125" style="6" customWidth="1"/>
    <col min="1804" max="2046" width="11.42578125" style="6"/>
    <col min="2047" max="2047" width="14.42578125" style="6" customWidth="1"/>
    <col min="2048" max="2048" width="38" style="6" customWidth="1"/>
    <col min="2049" max="2049" width="31.42578125" style="6" customWidth="1"/>
    <col min="2050" max="2050" width="21.42578125" style="6" customWidth="1"/>
    <col min="2051" max="2051" width="19" style="6" customWidth="1"/>
    <col min="2052" max="2052" width="14" style="6" customWidth="1"/>
    <col min="2053" max="2053" width="19.140625" style="6" customWidth="1"/>
    <col min="2054" max="2054" width="15.85546875" style="6" customWidth="1"/>
    <col min="2055" max="2056" width="11.42578125" style="6"/>
    <col min="2057" max="2057" width="12.85546875" style="6" customWidth="1"/>
    <col min="2058" max="2058" width="11.42578125" style="6" customWidth="1"/>
    <col min="2059" max="2059" width="14.42578125" style="6" customWidth="1"/>
    <col min="2060" max="2302" width="11.42578125" style="6"/>
    <col min="2303" max="2303" width="14.42578125" style="6" customWidth="1"/>
    <col min="2304" max="2304" width="38" style="6" customWidth="1"/>
    <col min="2305" max="2305" width="31.42578125" style="6" customWidth="1"/>
    <col min="2306" max="2306" width="21.42578125" style="6" customWidth="1"/>
    <col min="2307" max="2307" width="19" style="6" customWidth="1"/>
    <col min="2308" max="2308" width="14" style="6" customWidth="1"/>
    <col min="2309" max="2309" width="19.140625" style="6" customWidth="1"/>
    <col min="2310" max="2310" width="15.85546875" style="6" customWidth="1"/>
    <col min="2311" max="2312" width="11.42578125" style="6"/>
    <col min="2313" max="2313" width="12.85546875" style="6" customWidth="1"/>
    <col min="2314" max="2314" width="11.42578125" style="6" customWidth="1"/>
    <col min="2315" max="2315" width="14.42578125" style="6" customWidth="1"/>
    <col min="2316" max="2558" width="11.42578125" style="6"/>
    <col min="2559" max="2559" width="14.42578125" style="6" customWidth="1"/>
    <col min="2560" max="2560" width="38" style="6" customWidth="1"/>
    <col min="2561" max="2561" width="31.42578125" style="6" customWidth="1"/>
    <col min="2562" max="2562" width="21.42578125" style="6" customWidth="1"/>
    <col min="2563" max="2563" width="19" style="6" customWidth="1"/>
    <col min="2564" max="2564" width="14" style="6" customWidth="1"/>
    <col min="2565" max="2565" width="19.140625" style="6" customWidth="1"/>
    <col min="2566" max="2566" width="15.85546875" style="6" customWidth="1"/>
    <col min="2567" max="2568" width="11.42578125" style="6"/>
    <col min="2569" max="2569" width="12.85546875" style="6" customWidth="1"/>
    <col min="2570" max="2570" width="11.42578125" style="6" customWidth="1"/>
    <col min="2571" max="2571" width="14.42578125" style="6" customWidth="1"/>
    <col min="2572" max="2814" width="11.42578125" style="6"/>
    <col min="2815" max="2815" width="14.42578125" style="6" customWidth="1"/>
    <col min="2816" max="2816" width="38" style="6" customWidth="1"/>
    <col min="2817" max="2817" width="31.42578125" style="6" customWidth="1"/>
    <col min="2818" max="2818" width="21.42578125" style="6" customWidth="1"/>
    <col min="2819" max="2819" width="19" style="6" customWidth="1"/>
    <col min="2820" max="2820" width="14" style="6" customWidth="1"/>
    <col min="2821" max="2821" width="19.140625" style="6" customWidth="1"/>
    <col min="2822" max="2822" width="15.85546875" style="6" customWidth="1"/>
    <col min="2823" max="2824" width="11.42578125" style="6"/>
    <col min="2825" max="2825" width="12.85546875" style="6" customWidth="1"/>
    <col min="2826" max="2826" width="11.42578125" style="6" customWidth="1"/>
    <col min="2827" max="2827" width="14.42578125" style="6" customWidth="1"/>
    <col min="2828" max="3070" width="11.42578125" style="6"/>
    <col min="3071" max="3071" width="14.42578125" style="6" customWidth="1"/>
    <col min="3072" max="3072" width="38" style="6" customWidth="1"/>
    <col min="3073" max="3073" width="31.42578125" style="6" customWidth="1"/>
    <col min="3074" max="3074" width="21.42578125" style="6" customWidth="1"/>
    <col min="3075" max="3075" width="19" style="6" customWidth="1"/>
    <col min="3076" max="3076" width="14" style="6" customWidth="1"/>
    <col min="3077" max="3077" width="19.140625" style="6" customWidth="1"/>
    <col min="3078" max="3078" width="15.85546875" style="6" customWidth="1"/>
    <col min="3079" max="3080" width="11.42578125" style="6"/>
    <col min="3081" max="3081" width="12.85546875" style="6" customWidth="1"/>
    <col min="3082" max="3082" width="11.42578125" style="6" customWidth="1"/>
    <col min="3083" max="3083" width="14.42578125" style="6" customWidth="1"/>
    <col min="3084" max="3326" width="11.42578125" style="6"/>
    <col min="3327" max="3327" width="14.42578125" style="6" customWidth="1"/>
    <col min="3328" max="3328" width="38" style="6" customWidth="1"/>
    <col min="3329" max="3329" width="31.42578125" style="6" customWidth="1"/>
    <col min="3330" max="3330" width="21.42578125" style="6" customWidth="1"/>
    <col min="3331" max="3331" width="19" style="6" customWidth="1"/>
    <col min="3332" max="3332" width="14" style="6" customWidth="1"/>
    <col min="3333" max="3333" width="19.140625" style="6" customWidth="1"/>
    <col min="3334" max="3334" width="15.85546875" style="6" customWidth="1"/>
    <col min="3335" max="3336" width="11.42578125" style="6"/>
    <col min="3337" max="3337" width="12.85546875" style="6" customWidth="1"/>
    <col min="3338" max="3338" width="11.42578125" style="6" customWidth="1"/>
    <col min="3339" max="3339" width="14.42578125" style="6" customWidth="1"/>
    <col min="3340" max="3582" width="11.42578125" style="6"/>
    <col min="3583" max="3583" width="14.42578125" style="6" customWidth="1"/>
    <col min="3584" max="3584" width="38" style="6" customWidth="1"/>
    <col min="3585" max="3585" width="31.42578125" style="6" customWidth="1"/>
    <col min="3586" max="3586" width="21.42578125" style="6" customWidth="1"/>
    <col min="3587" max="3587" width="19" style="6" customWidth="1"/>
    <col min="3588" max="3588" width="14" style="6" customWidth="1"/>
    <col min="3589" max="3589" width="19.140625" style="6" customWidth="1"/>
    <col min="3590" max="3590" width="15.85546875" style="6" customWidth="1"/>
    <col min="3591" max="3592" width="11.42578125" style="6"/>
    <col min="3593" max="3593" width="12.85546875" style="6" customWidth="1"/>
    <col min="3594" max="3594" width="11.42578125" style="6" customWidth="1"/>
    <col min="3595" max="3595" width="14.42578125" style="6" customWidth="1"/>
    <col min="3596" max="3838" width="11.42578125" style="6"/>
    <col min="3839" max="3839" width="14.42578125" style="6" customWidth="1"/>
    <col min="3840" max="3840" width="38" style="6" customWidth="1"/>
    <col min="3841" max="3841" width="31.42578125" style="6" customWidth="1"/>
    <col min="3842" max="3842" width="21.42578125" style="6" customWidth="1"/>
    <col min="3843" max="3843" width="19" style="6" customWidth="1"/>
    <col min="3844" max="3844" width="14" style="6" customWidth="1"/>
    <col min="3845" max="3845" width="19.140625" style="6" customWidth="1"/>
    <col min="3846" max="3846" width="15.85546875" style="6" customWidth="1"/>
    <col min="3847" max="3848" width="11.42578125" style="6"/>
    <col min="3849" max="3849" width="12.85546875" style="6" customWidth="1"/>
    <col min="3850" max="3850" width="11.42578125" style="6" customWidth="1"/>
    <col min="3851" max="3851" width="14.42578125" style="6" customWidth="1"/>
    <col min="3852" max="4094" width="11.42578125" style="6"/>
    <col min="4095" max="4095" width="14.42578125" style="6" customWidth="1"/>
    <col min="4096" max="4096" width="38" style="6" customWidth="1"/>
    <col min="4097" max="4097" width="31.42578125" style="6" customWidth="1"/>
    <col min="4098" max="4098" width="21.42578125" style="6" customWidth="1"/>
    <col min="4099" max="4099" width="19" style="6" customWidth="1"/>
    <col min="4100" max="4100" width="14" style="6" customWidth="1"/>
    <col min="4101" max="4101" width="19.140625" style="6" customWidth="1"/>
    <col min="4102" max="4102" width="15.85546875" style="6" customWidth="1"/>
    <col min="4103" max="4104" width="11.42578125" style="6"/>
    <col min="4105" max="4105" width="12.85546875" style="6" customWidth="1"/>
    <col min="4106" max="4106" width="11.42578125" style="6" customWidth="1"/>
    <col min="4107" max="4107" width="14.42578125" style="6" customWidth="1"/>
    <col min="4108" max="4350" width="11.42578125" style="6"/>
    <col min="4351" max="4351" width="14.42578125" style="6" customWidth="1"/>
    <col min="4352" max="4352" width="38" style="6" customWidth="1"/>
    <col min="4353" max="4353" width="31.42578125" style="6" customWidth="1"/>
    <col min="4354" max="4354" width="21.42578125" style="6" customWidth="1"/>
    <col min="4355" max="4355" width="19" style="6" customWidth="1"/>
    <col min="4356" max="4356" width="14" style="6" customWidth="1"/>
    <col min="4357" max="4357" width="19.140625" style="6" customWidth="1"/>
    <col min="4358" max="4358" width="15.85546875" style="6" customWidth="1"/>
    <col min="4359" max="4360" width="11.42578125" style="6"/>
    <col min="4361" max="4361" width="12.85546875" style="6" customWidth="1"/>
    <col min="4362" max="4362" width="11.42578125" style="6" customWidth="1"/>
    <col min="4363" max="4363" width="14.42578125" style="6" customWidth="1"/>
    <col min="4364" max="4606" width="11.42578125" style="6"/>
    <col min="4607" max="4607" width="14.42578125" style="6" customWidth="1"/>
    <col min="4608" max="4608" width="38" style="6" customWidth="1"/>
    <col min="4609" max="4609" width="31.42578125" style="6" customWidth="1"/>
    <col min="4610" max="4610" width="21.42578125" style="6" customWidth="1"/>
    <col min="4611" max="4611" width="19" style="6" customWidth="1"/>
    <col min="4612" max="4612" width="14" style="6" customWidth="1"/>
    <col min="4613" max="4613" width="19.140625" style="6" customWidth="1"/>
    <col min="4614" max="4614" width="15.85546875" style="6" customWidth="1"/>
    <col min="4615" max="4616" width="11.42578125" style="6"/>
    <col min="4617" max="4617" width="12.85546875" style="6" customWidth="1"/>
    <col min="4618" max="4618" width="11.42578125" style="6" customWidth="1"/>
    <col min="4619" max="4619" width="14.42578125" style="6" customWidth="1"/>
    <col min="4620" max="4862" width="11.42578125" style="6"/>
    <col min="4863" max="4863" width="14.42578125" style="6" customWidth="1"/>
    <col min="4864" max="4864" width="38" style="6" customWidth="1"/>
    <col min="4865" max="4865" width="31.42578125" style="6" customWidth="1"/>
    <col min="4866" max="4866" width="21.42578125" style="6" customWidth="1"/>
    <col min="4867" max="4867" width="19" style="6" customWidth="1"/>
    <col min="4868" max="4868" width="14" style="6" customWidth="1"/>
    <col min="4869" max="4869" width="19.140625" style="6" customWidth="1"/>
    <col min="4870" max="4870" width="15.85546875" style="6" customWidth="1"/>
    <col min="4871" max="4872" width="11.42578125" style="6"/>
    <col min="4873" max="4873" width="12.85546875" style="6" customWidth="1"/>
    <col min="4874" max="4874" width="11.42578125" style="6" customWidth="1"/>
    <col min="4875" max="4875" width="14.42578125" style="6" customWidth="1"/>
    <col min="4876" max="5118" width="11.42578125" style="6"/>
    <col min="5119" max="5119" width="14.42578125" style="6" customWidth="1"/>
    <col min="5120" max="5120" width="38" style="6" customWidth="1"/>
    <col min="5121" max="5121" width="31.42578125" style="6" customWidth="1"/>
    <col min="5122" max="5122" width="21.42578125" style="6" customWidth="1"/>
    <col min="5123" max="5123" width="19" style="6" customWidth="1"/>
    <col min="5124" max="5124" width="14" style="6" customWidth="1"/>
    <col min="5125" max="5125" width="19.140625" style="6" customWidth="1"/>
    <col min="5126" max="5126" width="15.85546875" style="6" customWidth="1"/>
    <col min="5127" max="5128" width="11.42578125" style="6"/>
    <col min="5129" max="5129" width="12.85546875" style="6" customWidth="1"/>
    <col min="5130" max="5130" width="11.42578125" style="6" customWidth="1"/>
    <col min="5131" max="5131" width="14.42578125" style="6" customWidth="1"/>
    <col min="5132" max="5374" width="11.42578125" style="6"/>
    <col min="5375" max="5375" width="14.42578125" style="6" customWidth="1"/>
    <col min="5376" max="5376" width="38" style="6" customWidth="1"/>
    <col min="5377" max="5377" width="31.42578125" style="6" customWidth="1"/>
    <col min="5378" max="5378" width="21.42578125" style="6" customWidth="1"/>
    <col min="5379" max="5379" width="19" style="6" customWidth="1"/>
    <col min="5380" max="5380" width="14" style="6" customWidth="1"/>
    <col min="5381" max="5381" width="19.140625" style="6" customWidth="1"/>
    <col min="5382" max="5382" width="15.85546875" style="6" customWidth="1"/>
    <col min="5383" max="5384" width="11.42578125" style="6"/>
    <col min="5385" max="5385" width="12.85546875" style="6" customWidth="1"/>
    <col min="5386" max="5386" width="11.42578125" style="6" customWidth="1"/>
    <col min="5387" max="5387" width="14.42578125" style="6" customWidth="1"/>
    <col min="5388" max="5630" width="11.42578125" style="6"/>
    <col min="5631" max="5631" width="14.42578125" style="6" customWidth="1"/>
    <col min="5632" max="5632" width="38" style="6" customWidth="1"/>
    <col min="5633" max="5633" width="31.42578125" style="6" customWidth="1"/>
    <col min="5634" max="5634" width="21.42578125" style="6" customWidth="1"/>
    <col min="5635" max="5635" width="19" style="6" customWidth="1"/>
    <col min="5636" max="5636" width="14" style="6" customWidth="1"/>
    <col min="5637" max="5637" width="19.140625" style="6" customWidth="1"/>
    <col min="5638" max="5638" width="15.85546875" style="6" customWidth="1"/>
    <col min="5639" max="5640" width="11.42578125" style="6"/>
    <col min="5641" max="5641" width="12.85546875" style="6" customWidth="1"/>
    <col min="5642" max="5642" width="11.42578125" style="6" customWidth="1"/>
    <col min="5643" max="5643" width="14.42578125" style="6" customWidth="1"/>
    <col min="5644" max="5886" width="11.42578125" style="6"/>
    <col min="5887" max="5887" width="14.42578125" style="6" customWidth="1"/>
    <col min="5888" max="5888" width="38" style="6" customWidth="1"/>
    <col min="5889" max="5889" width="31.42578125" style="6" customWidth="1"/>
    <col min="5890" max="5890" width="21.42578125" style="6" customWidth="1"/>
    <col min="5891" max="5891" width="19" style="6" customWidth="1"/>
    <col min="5892" max="5892" width="14" style="6" customWidth="1"/>
    <col min="5893" max="5893" width="19.140625" style="6" customWidth="1"/>
    <col min="5894" max="5894" width="15.85546875" style="6" customWidth="1"/>
    <col min="5895" max="5896" width="11.42578125" style="6"/>
    <col min="5897" max="5897" width="12.85546875" style="6" customWidth="1"/>
    <col min="5898" max="5898" width="11.42578125" style="6" customWidth="1"/>
    <col min="5899" max="5899" width="14.42578125" style="6" customWidth="1"/>
    <col min="5900" max="6142" width="11.42578125" style="6"/>
    <col min="6143" max="6143" width="14.42578125" style="6" customWidth="1"/>
    <col min="6144" max="6144" width="38" style="6" customWidth="1"/>
    <col min="6145" max="6145" width="31.42578125" style="6" customWidth="1"/>
    <col min="6146" max="6146" width="21.42578125" style="6" customWidth="1"/>
    <col min="6147" max="6147" width="19" style="6" customWidth="1"/>
    <col min="6148" max="6148" width="14" style="6" customWidth="1"/>
    <col min="6149" max="6149" width="19.140625" style="6" customWidth="1"/>
    <col min="6150" max="6150" width="15.85546875" style="6" customWidth="1"/>
    <col min="6151" max="6152" width="11.42578125" style="6"/>
    <col min="6153" max="6153" width="12.85546875" style="6" customWidth="1"/>
    <col min="6154" max="6154" width="11.42578125" style="6" customWidth="1"/>
    <col min="6155" max="6155" width="14.42578125" style="6" customWidth="1"/>
    <col min="6156" max="6398" width="11.42578125" style="6"/>
    <col min="6399" max="6399" width="14.42578125" style="6" customWidth="1"/>
    <col min="6400" max="6400" width="38" style="6" customWidth="1"/>
    <col min="6401" max="6401" width="31.42578125" style="6" customWidth="1"/>
    <col min="6402" max="6402" width="21.42578125" style="6" customWidth="1"/>
    <col min="6403" max="6403" width="19" style="6" customWidth="1"/>
    <col min="6404" max="6404" width="14" style="6" customWidth="1"/>
    <col min="6405" max="6405" width="19.140625" style="6" customWidth="1"/>
    <col min="6406" max="6406" width="15.85546875" style="6" customWidth="1"/>
    <col min="6407" max="6408" width="11.42578125" style="6"/>
    <col min="6409" max="6409" width="12.85546875" style="6" customWidth="1"/>
    <col min="6410" max="6410" width="11.42578125" style="6" customWidth="1"/>
    <col min="6411" max="6411" width="14.42578125" style="6" customWidth="1"/>
    <col min="6412" max="6654" width="11.42578125" style="6"/>
    <col min="6655" max="6655" width="14.42578125" style="6" customWidth="1"/>
    <col min="6656" max="6656" width="38" style="6" customWidth="1"/>
    <col min="6657" max="6657" width="31.42578125" style="6" customWidth="1"/>
    <col min="6658" max="6658" width="21.42578125" style="6" customWidth="1"/>
    <col min="6659" max="6659" width="19" style="6" customWidth="1"/>
    <col min="6660" max="6660" width="14" style="6" customWidth="1"/>
    <col min="6661" max="6661" width="19.140625" style="6" customWidth="1"/>
    <col min="6662" max="6662" width="15.85546875" style="6" customWidth="1"/>
    <col min="6663" max="6664" width="11.42578125" style="6"/>
    <col min="6665" max="6665" width="12.85546875" style="6" customWidth="1"/>
    <col min="6666" max="6666" width="11.42578125" style="6" customWidth="1"/>
    <col min="6667" max="6667" width="14.42578125" style="6" customWidth="1"/>
    <col min="6668" max="6910" width="11.42578125" style="6"/>
    <col min="6911" max="6911" width="14.42578125" style="6" customWidth="1"/>
    <col min="6912" max="6912" width="38" style="6" customWidth="1"/>
    <col min="6913" max="6913" width="31.42578125" style="6" customWidth="1"/>
    <col min="6914" max="6914" width="21.42578125" style="6" customWidth="1"/>
    <col min="6915" max="6915" width="19" style="6" customWidth="1"/>
    <col min="6916" max="6916" width="14" style="6" customWidth="1"/>
    <col min="6917" max="6917" width="19.140625" style="6" customWidth="1"/>
    <col min="6918" max="6918" width="15.85546875" style="6" customWidth="1"/>
    <col min="6919" max="6920" width="11.42578125" style="6"/>
    <col min="6921" max="6921" width="12.85546875" style="6" customWidth="1"/>
    <col min="6922" max="6922" width="11.42578125" style="6" customWidth="1"/>
    <col min="6923" max="6923" width="14.42578125" style="6" customWidth="1"/>
    <col min="6924" max="7166" width="11.42578125" style="6"/>
    <col min="7167" max="7167" width="14.42578125" style="6" customWidth="1"/>
    <col min="7168" max="7168" width="38" style="6" customWidth="1"/>
    <col min="7169" max="7169" width="31.42578125" style="6" customWidth="1"/>
    <col min="7170" max="7170" width="21.42578125" style="6" customWidth="1"/>
    <col min="7171" max="7171" width="19" style="6" customWidth="1"/>
    <col min="7172" max="7172" width="14" style="6" customWidth="1"/>
    <col min="7173" max="7173" width="19.140625" style="6" customWidth="1"/>
    <col min="7174" max="7174" width="15.85546875" style="6" customWidth="1"/>
    <col min="7175" max="7176" width="11.42578125" style="6"/>
    <col min="7177" max="7177" width="12.85546875" style="6" customWidth="1"/>
    <col min="7178" max="7178" width="11.42578125" style="6" customWidth="1"/>
    <col min="7179" max="7179" width="14.42578125" style="6" customWidth="1"/>
    <col min="7180" max="7422" width="11.42578125" style="6"/>
    <col min="7423" max="7423" width="14.42578125" style="6" customWidth="1"/>
    <col min="7424" max="7424" width="38" style="6" customWidth="1"/>
    <col min="7425" max="7425" width="31.42578125" style="6" customWidth="1"/>
    <col min="7426" max="7426" width="21.42578125" style="6" customWidth="1"/>
    <col min="7427" max="7427" width="19" style="6" customWidth="1"/>
    <col min="7428" max="7428" width="14" style="6" customWidth="1"/>
    <col min="7429" max="7429" width="19.140625" style="6" customWidth="1"/>
    <col min="7430" max="7430" width="15.85546875" style="6" customWidth="1"/>
    <col min="7431" max="7432" width="11.42578125" style="6"/>
    <col min="7433" max="7433" width="12.85546875" style="6" customWidth="1"/>
    <col min="7434" max="7434" width="11.42578125" style="6" customWidth="1"/>
    <col min="7435" max="7435" width="14.42578125" style="6" customWidth="1"/>
    <col min="7436" max="7678" width="11.42578125" style="6"/>
    <col min="7679" max="7679" width="14.42578125" style="6" customWidth="1"/>
    <col min="7680" max="7680" width="38" style="6" customWidth="1"/>
    <col min="7681" max="7681" width="31.42578125" style="6" customWidth="1"/>
    <col min="7682" max="7682" width="21.42578125" style="6" customWidth="1"/>
    <col min="7683" max="7683" width="19" style="6" customWidth="1"/>
    <col min="7684" max="7684" width="14" style="6" customWidth="1"/>
    <col min="7685" max="7685" width="19.140625" style="6" customWidth="1"/>
    <col min="7686" max="7686" width="15.85546875" style="6" customWidth="1"/>
    <col min="7687" max="7688" width="11.42578125" style="6"/>
    <col min="7689" max="7689" width="12.85546875" style="6" customWidth="1"/>
    <col min="7690" max="7690" width="11.42578125" style="6" customWidth="1"/>
    <col min="7691" max="7691" width="14.42578125" style="6" customWidth="1"/>
    <col min="7692" max="7934" width="11.42578125" style="6"/>
    <col min="7935" max="7935" width="14.42578125" style="6" customWidth="1"/>
    <col min="7936" max="7936" width="38" style="6" customWidth="1"/>
    <col min="7937" max="7937" width="31.42578125" style="6" customWidth="1"/>
    <col min="7938" max="7938" width="21.42578125" style="6" customWidth="1"/>
    <col min="7939" max="7939" width="19" style="6" customWidth="1"/>
    <col min="7940" max="7940" width="14" style="6" customWidth="1"/>
    <col min="7941" max="7941" width="19.140625" style="6" customWidth="1"/>
    <col min="7942" max="7942" width="15.85546875" style="6" customWidth="1"/>
    <col min="7943" max="7944" width="11.42578125" style="6"/>
    <col min="7945" max="7945" width="12.85546875" style="6" customWidth="1"/>
    <col min="7946" max="7946" width="11.42578125" style="6" customWidth="1"/>
    <col min="7947" max="7947" width="14.42578125" style="6" customWidth="1"/>
    <col min="7948" max="8190" width="11.42578125" style="6"/>
    <col min="8191" max="8191" width="14.42578125" style="6" customWidth="1"/>
    <col min="8192" max="8192" width="38" style="6" customWidth="1"/>
    <col min="8193" max="8193" width="31.42578125" style="6" customWidth="1"/>
    <col min="8194" max="8194" width="21.42578125" style="6" customWidth="1"/>
    <col min="8195" max="8195" width="19" style="6" customWidth="1"/>
    <col min="8196" max="8196" width="14" style="6" customWidth="1"/>
    <col min="8197" max="8197" width="19.140625" style="6" customWidth="1"/>
    <col min="8198" max="8198" width="15.85546875" style="6" customWidth="1"/>
    <col min="8199" max="8200" width="11.42578125" style="6"/>
    <col min="8201" max="8201" width="12.85546875" style="6" customWidth="1"/>
    <col min="8202" max="8202" width="11.42578125" style="6" customWidth="1"/>
    <col min="8203" max="8203" width="14.42578125" style="6" customWidth="1"/>
    <col min="8204" max="8446" width="11.42578125" style="6"/>
    <col min="8447" max="8447" width="14.42578125" style="6" customWidth="1"/>
    <col min="8448" max="8448" width="38" style="6" customWidth="1"/>
    <col min="8449" max="8449" width="31.42578125" style="6" customWidth="1"/>
    <col min="8450" max="8450" width="21.42578125" style="6" customWidth="1"/>
    <col min="8451" max="8451" width="19" style="6" customWidth="1"/>
    <col min="8452" max="8452" width="14" style="6" customWidth="1"/>
    <col min="8453" max="8453" width="19.140625" style="6" customWidth="1"/>
    <col min="8454" max="8454" width="15.85546875" style="6" customWidth="1"/>
    <col min="8455" max="8456" width="11.42578125" style="6"/>
    <col min="8457" max="8457" width="12.85546875" style="6" customWidth="1"/>
    <col min="8458" max="8458" width="11.42578125" style="6" customWidth="1"/>
    <col min="8459" max="8459" width="14.42578125" style="6" customWidth="1"/>
    <col min="8460" max="8702" width="11.42578125" style="6"/>
    <col min="8703" max="8703" width="14.42578125" style="6" customWidth="1"/>
    <col min="8704" max="8704" width="38" style="6" customWidth="1"/>
    <col min="8705" max="8705" width="31.42578125" style="6" customWidth="1"/>
    <col min="8706" max="8706" width="21.42578125" style="6" customWidth="1"/>
    <col min="8707" max="8707" width="19" style="6" customWidth="1"/>
    <col min="8708" max="8708" width="14" style="6" customWidth="1"/>
    <col min="8709" max="8709" width="19.140625" style="6" customWidth="1"/>
    <col min="8710" max="8710" width="15.85546875" style="6" customWidth="1"/>
    <col min="8711" max="8712" width="11.42578125" style="6"/>
    <col min="8713" max="8713" width="12.85546875" style="6" customWidth="1"/>
    <col min="8714" max="8714" width="11.42578125" style="6" customWidth="1"/>
    <col min="8715" max="8715" width="14.42578125" style="6" customWidth="1"/>
    <col min="8716" max="8958" width="11.42578125" style="6"/>
    <col min="8959" max="8959" width="14.42578125" style="6" customWidth="1"/>
    <col min="8960" max="8960" width="38" style="6" customWidth="1"/>
    <col min="8961" max="8961" width="31.42578125" style="6" customWidth="1"/>
    <col min="8962" max="8962" width="21.42578125" style="6" customWidth="1"/>
    <col min="8963" max="8963" width="19" style="6" customWidth="1"/>
    <col min="8964" max="8964" width="14" style="6" customWidth="1"/>
    <col min="8965" max="8965" width="19.140625" style="6" customWidth="1"/>
    <col min="8966" max="8966" width="15.85546875" style="6" customWidth="1"/>
    <col min="8967" max="8968" width="11.42578125" style="6"/>
    <col min="8969" max="8969" width="12.85546875" style="6" customWidth="1"/>
    <col min="8970" max="8970" width="11.42578125" style="6" customWidth="1"/>
    <col min="8971" max="8971" width="14.42578125" style="6" customWidth="1"/>
    <col min="8972" max="9214" width="11.42578125" style="6"/>
    <col min="9215" max="9215" width="14.42578125" style="6" customWidth="1"/>
    <col min="9216" max="9216" width="38" style="6" customWidth="1"/>
    <col min="9217" max="9217" width="31.42578125" style="6" customWidth="1"/>
    <col min="9218" max="9218" width="21.42578125" style="6" customWidth="1"/>
    <col min="9219" max="9219" width="19" style="6" customWidth="1"/>
    <col min="9220" max="9220" width="14" style="6" customWidth="1"/>
    <col min="9221" max="9221" width="19.140625" style="6" customWidth="1"/>
    <col min="9222" max="9222" width="15.85546875" style="6" customWidth="1"/>
    <col min="9223" max="9224" width="11.42578125" style="6"/>
    <col min="9225" max="9225" width="12.85546875" style="6" customWidth="1"/>
    <col min="9226" max="9226" width="11.42578125" style="6" customWidth="1"/>
    <col min="9227" max="9227" width="14.42578125" style="6" customWidth="1"/>
    <col min="9228" max="9470" width="11.42578125" style="6"/>
    <col min="9471" max="9471" width="14.42578125" style="6" customWidth="1"/>
    <col min="9472" max="9472" width="38" style="6" customWidth="1"/>
    <col min="9473" max="9473" width="31.42578125" style="6" customWidth="1"/>
    <col min="9474" max="9474" width="21.42578125" style="6" customWidth="1"/>
    <col min="9475" max="9475" width="19" style="6" customWidth="1"/>
    <col min="9476" max="9476" width="14" style="6" customWidth="1"/>
    <col min="9477" max="9477" width="19.140625" style="6" customWidth="1"/>
    <col min="9478" max="9478" width="15.85546875" style="6" customWidth="1"/>
    <col min="9479" max="9480" width="11.42578125" style="6"/>
    <col min="9481" max="9481" width="12.85546875" style="6" customWidth="1"/>
    <col min="9482" max="9482" width="11.42578125" style="6" customWidth="1"/>
    <col min="9483" max="9483" width="14.42578125" style="6" customWidth="1"/>
    <col min="9484" max="9726" width="11.42578125" style="6"/>
    <col min="9727" max="9727" width="14.42578125" style="6" customWidth="1"/>
    <col min="9728" max="9728" width="38" style="6" customWidth="1"/>
    <col min="9729" max="9729" width="31.42578125" style="6" customWidth="1"/>
    <col min="9730" max="9730" width="21.42578125" style="6" customWidth="1"/>
    <col min="9731" max="9731" width="19" style="6" customWidth="1"/>
    <col min="9732" max="9732" width="14" style="6" customWidth="1"/>
    <col min="9733" max="9733" width="19.140625" style="6" customWidth="1"/>
    <col min="9734" max="9734" width="15.85546875" style="6" customWidth="1"/>
    <col min="9735" max="9736" width="11.42578125" style="6"/>
    <col min="9737" max="9737" width="12.85546875" style="6" customWidth="1"/>
    <col min="9738" max="9738" width="11.42578125" style="6" customWidth="1"/>
    <col min="9739" max="9739" width="14.42578125" style="6" customWidth="1"/>
    <col min="9740" max="9982" width="11.42578125" style="6"/>
    <col min="9983" max="9983" width="14.42578125" style="6" customWidth="1"/>
    <col min="9984" max="9984" width="38" style="6" customWidth="1"/>
    <col min="9985" max="9985" width="31.42578125" style="6" customWidth="1"/>
    <col min="9986" max="9986" width="21.42578125" style="6" customWidth="1"/>
    <col min="9987" max="9987" width="19" style="6" customWidth="1"/>
    <col min="9988" max="9988" width="14" style="6" customWidth="1"/>
    <col min="9989" max="9989" width="19.140625" style="6" customWidth="1"/>
    <col min="9990" max="9990" width="15.85546875" style="6" customWidth="1"/>
    <col min="9991" max="9992" width="11.42578125" style="6"/>
    <col min="9993" max="9993" width="12.85546875" style="6" customWidth="1"/>
    <col min="9994" max="9994" width="11.42578125" style="6" customWidth="1"/>
    <col min="9995" max="9995" width="14.42578125" style="6" customWidth="1"/>
    <col min="9996" max="10238" width="11.42578125" style="6"/>
    <col min="10239" max="10239" width="14.42578125" style="6" customWidth="1"/>
    <col min="10240" max="10240" width="38" style="6" customWidth="1"/>
    <col min="10241" max="10241" width="31.42578125" style="6" customWidth="1"/>
    <col min="10242" max="10242" width="21.42578125" style="6" customWidth="1"/>
    <col min="10243" max="10243" width="19" style="6" customWidth="1"/>
    <col min="10244" max="10244" width="14" style="6" customWidth="1"/>
    <col min="10245" max="10245" width="19.140625" style="6" customWidth="1"/>
    <col min="10246" max="10246" width="15.85546875" style="6" customWidth="1"/>
    <col min="10247" max="10248" width="11.42578125" style="6"/>
    <col min="10249" max="10249" width="12.85546875" style="6" customWidth="1"/>
    <col min="10250" max="10250" width="11.42578125" style="6" customWidth="1"/>
    <col min="10251" max="10251" width="14.42578125" style="6" customWidth="1"/>
    <col min="10252" max="10494" width="11.42578125" style="6"/>
    <col min="10495" max="10495" width="14.42578125" style="6" customWidth="1"/>
    <col min="10496" max="10496" width="38" style="6" customWidth="1"/>
    <col min="10497" max="10497" width="31.42578125" style="6" customWidth="1"/>
    <col min="10498" max="10498" width="21.42578125" style="6" customWidth="1"/>
    <col min="10499" max="10499" width="19" style="6" customWidth="1"/>
    <col min="10500" max="10500" width="14" style="6" customWidth="1"/>
    <col min="10501" max="10501" width="19.140625" style="6" customWidth="1"/>
    <col min="10502" max="10502" width="15.85546875" style="6" customWidth="1"/>
    <col min="10503" max="10504" width="11.42578125" style="6"/>
    <col min="10505" max="10505" width="12.85546875" style="6" customWidth="1"/>
    <col min="10506" max="10506" width="11.42578125" style="6" customWidth="1"/>
    <col min="10507" max="10507" width="14.42578125" style="6" customWidth="1"/>
    <col min="10508" max="10750" width="11.42578125" style="6"/>
    <col min="10751" max="10751" width="14.42578125" style="6" customWidth="1"/>
    <col min="10752" max="10752" width="38" style="6" customWidth="1"/>
    <col min="10753" max="10753" width="31.42578125" style="6" customWidth="1"/>
    <col min="10754" max="10754" width="21.42578125" style="6" customWidth="1"/>
    <col min="10755" max="10755" width="19" style="6" customWidth="1"/>
    <col min="10756" max="10756" width="14" style="6" customWidth="1"/>
    <col min="10757" max="10757" width="19.140625" style="6" customWidth="1"/>
    <col min="10758" max="10758" width="15.85546875" style="6" customWidth="1"/>
    <col min="10759" max="10760" width="11.42578125" style="6"/>
    <col min="10761" max="10761" width="12.85546875" style="6" customWidth="1"/>
    <col min="10762" max="10762" width="11.42578125" style="6" customWidth="1"/>
    <col min="10763" max="10763" width="14.42578125" style="6" customWidth="1"/>
    <col min="10764" max="11006" width="11.42578125" style="6"/>
    <col min="11007" max="11007" width="14.42578125" style="6" customWidth="1"/>
    <col min="11008" max="11008" width="38" style="6" customWidth="1"/>
    <col min="11009" max="11009" width="31.42578125" style="6" customWidth="1"/>
    <col min="11010" max="11010" width="21.42578125" style="6" customWidth="1"/>
    <col min="11011" max="11011" width="19" style="6" customWidth="1"/>
    <col min="11012" max="11012" width="14" style="6" customWidth="1"/>
    <col min="11013" max="11013" width="19.140625" style="6" customWidth="1"/>
    <col min="11014" max="11014" width="15.85546875" style="6" customWidth="1"/>
    <col min="11015" max="11016" width="11.42578125" style="6"/>
    <col min="11017" max="11017" width="12.85546875" style="6" customWidth="1"/>
    <col min="11018" max="11018" width="11.42578125" style="6" customWidth="1"/>
    <col min="11019" max="11019" width="14.42578125" style="6" customWidth="1"/>
    <col min="11020" max="11262" width="11.42578125" style="6"/>
    <col min="11263" max="11263" width="14.42578125" style="6" customWidth="1"/>
    <col min="11264" max="11264" width="38" style="6" customWidth="1"/>
    <col min="11265" max="11265" width="31.42578125" style="6" customWidth="1"/>
    <col min="11266" max="11266" width="21.42578125" style="6" customWidth="1"/>
    <col min="11267" max="11267" width="19" style="6" customWidth="1"/>
    <col min="11268" max="11268" width="14" style="6" customWidth="1"/>
    <col min="11269" max="11269" width="19.140625" style="6" customWidth="1"/>
    <col min="11270" max="11270" width="15.85546875" style="6" customWidth="1"/>
    <col min="11271" max="11272" width="11.42578125" style="6"/>
    <col min="11273" max="11273" width="12.85546875" style="6" customWidth="1"/>
    <col min="11274" max="11274" width="11.42578125" style="6" customWidth="1"/>
    <col min="11275" max="11275" width="14.42578125" style="6" customWidth="1"/>
    <col min="11276" max="11518" width="11.42578125" style="6"/>
    <col min="11519" max="11519" width="14.42578125" style="6" customWidth="1"/>
    <col min="11520" max="11520" width="38" style="6" customWidth="1"/>
    <col min="11521" max="11521" width="31.42578125" style="6" customWidth="1"/>
    <col min="11522" max="11522" width="21.42578125" style="6" customWidth="1"/>
    <col min="11523" max="11523" width="19" style="6" customWidth="1"/>
    <col min="11524" max="11524" width="14" style="6" customWidth="1"/>
    <col min="11525" max="11525" width="19.140625" style="6" customWidth="1"/>
    <col min="11526" max="11526" width="15.85546875" style="6" customWidth="1"/>
    <col min="11527" max="11528" width="11.42578125" style="6"/>
    <col min="11529" max="11529" width="12.85546875" style="6" customWidth="1"/>
    <col min="11530" max="11530" width="11.42578125" style="6" customWidth="1"/>
    <col min="11531" max="11531" width="14.42578125" style="6" customWidth="1"/>
    <col min="11532" max="11774" width="11.42578125" style="6"/>
    <col min="11775" max="11775" width="14.42578125" style="6" customWidth="1"/>
    <col min="11776" max="11776" width="38" style="6" customWidth="1"/>
    <col min="11777" max="11777" width="31.42578125" style="6" customWidth="1"/>
    <col min="11778" max="11778" width="21.42578125" style="6" customWidth="1"/>
    <col min="11779" max="11779" width="19" style="6" customWidth="1"/>
    <col min="11780" max="11780" width="14" style="6" customWidth="1"/>
    <col min="11781" max="11781" width="19.140625" style="6" customWidth="1"/>
    <col min="11782" max="11782" width="15.85546875" style="6" customWidth="1"/>
    <col min="11783" max="11784" width="11.42578125" style="6"/>
    <col min="11785" max="11785" width="12.85546875" style="6" customWidth="1"/>
    <col min="11786" max="11786" width="11.42578125" style="6" customWidth="1"/>
    <col min="11787" max="11787" width="14.42578125" style="6" customWidth="1"/>
    <col min="11788" max="12030" width="11.42578125" style="6"/>
    <col min="12031" max="12031" width="14.42578125" style="6" customWidth="1"/>
    <col min="12032" max="12032" width="38" style="6" customWidth="1"/>
    <col min="12033" max="12033" width="31.42578125" style="6" customWidth="1"/>
    <col min="12034" max="12034" width="21.42578125" style="6" customWidth="1"/>
    <col min="12035" max="12035" width="19" style="6" customWidth="1"/>
    <col min="12036" max="12036" width="14" style="6" customWidth="1"/>
    <col min="12037" max="12037" width="19.140625" style="6" customWidth="1"/>
    <col min="12038" max="12038" width="15.85546875" style="6" customWidth="1"/>
    <col min="12039" max="12040" width="11.42578125" style="6"/>
    <col min="12041" max="12041" width="12.85546875" style="6" customWidth="1"/>
    <col min="12042" max="12042" width="11.42578125" style="6" customWidth="1"/>
    <col min="12043" max="12043" width="14.42578125" style="6" customWidth="1"/>
    <col min="12044" max="12286" width="11.42578125" style="6"/>
    <col min="12287" max="12287" width="14.42578125" style="6" customWidth="1"/>
    <col min="12288" max="12288" width="38" style="6" customWidth="1"/>
    <col min="12289" max="12289" width="31.42578125" style="6" customWidth="1"/>
    <col min="12290" max="12290" width="21.42578125" style="6" customWidth="1"/>
    <col min="12291" max="12291" width="19" style="6" customWidth="1"/>
    <col min="12292" max="12292" width="14" style="6" customWidth="1"/>
    <col min="12293" max="12293" width="19.140625" style="6" customWidth="1"/>
    <col min="12294" max="12294" width="15.85546875" style="6" customWidth="1"/>
    <col min="12295" max="12296" width="11.42578125" style="6"/>
    <col min="12297" max="12297" width="12.85546875" style="6" customWidth="1"/>
    <col min="12298" max="12298" width="11.42578125" style="6" customWidth="1"/>
    <col min="12299" max="12299" width="14.42578125" style="6" customWidth="1"/>
    <col min="12300" max="12542" width="11.42578125" style="6"/>
    <col min="12543" max="12543" width="14.42578125" style="6" customWidth="1"/>
    <col min="12544" max="12544" width="38" style="6" customWidth="1"/>
    <col min="12545" max="12545" width="31.42578125" style="6" customWidth="1"/>
    <col min="12546" max="12546" width="21.42578125" style="6" customWidth="1"/>
    <col min="12547" max="12547" width="19" style="6" customWidth="1"/>
    <col min="12548" max="12548" width="14" style="6" customWidth="1"/>
    <col min="12549" max="12549" width="19.140625" style="6" customWidth="1"/>
    <col min="12550" max="12550" width="15.85546875" style="6" customWidth="1"/>
    <col min="12551" max="12552" width="11.42578125" style="6"/>
    <col min="12553" max="12553" width="12.85546875" style="6" customWidth="1"/>
    <col min="12554" max="12554" width="11.42578125" style="6" customWidth="1"/>
    <col min="12555" max="12555" width="14.42578125" style="6" customWidth="1"/>
    <col min="12556" max="12798" width="11.42578125" style="6"/>
    <col min="12799" max="12799" width="14.42578125" style="6" customWidth="1"/>
    <col min="12800" max="12800" width="38" style="6" customWidth="1"/>
    <col min="12801" max="12801" width="31.42578125" style="6" customWidth="1"/>
    <col min="12802" max="12802" width="21.42578125" style="6" customWidth="1"/>
    <col min="12803" max="12803" width="19" style="6" customWidth="1"/>
    <col min="12804" max="12804" width="14" style="6" customWidth="1"/>
    <col min="12805" max="12805" width="19.140625" style="6" customWidth="1"/>
    <col min="12806" max="12806" width="15.85546875" style="6" customWidth="1"/>
    <col min="12807" max="12808" width="11.42578125" style="6"/>
    <col min="12809" max="12809" width="12.85546875" style="6" customWidth="1"/>
    <col min="12810" max="12810" width="11.42578125" style="6" customWidth="1"/>
    <col min="12811" max="12811" width="14.42578125" style="6" customWidth="1"/>
    <col min="12812" max="13054" width="11.42578125" style="6"/>
    <col min="13055" max="13055" width="14.42578125" style="6" customWidth="1"/>
    <col min="13056" max="13056" width="38" style="6" customWidth="1"/>
    <col min="13057" max="13057" width="31.42578125" style="6" customWidth="1"/>
    <col min="13058" max="13058" width="21.42578125" style="6" customWidth="1"/>
    <col min="13059" max="13059" width="19" style="6" customWidth="1"/>
    <col min="13060" max="13060" width="14" style="6" customWidth="1"/>
    <col min="13061" max="13061" width="19.140625" style="6" customWidth="1"/>
    <col min="13062" max="13062" width="15.85546875" style="6" customWidth="1"/>
    <col min="13063" max="13064" width="11.42578125" style="6"/>
    <col min="13065" max="13065" width="12.85546875" style="6" customWidth="1"/>
    <col min="13066" max="13066" width="11.42578125" style="6" customWidth="1"/>
    <col min="13067" max="13067" width="14.42578125" style="6" customWidth="1"/>
    <col min="13068" max="13310" width="11.42578125" style="6"/>
    <col min="13311" max="13311" width="14.42578125" style="6" customWidth="1"/>
    <col min="13312" max="13312" width="38" style="6" customWidth="1"/>
    <col min="13313" max="13313" width="31.42578125" style="6" customWidth="1"/>
    <col min="13314" max="13314" width="21.42578125" style="6" customWidth="1"/>
    <col min="13315" max="13315" width="19" style="6" customWidth="1"/>
    <col min="13316" max="13316" width="14" style="6" customWidth="1"/>
    <col min="13317" max="13317" width="19.140625" style="6" customWidth="1"/>
    <col min="13318" max="13318" width="15.85546875" style="6" customWidth="1"/>
    <col min="13319" max="13320" width="11.42578125" style="6"/>
    <col min="13321" max="13321" width="12.85546875" style="6" customWidth="1"/>
    <col min="13322" max="13322" width="11.42578125" style="6" customWidth="1"/>
    <col min="13323" max="13323" width="14.42578125" style="6" customWidth="1"/>
    <col min="13324" max="13566" width="11.42578125" style="6"/>
    <col min="13567" max="13567" width="14.42578125" style="6" customWidth="1"/>
    <col min="13568" max="13568" width="38" style="6" customWidth="1"/>
    <col min="13569" max="13569" width="31.42578125" style="6" customWidth="1"/>
    <col min="13570" max="13570" width="21.42578125" style="6" customWidth="1"/>
    <col min="13571" max="13571" width="19" style="6" customWidth="1"/>
    <col min="13572" max="13572" width="14" style="6" customWidth="1"/>
    <col min="13573" max="13573" width="19.140625" style="6" customWidth="1"/>
    <col min="13574" max="13574" width="15.85546875" style="6" customWidth="1"/>
    <col min="13575" max="13576" width="11.42578125" style="6"/>
    <col min="13577" max="13577" width="12.85546875" style="6" customWidth="1"/>
    <col min="13578" max="13578" width="11.42578125" style="6" customWidth="1"/>
    <col min="13579" max="13579" width="14.42578125" style="6" customWidth="1"/>
    <col min="13580" max="13822" width="11.42578125" style="6"/>
    <col min="13823" max="13823" width="14.42578125" style="6" customWidth="1"/>
    <col min="13824" max="13824" width="38" style="6" customWidth="1"/>
    <col min="13825" max="13825" width="31.42578125" style="6" customWidth="1"/>
    <col min="13826" max="13826" width="21.42578125" style="6" customWidth="1"/>
    <col min="13827" max="13827" width="19" style="6" customWidth="1"/>
    <col min="13828" max="13828" width="14" style="6" customWidth="1"/>
    <col min="13829" max="13829" width="19.140625" style="6" customWidth="1"/>
    <col min="13830" max="13830" width="15.85546875" style="6" customWidth="1"/>
    <col min="13831" max="13832" width="11.42578125" style="6"/>
    <col min="13833" max="13833" width="12.85546875" style="6" customWidth="1"/>
    <col min="13834" max="13834" width="11.42578125" style="6" customWidth="1"/>
    <col min="13835" max="13835" width="14.42578125" style="6" customWidth="1"/>
    <col min="13836" max="14078" width="11.42578125" style="6"/>
    <col min="14079" max="14079" width="14.42578125" style="6" customWidth="1"/>
    <col min="14080" max="14080" width="38" style="6" customWidth="1"/>
    <col min="14081" max="14081" width="31.42578125" style="6" customWidth="1"/>
    <col min="14082" max="14082" width="21.42578125" style="6" customWidth="1"/>
    <col min="14083" max="14083" width="19" style="6" customWidth="1"/>
    <col min="14084" max="14084" width="14" style="6" customWidth="1"/>
    <col min="14085" max="14085" width="19.140625" style="6" customWidth="1"/>
    <col min="14086" max="14086" width="15.85546875" style="6" customWidth="1"/>
    <col min="14087" max="14088" width="11.42578125" style="6"/>
    <col min="14089" max="14089" width="12.85546875" style="6" customWidth="1"/>
    <col min="14090" max="14090" width="11.42578125" style="6" customWidth="1"/>
    <col min="14091" max="14091" width="14.42578125" style="6" customWidth="1"/>
    <col min="14092" max="14334" width="11.42578125" style="6"/>
    <col min="14335" max="14335" width="14.42578125" style="6" customWidth="1"/>
    <col min="14336" max="14336" width="38" style="6" customWidth="1"/>
    <col min="14337" max="14337" width="31.42578125" style="6" customWidth="1"/>
    <col min="14338" max="14338" width="21.42578125" style="6" customWidth="1"/>
    <col min="14339" max="14339" width="19" style="6" customWidth="1"/>
    <col min="14340" max="14340" width="14" style="6" customWidth="1"/>
    <col min="14341" max="14341" width="19.140625" style="6" customWidth="1"/>
    <col min="14342" max="14342" width="15.85546875" style="6" customWidth="1"/>
    <col min="14343" max="14344" width="11.42578125" style="6"/>
    <col min="14345" max="14345" width="12.85546875" style="6" customWidth="1"/>
    <col min="14346" max="14346" width="11.42578125" style="6" customWidth="1"/>
    <col min="14347" max="14347" width="14.42578125" style="6" customWidth="1"/>
    <col min="14348" max="14590" width="11.42578125" style="6"/>
    <col min="14591" max="14591" width="14.42578125" style="6" customWidth="1"/>
    <col min="14592" max="14592" width="38" style="6" customWidth="1"/>
    <col min="14593" max="14593" width="31.42578125" style="6" customWidth="1"/>
    <col min="14594" max="14594" width="21.42578125" style="6" customWidth="1"/>
    <col min="14595" max="14595" width="19" style="6" customWidth="1"/>
    <col min="14596" max="14596" width="14" style="6" customWidth="1"/>
    <col min="14597" max="14597" width="19.140625" style="6" customWidth="1"/>
    <col min="14598" max="14598" width="15.85546875" style="6" customWidth="1"/>
    <col min="14599" max="14600" width="11.42578125" style="6"/>
    <col min="14601" max="14601" width="12.85546875" style="6" customWidth="1"/>
    <col min="14602" max="14602" width="11.42578125" style="6" customWidth="1"/>
    <col min="14603" max="14603" width="14.42578125" style="6" customWidth="1"/>
    <col min="14604" max="14846" width="11.42578125" style="6"/>
    <col min="14847" max="14847" width="14.42578125" style="6" customWidth="1"/>
    <col min="14848" max="14848" width="38" style="6" customWidth="1"/>
    <col min="14849" max="14849" width="31.42578125" style="6" customWidth="1"/>
    <col min="14850" max="14850" width="21.42578125" style="6" customWidth="1"/>
    <col min="14851" max="14851" width="19" style="6" customWidth="1"/>
    <col min="14852" max="14852" width="14" style="6" customWidth="1"/>
    <col min="14853" max="14853" width="19.140625" style="6" customWidth="1"/>
    <col min="14854" max="14854" width="15.85546875" style="6" customWidth="1"/>
    <col min="14855" max="14856" width="11.42578125" style="6"/>
    <col min="14857" max="14857" width="12.85546875" style="6" customWidth="1"/>
    <col min="14858" max="14858" width="11.42578125" style="6" customWidth="1"/>
    <col min="14859" max="14859" width="14.42578125" style="6" customWidth="1"/>
    <col min="14860" max="15102" width="11.42578125" style="6"/>
    <col min="15103" max="15103" width="14.42578125" style="6" customWidth="1"/>
    <col min="15104" max="15104" width="38" style="6" customWidth="1"/>
    <col min="15105" max="15105" width="31.42578125" style="6" customWidth="1"/>
    <col min="15106" max="15106" width="21.42578125" style="6" customWidth="1"/>
    <col min="15107" max="15107" width="19" style="6" customWidth="1"/>
    <col min="15108" max="15108" width="14" style="6" customWidth="1"/>
    <col min="15109" max="15109" width="19.140625" style="6" customWidth="1"/>
    <col min="15110" max="15110" width="15.85546875" style="6" customWidth="1"/>
    <col min="15111" max="15112" width="11.42578125" style="6"/>
    <col min="15113" max="15113" width="12.85546875" style="6" customWidth="1"/>
    <col min="15114" max="15114" width="11.42578125" style="6" customWidth="1"/>
    <col min="15115" max="15115" width="14.42578125" style="6" customWidth="1"/>
    <col min="15116" max="15358" width="11.42578125" style="6"/>
    <col min="15359" max="15359" width="14.42578125" style="6" customWidth="1"/>
    <col min="15360" max="15360" width="38" style="6" customWidth="1"/>
    <col min="15361" max="15361" width="31.42578125" style="6" customWidth="1"/>
    <col min="15362" max="15362" width="21.42578125" style="6" customWidth="1"/>
    <col min="15363" max="15363" width="19" style="6" customWidth="1"/>
    <col min="15364" max="15364" width="14" style="6" customWidth="1"/>
    <col min="15365" max="15365" width="19.140625" style="6" customWidth="1"/>
    <col min="15366" max="15366" width="15.85546875" style="6" customWidth="1"/>
    <col min="15367" max="15368" width="11.42578125" style="6"/>
    <col min="15369" max="15369" width="12.85546875" style="6" customWidth="1"/>
    <col min="15370" max="15370" width="11.42578125" style="6" customWidth="1"/>
    <col min="15371" max="15371" width="14.42578125" style="6" customWidth="1"/>
    <col min="15372" max="15614" width="11.42578125" style="6"/>
    <col min="15615" max="15615" width="14.42578125" style="6" customWidth="1"/>
    <col min="15616" max="15616" width="38" style="6" customWidth="1"/>
    <col min="15617" max="15617" width="31.42578125" style="6" customWidth="1"/>
    <col min="15618" max="15618" width="21.42578125" style="6" customWidth="1"/>
    <col min="15619" max="15619" width="19" style="6" customWidth="1"/>
    <col min="15620" max="15620" width="14" style="6" customWidth="1"/>
    <col min="15621" max="15621" width="19.140625" style="6" customWidth="1"/>
    <col min="15622" max="15622" width="15.85546875" style="6" customWidth="1"/>
    <col min="15623" max="15624" width="11.42578125" style="6"/>
    <col min="15625" max="15625" width="12.85546875" style="6" customWidth="1"/>
    <col min="15626" max="15626" width="11.42578125" style="6" customWidth="1"/>
    <col min="15627" max="15627" width="14.42578125" style="6" customWidth="1"/>
    <col min="15628" max="15870" width="11.42578125" style="6"/>
    <col min="15871" max="15871" width="14.42578125" style="6" customWidth="1"/>
    <col min="15872" max="15872" width="38" style="6" customWidth="1"/>
    <col min="15873" max="15873" width="31.42578125" style="6" customWidth="1"/>
    <col min="15874" max="15874" width="21.42578125" style="6" customWidth="1"/>
    <col min="15875" max="15875" width="19" style="6" customWidth="1"/>
    <col min="15876" max="15876" width="14" style="6" customWidth="1"/>
    <col min="15877" max="15877" width="19.140625" style="6" customWidth="1"/>
    <col min="15878" max="15878" width="15.85546875" style="6" customWidth="1"/>
    <col min="15879" max="15880" width="11.42578125" style="6"/>
    <col min="15881" max="15881" width="12.85546875" style="6" customWidth="1"/>
    <col min="15882" max="15882" width="11.42578125" style="6" customWidth="1"/>
    <col min="15883" max="15883" width="14.42578125" style="6" customWidth="1"/>
    <col min="15884" max="16126" width="11.42578125" style="6"/>
    <col min="16127" max="16127" width="14.42578125" style="6" customWidth="1"/>
    <col min="16128" max="16128" width="38" style="6" customWidth="1"/>
    <col min="16129" max="16129" width="31.42578125" style="6" customWidth="1"/>
    <col min="16130" max="16130" width="21.42578125" style="6" customWidth="1"/>
    <col min="16131" max="16131" width="19" style="6" customWidth="1"/>
    <col min="16132" max="16132" width="14" style="6" customWidth="1"/>
    <col min="16133" max="16133" width="19.140625" style="6" customWidth="1"/>
    <col min="16134" max="16134" width="15.85546875" style="6" customWidth="1"/>
    <col min="16135" max="16136" width="11.42578125" style="6"/>
    <col min="16137" max="16137" width="12.85546875" style="6" customWidth="1"/>
    <col min="16138" max="16138" width="11.42578125" style="6" customWidth="1"/>
    <col min="16139" max="16139" width="14.42578125" style="6" customWidth="1"/>
    <col min="16140" max="16384" width="11.42578125" style="6"/>
  </cols>
  <sheetData>
    <row r="1" spans="2:20" ht="15.75" thickBot="1" x14ac:dyDescent="0.3"/>
    <row r="2" spans="2:20" ht="14.45" customHeight="1" x14ac:dyDescent="0.25">
      <c r="B2" s="261" t="s">
        <v>42</v>
      </c>
      <c r="C2" s="232"/>
      <c r="D2" s="232"/>
      <c r="E2" s="232"/>
      <c r="F2" s="232"/>
      <c r="G2" s="232"/>
      <c r="H2" s="232"/>
      <c r="I2" s="232"/>
      <c r="J2" s="232"/>
      <c r="K2" s="232"/>
      <c r="L2" s="232"/>
      <c r="M2" s="232"/>
      <c r="N2" s="232"/>
      <c r="O2" s="232"/>
      <c r="P2" s="232"/>
      <c r="Q2" s="232"/>
      <c r="R2" s="232"/>
      <c r="S2" s="232"/>
      <c r="T2" s="233"/>
    </row>
    <row r="3" spans="2:20" ht="14.45" customHeight="1" x14ac:dyDescent="0.25">
      <c r="B3" s="262"/>
      <c r="C3" s="235"/>
      <c r="D3" s="235"/>
      <c r="E3" s="235"/>
      <c r="F3" s="235"/>
      <c r="G3" s="235"/>
      <c r="H3" s="235"/>
      <c r="I3" s="235"/>
      <c r="J3" s="235"/>
      <c r="K3" s="235"/>
      <c r="L3" s="235"/>
      <c r="M3" s="235"/>
      <c r="N3" s="235"/>
      <c r="O3" s="235"/>
      <c r="P3" s="235"/>
      <c r="Q3" s="235"/>
      <c r="R3" s="235"/>
      <c r="S3" s="235"/>
      <c r="T3" s="236"/>
    </row>
    <row r="4" spans="2:20" ht="14.45" customHeight="1" thickBot="1" x14ac:dyDescent="0.3">
      <c r="B4" s="263"/>
      <c r="C4" s="264"/>
      <c r="D4" s="264"/>
      <c r="E4" s="264"/>
      <c r="F4" s="264"/>
      <c r="G4" s="264"/>
      <c r="H4" s="264"/>
      <c r="I4" s="264"/>
      <c r="J4" s="264"/>
      <c r="K4" s="264"/>
      <c r="L4" s="264"/>
      <c r="M4" s="264"/>
      <c r="N4" s="264"/>
      <c r="O4" s="264"/>
      <c r="P4" s="264"/>
      <c r="Q4" s="264"/>
      <c r="R4" s="264"/>
      <c r="S4" s="264"/>
      <c r="T4" s="265"/>
    </row>
    <row r="5" spans="2:20" ht="16.5" thickBot="1" x14ac:dyDescent="0.3">
      <c r="B5" s="266" t="s">
        <v>4</v>
      </c>
      <c r="C5" s="267"/>
      <c r="D5" s="267"/>
      <c r="E5" s="267"/>
      <c r="F5" s="267"/>
      <c r="G5" s="267"/>
      <c r="H5" s="267"/>
      <c r="I5" s="267"/>
      <c r="J5" s="267"/>
      <c r="K5" s="267"/>
      <c r="L5" s="267"/>
      <c r="M5" s="267"/>
      <c r="N5" s="267"/>
      <c r="O5" s="267"/>
      <c r="P5" s="267"/>
      <c r="Q5" s="267"/>
      <c r="R5" s="267"/>
      <c r="S5" s="267"/>
      <c r="T5" s="268"/>
    </row>
    <row r="6" spans="2:20" ht="16.5" thickBot="1" x14ac:dyDescent="0.3">
      <c r="B6" s="240" t="s">
        <v>8</v>
      </c>
      <c r="C6" s="241"/>
      <c r="D6" s="19"/>
      <c r="E6" s="269"/>
      <c r="F6" s="270"/>
      <c r="G6" s="270"/>
      <c r="H6" s="270"/>
      <c r="I6" s="270"/>
      <c r="J6" s="270"/>
      <c r="K6" s="270"/>
      <c r="L6" s="270"/>
      <c r="M6" s="270"/>
      <c r="N6" s="270"/>
      <c r="O6" s="270"/>
      <c r="P6" s="270"/>
      <c r="Q6" s="270"/>
      <c r="R6" s="270"/>
      <c r="S6" s="270"/>
      <c r="T6" s="271"/>
    </row>
    <row r="7" spans="2:20" ht="15" hidden="1" customHeight="1" thickBot="1" x14ac:dyDescent="0.3">
      <c r="B7" s="18"/>
      <c r="C7" s="18"/>
      <c r="D7" s="18"/>
      <c r="E7" s="18"/>
      <c r="F7" s="18"/>
      <c r="G7" s="18"/>
      <c r="H7" s="18"/>
      <c r="I7" s="18"/>
      <c r="J7" s="18"/>
      <c r="K7" s="18"/>
      <c r="L7" s="18"/>
      <c r="M7" s="18"/>
      <c r="N7" s="18"/>
      <c r="O7" s="18"/>
      <c r="P7" s="18"/>
      <c r="Q7" s="18"/>
      <c r="R7" s="18"/>
      <c r="S7" s="18"/>
      <c r="T7" s="32"/>
    </row>
    <row r="8" spans="2:20" ht="15" customHeight="1" thickBot="1" x14ac:dyDescent="0.3">
      <c r="B8" s="220" t="s">
        <v>39</v>
      </c>
      <c r="C8" s="220" t="s">
        <v>10</v>
      </c>
      <c r="D8" s="220" t="s">
        <v>34</v>
      </c>
      <c r="E8" s="276" t="s">
        <v>11</v>
      </c>
      <c r="F8" s="220" t="s">
        <v>13</v>
      </c>
      <c r="G8" s="220" t="s">
        <v>14</v>
      </c>
      <c r="H8" s="273" t="s">
        <v>15</v>
      </c>
      <c r="I8" s="274"/>
      <c r="J8" s="274"/>
      <c r="K8" s="274"/>
      <c r="L8" s="274"/>
      <c r="M8" s="274"/>
      <c r="N8" s="274"/>
      <c r="O8" s="274"/>
      <c r="P8" s="274"/>
      <c r="Q8" s="274"/>
      <c r="R8" s="274"/>
      <c r="S8" s="274"/>
      <c r="T8" s="275"/>
    </row>
    <row r="9" spans="2:20" ht="43.7" customHeight="1" thickBot="1" x14ac:dyDescent="0.3">
      <c r="B9" s="272"/>
      <c r="C9" s="272"/>
      <c r="D9" s="272"/>
      <c r="E9" s="277"/>
      <c r="F9" s="272"/>
      <c r="G9" s="272"/>
      <c r="H9" s="8" t="s">
        <v>16</v>
      </c>
      <c r="I9" s="9" t="s">
        <v>17</v>
      </c>
      <c r="J9" s="10" t="s">
        <v>18</v>
      </c>
      <c r="K9" s="10" t="s">
        <v>19</v>
      </c>
      <c r="L9" s="10" t="s">
        <v>20</v>
      </c>
      <c r="M9" s="10" t="s">
        <v>21</v>
      </c>
      <c r="N9" s="10" t="s">
        <v>22</v>
      </c>
      <c r="O9" s="10" t="s">
        <v>23</v>
      </c>
      <c r="P9" s="10" t="s">
        <v>24</v>
      </c>
      <c r="Q9" s="10" t="s">
        <v>25</v>
      </c>
      <c r="R9" s="10" t="s">
        <v>26</v>
      </c>
      <c r="S9" s="10" t="s">
        <v>27</v>
      </c>
      <c r="T9" s="11" t="s">
        <v>28</v>
      </c>
    </row>
    <row r="10" spans="2:20" ht="15" customHeight="1" x14ac:dyDescent="0.25">
      <c r="B10" s="253" t="s">
        <v>29</v>
      </c>
      <c r="C10" s="253"/>
      <c r="D10" s="258" t="s">
        <v>35</v>
      </c>
      <c r="E10" s="259"/>
      <c r="F10" s="251"/>
      <c r="G10" s="247"/>
      <c r="H10" s="49" t="s">
        <v>36</v>
      </c>
      <c r="I10" s="46"/>
      <c r="J10" s="34"/>
      <c r="K10" s="34"/>
      <c r="L10" s="34"/>
      <c r="M10" s="34"/>
      <c r="N10" s="34"/>
      <c r="O10" s="34"/>
      <c r="P10" s="34"/>
      <c r="Q10" s="34"/>
      <c r="R10" s="34"/>
      <c r="S10" s="34"/>
      <c r="T10" s="35"/>
    </row>
    <row r="11" spans="2:20" x14ac:dyDescent="0.25">
      <c r="B11" s="254"/>
      <c r="C11" s="254"/>
      <c r="D11" s="257"/>
      <c r="E11" s="260"/>
      <c r="F11" s="252"/>
      <c r="G11" s="248"/>
      <c r="H11" s="50" t="s">
        <v>36</v>
      </c>
      <c r="I11" s="47"/>
      <c r="J11" s="12"/>
      <c r="K11" s="12"/>
      <c r="L11" s="12"/>
      <c r="M11" s="12"/>
      <c r="N11" s="12"/>
      <c r="O11" s="12"/>
      <c r="P11" s="12"/>
      <c r="Q11" s="12"/>
      <c r="R11" s="12"/>
      <c r="S11" s="12"/>
      <c r="T11" s="13"/>
    </row>
    <row r="12" spans="2:20" x14ac:dyDescent="0.25">
      <c r="B12" s="254"/>
      <c r="C12" s="256"/>
      <c r="D12" s="257"/>
      <c r="E12" s="255"/>
      <c r="F12" s="250"/>
      <c r="G12" s="249"/>
      <c r="H12" s="50" t="s">
        <v>36</v>
      </c>
      <c r="I12" s="47"/>
      <c r="J12" s="12"/>
      <c r="K12" s="12"/>
      <c r="L12" s="12"/>
      <c r="M12" s="12"/>
      <c r="N12" s="12"/>
      <c r="O12" s="12"/>
      <c r="P12" s="12"/>
      <c r="Q12" s="12"/>
      <c r="R12" s="12"/>
      <c r="S12" s="12"/>
      <c r="T12" s="13"/>
    </row>
    <row r="13" spans="2:20" x14ac:dyDescent="0.25">
      <c r="B13" s="254"/>
      <c r="C13" s="256"/>
      <c r="D13" s="257"/>
      <c r="E13" s="255"/>
      <c r="F13" s="250"/>
      <c r="G13" s="249"/>
      <c r="H13" s="50" t="s">
        <v>36</v>
      </c>
      <c r="I13" s="47"/>
      <c r="J13" s="12"/>
      <c r="K13" s="12"/>
      <c r="L13" s="12"/>
      <c r="M13" s="12"/>
      <c r="N13" s="12"/>
      <c r="O13" s="12"/>
      <c r="P13" s="12"/>
      <c r="Q13" s="12"/>
      <c r="R13" s="12"/>
      <c r="S13" s="12"/>
      <c r="T13" s="13"/>
    </row>
    <row r="14" spans="2:20" ht="15.75" thickBot="1" x14ac:dyDescent="0.3">
      <c r="B14" s="20"/>
      <c r="C14" s="21"/>
      <c r="D14" s="39"/>
      <c r="E14" s="38"/>
      <c r="F14" s="22"/>
      <c r="G14" s="45"/>
      <c r="H14" s="51" t="s">
        <v>36</v>
      </c>
      <c r="I14" s="48"/>
      <c r="J14" s="36"/>
      <c r="K14" s="36"/>
      <c r="L14" s="36"/>
      <c r="M14" s="36"/>
      <c r="N14" s="36"/>
      <c r="O14" s="36"/>
      <c r="P14" s="36"/>
      <c r="Q14" s="36"/>
      <c r="R14" s="36"/>
      <c r="S14" s="36"/>
      <c r="T14" s="37"/>
    </row>
    <row r="15" spans="2:20" ht="15.75" thickBot="1" x14ac:dyDescent="0.3">
      <c r="B15" s="244" t="s">
        <v>31</v>
      </c>
      <c r="C15" s="245"/>
      <c r="D15" s="246"/>
      <c r="E15" s="33">
        <f>SUM(E10:E14)</f>
        <v>0</v>
      </c>
      <c r="F15" s="53"/>
      <c r="G15" s="54"/>
      <c r="H15" s="55"/>
      <c r="I15" s="55"/>
      <c r="J15" s="55"/>
      <c r="K15" s="54"/>
      <c r="L15" s="55"/>
      <c r="M15" s="55"/>
      <c r="N15" s="55"/>
      <c r="O15" s="55"/>
      <c r="P15" s="55"/>
      <c r="Q15" s="55"/>
      <c r="R15" s="55"/>
      <c r="S15" s="55"/>
      <c r="T15" s="56"/>
    </row>
    <row r="16" spans="2:20" ht="15.75" thickBot="1" x14ac:dyDescent="0.3">
      <c r="B16" s="202" t="s">
        <v>32</v>
      </c>
      <c r="C16" s="203"/>
      <c r="D16" s="204"/>
      <c r="E16" s="14"/>
      <c r="F16" s="57"/>
      <c r="T16" s="58"/>
    </row>
    <row r="17" spans="2:20" ht="15.75" thickBot="1" x14ac:dyDescent="0.3">
      <c r="B17" s="202" t="s">
        <v>33</v>
      </c>
      <c r="C17" s="203"/>
      <c r="D17" s="204"/>
      <c r="E17" s="15">
        <f>+E16-E15</f>
        <v>0</v>
      </c>
      <c r="F17" s="59"/>
      <c r="G17" s="60"/>
      <c r="H17" s="61"/>
      <c r="I17" s="61"/>
      <c r="J17" s="61"/>
      <c r="K17" s="60"/>
      <c r="L17" s="61"/>
      <c r="M17" s="61"/>
      <c r="N17" s="61"/>
      <c r="O17" s="61"/>
      <c r="P17" s="61"/>
      <c r="Q17" s="61"/>
      <c r="R17" s="61"/>
      <c r="S17" s="61"/>
      <c r="T17" s="62"/>
    </row>
    <row r="18" spans="2:20" x14ac:dyDescent="0.25">
      <c r="B18" s="208" t="s">
        <v>40</v>
      </c>
      <c r="C18" s="209"/>
      <c r="D18" s="209"/>
      <c r="E18" s="209"/>
      <c r="F18" s="209"/>
      <c r="G18" s="209"/>
      <c r="H18" s="209"/>
      <c r="I18" s="209"/>
      <c r="J18" s="209"/>
      <c r="K18" s="209"/>
      <c r="L18" s="209"/>
      <c r="M18" s="209"/>
      <c r="N18" s="209"/>
      <c r="O18" s="209"/>
      <c r="P18" s="209"/>
      <c r="Q18" s="209"/>
      <c r="R18" s="209"/>
      <c r="S18" s="209"/>
      <c r="T18" s="210"/>
    </row>
    <row r="19" spans="2:20" x14ac:dyDescent="0.25">
      <c r="B19" s="211"/>
      <c r="C19" s="212"/>
      <c r="D19" s="212"/>
      <c r="E19" s="212"/>
      <c r="F19" s="212"/>
      <c r="G19" s="212"/>
      <c r="H19" s="212"/>
      <c r="I19" s="212"/>
      <c r="J19" s="212"/>
      <c r="K19" s="212"/>
      <c r="L19" s="212"/>
      <c r="M19" s="212"/>
      <c r="N19" s="212"/>
      <c r="O19" s="212"/>
      <c r="P19" s="212"/>
      <c r="Q19" s="212"/>
      <c r="R19" s="212"/>
      <c r="S19" s="212"/>
      <c r="T19" s="213"/>
    </row>
    <row r="20" spans="2:20" ht="15.75" thickBot="1" x14ac:dyDescent="0.3">
      <c r="B20" s="214"/>
      <c r="C20" s="215"/>
      <c r="D20" s="215"/>
      <c r="E20" s="215"/>
      <c r="F20" s="215"/>
      <c r="G20" s="215"/>
      <c r="H20" s="215"/>
      <c r="I20" s="215"/>
      <c r="J20" s="215"/>
      <c r="K20" s="215"/>
      <c r="L20" s="215"/>
      <c r="M20" s="215"/>
      <c r="N20" s="215"/>
      <c r="O20" s="215"/>
      <c r="P20" s="215"/>
      <c r="Q20" s="215"/>
      <c r="R20" s="215"/>
      <c r="S20" s="215"/>
      <c r="T20" s="216"/>
    </row>
    <row r="21" spans="2:20" x14ac:dyDescent="0.25">
      <c r="B21" s="17"/>
      <c r="C21" s="17"/>
      <c r="D21" s="17"/>
      <c r="E21" s="17"/>
    </row>
    <row r="22" spans="2:20" x14ac:dyDescent="0.25">
      <c r="B22" s="63" t="s">
        <v>41</v>
      </c>
    </row>
    <row r="23" spans="2:20" x14ac:dyDescent="0.25">
      <c r="K23" s="52"/>
      <c r="M23" s="7"/>
      <c r="N23" s="7"/>
    </row>
    <row r="24" spans="2:20" x14ac:dyDescent="0.25">
      <c r="K24" s="6"/>
      <c r="N24" s="7"/>
    </row>
  </sheetData>
  <mergeCells count="27">
    <mergeCell ref="B2:T4"/>
    <mergeCell ref="B5:T5"/>
    <mergeCell ref="B6:C6"/>
    <mergeCell ref="E6:T6"/>
    <mergeCell ref="G8:G9"/>
    <mergeCell ref="H8:T8"/>
    <mergeCell ref="F8:F9"/>
    <mergeCell ref="B8:B9"/>
    <mergeCell ref="C8:C9"/>
    <mergeCell ref="E8:E9"/>
    <mergeCell ref="D8:D9"/>
    <mergeCell ref="B18:T20"/>
    <mergeCell ref="B15:D15"/>
    <mergeCell ref="B16:D16"/>
    <mergeCell ref="B17:D17"/>
    <mergeCell ref="G10:G11"/>
    <mergeCell ref="G12:G13"/>
    <mergeCell ref="F12:F13"/>
    <mergeCell ref="F10:F11"/>
    <mergeCell ref="B10:B11"/>
    <mergeCell ref="C10:C11"/>
    <mergeCell ref="B12:B13"/>
    <mergeCell ref="E12:E13"/>
    <mergeCell ref="C12:C13"/>
    <mergeCell ref="D12:D13"/>
    <mergeCell ref="D10:D11"/>
    <mergeCell ref="E10:E11"/>
  </mergeCells>
  <dataValidations count="2">
    <dataValidation type="list" allowBlank="1" showInputMessage="1" showErrorMessage="1" sqref="D10:D13" xr:uid="{00000000-0002-0000-0500-000000000000}">
      <formula1>"Aseguramiento,Consultoria"</formula1>
    </dataValidation>
    <dataValidation type="list" allowBlank="1" showInputMessage="1" showErrorMessage="1" sqref="H10:H14" xr:uid="{00000000-0002-0000-0500-000001000000}">
      <formula1>"Sin Iniciar,Finalizada,En Proceso,"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14</vt:i4>
      </vt:variant>
    </vt:vector>
  </HeadingPairs>
  <TitlesOfParts>
    <vt:vector size="20" baseType="lpstr">
      <vt:lpstr>Priorización A</vt:lpstr>
      <vt:lpstr>Priorización B</vt:lpstr>
      <vt:lpstr>Orientaciones Grales.</vt:lpstr>
      <vt:lpstr>Parámetros</vt:lpstr>
      <vt:lpstr>Procesos A Auditar Vs Recursos</vt:lpstr>
      <vt:lpstr>Seguimiento Programa Anual</vt:lpstr>
      <vt:lpstr>Ciclo_Rotación_Calif</vt:lpstr>
      <vt:lpstr>Ciclo_Rotación_Def</vt:lpstr>
      <vt:lpstr>Impacto_Obj_Est_Calif</vt:lpstr>
      <vt:lpstr>Impacto_Obj_Est_Def</vt:lpstr>
      <vt:lpstr>Impacto_Ppto_Calif</vt:lpstr>
      <vt:lpstr>Impacto_Ppto_Def</vt:lpstr>
      <vt:lpstr>Nivel_Criticidad</vt:lpstr>
      <vt:lpstr>Nivel_Directivo_Calif</vt:lpstr>
      <vt:lpstr>Nivel_Directivo_Def</vt:lpstr>
      <vt:lpstr>Nivel_Directivo_Def_PQR</vt:lpstr>
      <vt:lpstr>Result_Aud_Ant_Calif</vt:lpstr>
      <vt:lpstr>Result_Aud_Ant_Def</vt:lpstr>
      <vt:lpstr>Tiempo_Ult_Aud_Calif</vt:lpstr>
      <vt:lpstr>Tiempo_Ult_Aud_Def</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ARLEY GIRALDO ZAPATA</dc:creator>
  <cp:lastModifiedBy>Mary Carrillo Pacheco</cp:lastModifiedBy>
  <cp:lastPrinted>2024-12-17T22:09:26Z</cp:lastPrinted>
  <dcterms:created xsi:type="dcterms:W3CDTF">2014-03-13T13:58:02Z</dcterms:created>
  <dcterms:modified xsi:type="dcterms:W3CDTF">2025-04-15T22:10:11Z</dcterms:modified>
</cp:coreProperties>
</file>