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workbookProtection workbookAlgorithmName="SHA-512" workbookHashValue="UqpYz7t7lnKX7IFdMm3k90Y2MOKfxI8sRcGnGOIVYojPvFQf9rfOvHBo7+cEauWVGw14d7neIIDSRljYAyPpfw==" workbookSaltValue="Zi67UlvCnpCvNzywKah/9g==" workbookSpinCount="100000" lockStructure="1"/>
  <bookViews>
    <workbookView xWindow="0" yWindow="0" windowWidth="20490" windowHeight="6165" tabRatio="819"/>
  </bookViews>
  <sheets>
    <sheet name="RT03-F13" sheetId="26" r:id="rId1"/>
    <sheet name="RT03-F16" sheetId="80" state="hidden" r:id="rId2"/>
    <sheet name="10 kg Comp" sheetId="75" state="hidden" r:id="rId3"/>
    <sheet name="Certif 10 kg Complemento " sheetId="83" state="hidden" r:id="rId4"/>
    <sheet name="20 kg Comp" sheetId="77" state="hidden" r:id="rId5"/>
    <sheet name="Certif 20 kg Complemento" sheetId="82" state="hidden" r:id="rId6"/>
    <sheet name="1 g" sheetId="57" state="hidden" r:id="rId7"/>
    <sheet name="2 g" sheetId="58" state="hidden" r:id="rId8"/>
    <sheet name="2 g +" sheetId="59" state="hidden" r:id="rId9"/>
    <sheet name="5 g" sheetId="60" state="hidden" r:id="rId10"/>
    <sheet name="10 g" sheetId="61" state="hidden" r:id="rId11"/>
    <sheet name="20 g" sheetId="62" state="hidden" r:id="rId12"/>
    <sheet name="20 g +" sheetId="63" state="hidden" r:id="rId13"/>
    <sheet name="50 g" sheetId="64" state="hidden" r:id="rId14"/>
    <sheet name="100 g" sheetId="65" state="hidden" r:id="rId15"/>
    <sheet name="200 g" sheetId="66" state="hidden" r:id="rId16"/>
    <sheet name="200 g +" sheetId="67" state="hidden" r:id="rId17"/>
    <sheet name="500 g" sheetId="68" state="hidden" r:id="rId18"/>
    <sheet name="1000 g" sheetId="69" state="hidden" r:id="rId19"/>
    <sheet name="2000 g" sheetId="70" state="hidden" r:id="rId20"/>
    <sheet name="2000 g +" sheetId="71" state="hidden" r:id="rId21"/>
    <sheet name="5000 g" sheetId="73" state="hidden" r:id="rId22"/>
    <sheet name="10000 g" sheetId="74" state="hidden" r:id="rId23"/>
    <sheet name="Certificado 17" sheetId="56" state="hidden" r:id="rId24"/>
    <sheet name="Datos" sheetId="53" state="hidden" r:id="rId25"/>
  </sheets>
  <externalReferences>
    <externalReference r:id="rId26"/>
  </externalReferences>
  <definedNames>
    <definedName name="_xlnm.Print_Area" localSheetId="6">'1 g'!$A$1:$J$74</definedName>
    <definedName name="_xlnm.Print_Area" localSheetId="10">'10 g'!$A$1:$J$74</definedName>
    <definedName name="_xlnm.Print_Area" localSheetId="2">'10 kg Comp'!$A$1:$J$74</definedName>
    <definedName name="_xlnm.Print_Area" localSheetId="14">'100 g'!$A$1:$J$74</definedName>
    <definedName name="_xlnm.Print_Area" localSheetId="18">'1000 g'!$A$1:$J$74</definedName>
    <definedName name="_xlnm.Print_Area" localSheetId="22">'10000 g'!$A$1:$J$74</definedName>
    <definedName name="_xlnm.Print_Area" localSheetId="7">'2 g'!$A$1:$J$74</definedName>
    <definedName name="_xlnm.Print_Area" localSheetId="8">'2 g +'!$A$1:$J$74</definedName>
    <definedName name="_xlnm.Print_Area" localSheetId="11">'20 g'!$A$1:$J$74</definedName>
    <definedName name="_xlnm.Print_Area" localSheetId="12">'20 g +'!$A$1:$J$74</definedName>
    <definedName name="_xlnm.Print_Area" localSheetId="4">'20 kg Comp'!$A$1:$J$74</definedName>
    <definedName name="_xlnm.Print_Area" localSheetId="15">'200 g'!$A$1:$J$74</definedName>
    <definedName name="_xlnm.Print_Area" localSheetId="16">'200 g +'!$A$1:$J$74</definedName>
    <definedName name="_xlnm.Print_Area" localSheetId="19">'2000 g'!$A$1:$J$74</definedName>
    <definedName name="_xlnm.Print_Area" localSheetId="20">'2000 g +'!$A$1:$J$74</definedName>
    <definedName name="_xlnm.Print_Area" localSheetId="9">'5 g'!$A$1:$J$74</definedName>
    <definedName name="_xlnm.Print_Area" localSheetId="13">'50 g'!$A$1:$J$74</definedName>
    <definedName name="_xlnm.Print_Area" localSheetId="17">'500 g'!$A$1:$J$74</definedName>
    <definedName name="_xlnm.Print_Area" localSheetId="21">'5000 g'!$A$1:$J$74</definedName>
    <definedName name="_xlnm.Print_Area" localSheetId="3">'Certif 10 kg Complemento '!$A$1:$J$104</definedName>
    <definedName name="_xlnm.Print_Area" localSheetId="5">'Certif 20 kg Complemento'!$A$1:$J$104</definedName>
    <definedName name="_xlnm.Print_Area" localSheetId="23">'Certificado 17'!$A$1:$J$131</definedName>
    <definedName name="_xlnm.Print_Area" localSheetId="0">'RT03-F13'!$A$1:$J$74</definedName>
    <definedName name="_xlnm.Print_Area" localSheetId="1">'RT03-F16'!$A$1:$J$104</definedName>
    <definedName name="DELTAMAXI">'[1]PRUEBAS DE CALIBRACION'!$G$18</definedName>
    <definedName name="DIVISIÓNDEESCALA">[1]DATOS!$E$13</definedName>
    <definedName name="LEXCENTRICIDAD">'[1]PRUEBAS DE CALIBRACION'!$H$11</definedName>
    <definedName name="_xlnm.Print_Titles" localSheetId="6">'1 g'!$1:$1</definedName>
    <definedName name="_xlnm.Print_Titles" localSheetId="10">'10 g'!$1:$1</definedName>
    <definedName name="_xlnm.Print_Titles" localSheetId="2">'10 kg Comp'!$1:$1</definedName>
    <definedName name="_xlnm.Print_Titles" localSheetId="14">'100 g'!$1:$1</definedName>
    <definedName name="_xlnm.Print_Titles" localSheetId="18">'1000 g'!$1:$1</definedName>
    <definedName name="_xlnm.Print_Titles" localSheetId="22">'10000 g'!$1:$1</definedName>
    <definedName name="_xlnm.Print_Titles" localSheetId="7">'2 g'!$1:$1</definedName>
    <definedName name="_xlnm.Print_Titles" localSheetId="8">'2 g +'!$1:$1</definedName>
    <definedName name="_xlnm.Print_Titles" localSheetId="11">'20 g'!$1:$1</definedName>
    <definedName name="_xlnm.Print_Titles" localSheetId="12">'20 g +'!$1:$1</definedName>
    <definedName name="_xlnm.Print_Titles" localSheetId="4">'20 kg Comp'!$1:$1</definedName>
    <definedName name="_xlnm.Print_Titles" localSheetId="15">'200 g'!$1:$1</definedName>
    <definedName name="_xlnm.Print_Titles" localSheetId="16">'200 g +'!$1:$1</definedName>
    <definedName name="_xlnm.Print_Titles" localSheetId="19">'2000 g'!$1:$1</definedName>
    <definedName name="_xlnm.Print_Titles" localSheetId="20">'2000 g +'!$1:$1</definedName>
    <definedName name="_xlnm.Print_Titles" localSheetId="9">'5 g'!$1:$1</definedName>
    <definedName name="_xlnm.Print_Titles" localSheetId="13">'50 g'!$1:$1</definedName>
    <definedName name="_xlnm.Print_Titles" localSheetId="17">'500 g'!$1:$1</definedName>
    <definedName name="_xlnm.Print_Titles" localSheetId="21">'5000 g'!$1:$1</definedName>
    <definedName name="_xlnm.Print_Titles" localSheetId="0">'RT03-F13'!$1:$1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5" i="53" l="1"/>
  <c r="S506" i="53" s="1"/>
  <c r="S507" i="53" s="1"/>
  <c r="S508" i="53" s="1"/>
  <c r="S509" i="53" s="1"/>
  <c r="S510" i="53" s="1"/>
  <c r="S511" i="53" s="1"/>
  <c r="S512" i="53" s="1"/>
  <c r="S513" i="53" s="1"/>
  <c r="S514" i="53" s="1"/>
  <c r="S515" i="53" s="1"/>
  <c r="S516" i="53" s="1"/>
  <c r="S517" i="53" s="1"/>
  <c r="S518" i="53" s="1"/>
  <c r="S519" i="53" s="1"/>
  <c r="S520" i="53" s="1"/>
  <c r="S485" i="53"/>
  <c r="S486" i="53" s="1"/>
  <c r="S487" i="53" s="1"/>
  <c r="S488" i="53" s="1"/>
  <c r="S489" i="53" s="1"/>
  <c r="S490" i="53" s="1"/>
  <c r="S491" i="53" s="1"/>
  <c r="S492" i="53" s="1"/>
  <c r="S493" i="53" s="1"/>
  <c r="S494" i="53" s="1"/>
  <c r="S495" i="53" s="1"/>
  <c r="S496" i="53" s="1"/>
  <c r="S497" i="53" s="1"/>
  <c r="S498" i="53" s="1"/>
  <c r="S499" i="53" s="1"/>
  <c r="S500" i="53" s="1"/>
  <c r="S465" i="53"/>
  <c r="S466" i="53" s="1"/>
  <c r="S467" i="53" s="1"/>
  <c r="S468" i="53" s="1"/>
  <c r="S469" i="53" s="1"/>
  <c r="S470" i="53" s="1"/>
  <c r="S471" i="53" s="1"/>
  <c r="S472" i="53" s="1"/>
  <c r="S473" i="53" s="1"/>
  <c r="S474" i="53" s="1"/>
  <c r="S475" i="53" s="1"/>
  <c r="S476" i="53" s="1"/>
  <c r="S477" i="53" s="1"/>
  <c r="S478" i="53" s="1"/>
  <c r="S479" i="53" s="1"/>
  <c r="S480" i="53" s="1"/>
  <c r="S446" i="53"/>
  <c r="S447" i="53" s="1"/>
  <c r="S448" i="53" s="1"/>
  <c r="S449" i="53" s="1"/>
  <c r="S450" i="53" s="1"/>
  <c r="S451" i="53" s="1"/>
  <c r="S452" i="53" s="1"/>
  <c r="S453" i="53" s="1"/>
  <c r="S454" i="53" s="1"/>
  <c r="S455" i="53" s="1"/>
  <c r="S456" i="53" s="1"/>
  <c r="S457" i="53" s="1"/>
  <c r="S458" i="53" s="1"/>
  <c r="S459" i="53" s="1"/>
  <c r="S460" i="53" s="1"/>
  <c r="S445" i="53"/>
  <c r="S425" i="53"/>
  <c r="S426" i="53" s="1"/>
  <c r="S427" i="53" s="1"/>
  <c r="S428" i="53" s="1"/>
  <c r="S429" i="53" s="1"/>
  <c r="S430" i="53" s="1"/>
  <c r="S431" i="53" s="1"/>
  <c r="S432" i="53" s="1"/>
  <c r="S433" i="53" s="1"/>
  <c r="S434" i="53" s="1"/>
  <c r="S435" i="53" s="1"/>
  <c r="S436" i="53" s="1"/>
  <c r="S437" i="53" s="1"/>
  <c r="S438" i="53" s="1"/>
  <c r="S439" i="53" s="1"/>
  <c r="S440" i="53" s="1"/>
  <c r="S405" i="53"/>
  <c r="S406" i="53" s="1"/>
  <c r="S407" i="53" s="1"/>
  <c r="S408" i="53" s="1"/>
  <c r="S409" i="53" s="1"/>
  <c r="S410" i="53" s="1"/>
  <c r="S411" i="53" s="1"/>
  <c r="S412" i="53" s="1"/>
  <c r="S413" i="53" s="1"/>
  <c r="S414" i="53" s="1"/>
  <c r="S415" i="53" s="1"/>
  <c r="S416" i="53" s="1"/>
  <c r="S417" i="53" s="1"/>
  <c r="S418" i="53" s="1"/>
  <c r="S419" i="53" s="1"/>
  <c r="S420" i="53" s="1"/>
  <c r="S385" i="53"/>
  <c r="S386" i="53" s="1"/>
  <c r="S387" i="53" s="1"/>
  <c r="S388" i="53" s="1"/>
  <c r="S389" i="53" s="1"/>
  <c r="S390" i="53" s="1"/>
  <c r="S391" i="53" s="1"/>
  <c r="S392" i="53" s="1"/>
  <c r="S393" i="53" s="1"/>
  <c r="S394" i="53" s="1"/>
  <c r="S395" i="53" s="1"/>
  <c r="S396" i="53" s="1"/>
  <c r="S397" i="53" s="1"/>
  <c r="S398" i="53" s="1"/>
  <c r="S399" i="53" s="1"/>
  <c r="S400" i="53" s="1"/>
  <c r="S365" i="53"/>
  <c r="S366" i="53" s="1"/>
  <c r="S367" i="53" s="1"/>
  <c r="S368" i="53" s="1"/>
  <c r="S369" i="53" s="1"/>
  <c r="S370" i="53" s="1"/>
  <c r="S371" i="53" s="1"/>
  <c r="S372" i="53" s="1"/>
  <c r="S373" i="53" s="1"/>
  <c r="S374" i="53" s="1"/>
  <c r="S375" i="53" s="1"/>
  <c r="S376" i="53" s="1"/>
  <c r="S377" i="53" s="1"/>
  <c r="S378" i="53" s="1"/>
  <c r="S379" i="53" s="1"/>
  <c r="S380" i="53" s="1"/>
  <c r="S345" i="53"/>
  <c r="S346" i="53" s="1"/>
  <c r="S347" i="53" s="1"/>
  <c r="S348" i="53" s="1"/>
  <c r="S349" i="53" s="1"/>
  <c r="S350" i="53" s="1"/>
  <c r="S351" i="53" s="1"/>
  <c r="S352" i="53" s="1"/>
  <c r="S353" i="53" s="1"/>
  <c r="S354" i="53" s="1"/>
  <c r="S355" i="53" s="1"/>
  <c r="S356" i="53" s="1"/>
  <c r="S357" i="53" s="1"/>
  <c r="S358" i="53" s="1"/>
  <c r="S359" i="53" s="1"/>
  <c r="S360" i="53" s="1"/>
  <c r="S325" i="53"/>
  <c r="S326" i="53" s="1"/>
  <c r="S327" i="53" s="1"/>
  <c r="S328" i="53" s="1"/>
  <c r="S329" i="53" s="1"/>
  <c r="S330" i="53" s="1"/>
  <c r="S331" i="53" s="1"/>
  <c r="S332" i="53" s="1"/>
  <c r="S333" i="53" s="1"/>
  <c r="S334" i="53" s="1"/>
  <c r="S335" i="53" s="1"/>
  <c r="S336" i="53" s="1"/>
  <c r="S337" i="53" s="1"/>
  <c r="S338" i="53" s="1"/>
  <c r="S339" i="53" s="1"/>
  <c r="S340" i="53" s="1"/>
  <c r="S305" i="53"/>
  <c r="S306" i="53" s="1"/>
  <c r="S307" i="53" s="1"/>
  <c r="S308" i="53" s="1"/>
  <c r="S309" i="53" s="1"/>
  <c r="S310" i="53" s="1"/>
  <c r="S311" i="53" s="1"/>
  <c r="S312" i="53" s="1"/>
  <c r="S313" i="53" s="1"/>
  <c r="S314" i="53" s="1"/>
  <c r="S315" i="53" s="1"/>
  <c r="S316" i="53" s="1"/>
  <c r="S317" i="53" s="1"/>
  <c r="S318" i="53" s="1"/>
  <c r="S319" i="53" s="1"/>
  <c r="S320" i="53" s="1"/>
  <c r="S285" i="53"/>
  <c r="S286" i="53" s="1"/>
  <c r="S287" i="53" s="1"/>
  <c r="S288" i="53" s="1"/>
  <c r="S289" i="53" s="1"/>
  <c r="S290" i="53" s="1"/>
  <c r="S291" i="53" s="1"/>
  <c r="S292" i="53" s="1"/>
  <c r="S293" i="53" s="1"/>
  <c r="S294" i="53" s="1"/>
  <c r="S295" i="53" s="1"/>
  <c r="S296" i="53" s="1"/>
  <c r="S297" i="53" s="1"/>
  <c r="S298" i="53" s="1"/>
  <c r="S299" i="53" s="1"/>
  <c r="S300" i="53" s="1"/>
  <c r="S265" i="53"/>
  <c r="S266" i="53" s="1"/>
  <c r="S267" i="53" s="1"/>
  <c r="S268" i="53" s="1"/>
  <c r="S269" i="53" s="1"/>
  <c r="S270" i="53" s="1"/>
  <c r="S271" i="53" s="1"/>
  <c r="S272" i="53" s="1"/>
  <c r="S273" i="53" s="1"/>
  <c r="S274" i="53" s="1"/>
  <c r="S275" i="53" s="1"/>
  <c r="S276" i="53" s="1"/>
  <c r="S277" i="53" s="1"/>
  <c r="S278" i="53" s="1"/>
  <c r="S279" i="53" s="1"/>
  <c r="S280" i="53" s="1"/>
  <c r="S245" i="53"/>
  <c r="S246" i="53" s="1"/>
  <c r="S247" i="53" s="1"/>
  <c r="S248" i="53" s="1"/>
  <c r="S249" i="53" s="1"/>
  <c r="S250" i="53" s="1"/>
  <c r="S251" i="53" s="1"/>
  <c r="S252" i="53" s="1"/>
  <c r="S253" i="53" s="1"/>
  <c r="S254" i="53" s="1"/>
  <c r="S255" i="53" s="1"/>
  <c r="S256" i="53" s="1"/>
  <c r="S257" i="53" s="1"/>
  <c r="S258" i="53" s="1"/>
  <c r="S259" i="53" s="1"/>
  <c r="S260" i="53" s="1"/>
  <c r="S225" i="53"/>
  <c r="S226" i="53" s="1"/>
  <c r="S227" i="53" s="1"/>
  <c r="S228" i="53" s="1"/>
  <c r="S229" i="53" s="1"/>
  <c r="S230" i="53" s="1"/>
  <c r="S231" i="53" s="1"/>
  <c r="S232" i="53" s="1"/>
  <c r="S233" i="53" s="1"/>
  <c r="S234" i="53" s="1"/>
  <c r="S235" i="53" s="1"/>
  <c r="S236" i="53" s="1"/>
  <c r="S237" i="53" s="1"/>
  <c r="S238" i="53" s="1"/>
  <c r="S239" i="53" s="1"/>
  <c r="S240" i="53" s="1"/>
  <c r="S206" i="53"/>
  <c r="S207" i="53" s="1"/>
  <c r="S208" i="53" s="1"/>
  <c r="S209" i="53" s="1"/>
  <c r="S210" i="53" s="1"/>
  <c r="S211" i="53" s="1"/>
  <c r="S212" i="53" s="1"/>
  <c r="S213" i="53" s="1"/>
  <c r="S214" i="53" s="1"/>
  <c r="S215" i="53" s="1"/>
  <c r="S216" i="53" s="1"/>
  <c r="S217" i="53" s="1"/>
  <c r="S218" i="53" s="1"/>
  <c r="S219" i="53" s="1"/>
  <c r="S220" i="53" s="1"/>
  <c r="S205" i="53"/>
  <c r="S186" i="53"/>
  <c r="S187" i="53" s="1"/>
  <c r="S188" i="53" s="1"/>
  <c r="S189" i="53" s="1"/>
  <c r="S190" i="53" s="1"/>
  <c r="S191" i="53" s="1"/>
  <c r="S192" i="53" s="1"/>
  <c r="S193" i="53" s="1"/>
  <c r="S194" i="53" s="1"/>
  <c r="S195" i="53" s="1"/>
  <c r="S196" i="53" s="1"/>
  <c r="S197" i="53" s="1"/>
  <c r="S198" i="53" s="1"/>
  <c r="S199" i="53" s="1"/>
  <c r="S200" i="53" s="1"/>
  <c r="S185" i="53"/>
  <c r="H12" i="74" l="1"/>
  <c r="H11" i="74"/>
  <c r="H10" i="74"/>
  <c r="I9" i="74"/>
  <c r="G9" i="74"/>
  <c r="I8" i="74"/>
  <c r="G8" i="74"/>
  <c r="H12" i="73"/>
  <c r="H11" i="73"/>
  <c r="H10" i="73"/>
  <c r="I9" i="73"/>
  <c r="G9" i="73"/>
  <c r="I8" i="73"/>
  <c r="G8" i="73"/>
  <c r="H12" i="71"/>
  <c r="H11" i="71"/>
  <c r="H10" i="71"/>
  <c r="I9" i="71"/>
  <c r="G9" i="71"/>
  <c r="I8" i="71"/>
  <c r="G8" i="71"/>
  <c r="H12" i="70"/>
  <c r="H11" i="70"/>
  <c r="H10" i="70"/>
  <c r="I9" i="70"/>
  <c r="G9" i="70"/>
  <c r="I8" i="70"/>
  <c r="G8" i="70"/>
  <c r="H12" i="69"/>
  <c r="H11" i="69"/>
  <c r="H10" i="69"/>
  <c r="I9" i="69"/>
  <c r="G9" i="69"/>
  <c r="I8" i="69"/>
  <c r="G8" i="69"/>
  <c r="H12" i="68"/>
  <c r="H11" i="68"/>
  <c r="H10" i="68"/>
  <c r="I9" i="68"/>
  <c r="G9" i="68"/>
  <c r="I8" i="68"/>
  <c r="G8" i="68"/>
  <c r="H12" i="67"/>
  <c r="H11" i="67"/>
  <c r="H10" i="67"/>
  <c r="I9" i="67"/>
  <c r="G9" i="67"/>
  <c r="I8" i="67"/>
  <c r="G8" i="67"/>
  <c r="H12" i="66"/>
  <c r="H11" i="66"/>
  <c r="H10" i="66"/>
  <c r="I9" i="66"/>
  <c r="G9" i="66"/>
  <c r="I8" i="66"/>
  <c r="G8" i="66"/>
  <c r="H12" i="65"/>
  <c r="H11" i="65"/>
  <c r="H10" i="65"/>
  <c r="I9" i="65"/>
  <c r="G9" i="65"/>
  <c r="I8" i="65"/>
  <c r="G8" i="65"/>
  <c r="H12" i="64"/>
  <c r="H11" i="64"/>
  <c r="H10" i="64"/>
  <c r="I9" i="64"/>
  <c r="G9" i="64"/>
  <c r="I8" i="64"/>
  <c r="G8" i="64"/>
  <c r="H12" i="63"/>
  <c r="H11" i="63"/>
  <c r="H10" i="63"/>
  <c r="I9" i="63"/>
  <c r="G9" i="63"/>
  <c r="I8" i="63"/>
  <c r="G8" i="63"/>
  <c r="H12" i="62"/>
  <c r="H11" i="62"/>
  <c r="H10" i="62"/>
  <c r="I9" i="62"/>
  <c r="G9" i="62"/>
  <c r="I8" i="62"/>
  <c r="G8" i="62"/>
  <c r="H12" i="61"/>
  <c r="H11" i="61"/>
  <c r="H10" i="61"/>
  <c r="I9" i="61"/>
  <c r="G9" i="61"/>
  <c r="I8" i="61"/>
  <c r="G8" i="61"/>
  <c r="H12" i="60"/>
  <c r="H11" i="60"/>
  <c r="H10" i="60"/>
  <c r="I9" i="60"/>
  <c r="G9" i="60"/>
  <c r="I8" i="60"/>
  <c r="G8" i="60"/>
  <c r="H12" i="59"/>
  <c r="H11" i="59"/>
  <c r="H10" i="59"/>
  <c r="I9" i="59"/>
  <c r="G9" i="59"/>
  <c r="I8" i="59"/>
  <c r="G8" i="59"/>
  <c r="H12" i="58"/>
  <c r="H11" i="58"/>
  <c r="H10" i="58"/>
  <c r="I9" i="58"/>
  <c r="G9" i="58"/>
  <c r="I8" i="58"/>
  <c r="G8" i="58"/>
  <c r="H12" i="57"/>
  <c r="H11" i="57"/>
  <c r="H10" i="57"/>
  <c r="I9" i="57"/>
  <c r="G9" i="57"/>
  <c r="I8" i="57"/>
  <c r="G8" i="57"/>
  <c r="H12" i="77"/>
  <c r="H11" i="77"/>
  <c r="H10" i="77"/>
  <c r="I9" i="77"/>
  <c r="G9" i="77"/>
  <c r="I8" i="77"/>
  <c r="G8" i="77"/>
  <c r="H12" i="75"/>
  <c r="H11" i="75"/>
  <c r="H10" i="75"/>
  <c r="I9" i="75"/>
  <c r="G9" i="75"/>
  <c r="I8" i="75"/>
  <c r="G8" i="75"/>
  <c r="H12" i="26"/>
  <c r="H11" i="26"/>
  <c r="H10" i="26"/>
  <c r="I9" i="26"/>
  <c r="G9" i="26"/>
  <c r="I8" i="26"/>
  <c r="G8" i="26"/>
  <c r="Q501" i="53"/>
  <c r="Q502" i="53" s="1"/>
  <c r="Q503" i="53" s="1"/>
  <c r="Q504" i="53" s="1"/>
  <c r="Q505" i="53" s="1"/>
  <c r="Q506" i="53" s="1"/>
  <c r="Q507" i="53" s="1"/>
  <c r="Q508" i="53" s="1"/>
  <c r="Q509" i="53" s="1"/>
  <c r="Q510" i="53" s="1"/>
  <c r="Q511" i="53" s="1"/>
  <c r="Q512" i="53" s="1"/>
  <c r="Q513" i="53" s="1"/>
  <c r="Q514" i="53" s="1"/>
  <c r="Q515" i="53" s="1"/>
  <c r="Q516" i="53" s="1"/>
  <c r="Q517" i="53" s="1"/>
  <c r="Q518" i="53" s="1"/>
  <c r="Q519" i="53" s="1"/>
  <c r="Q520" i="53" s="1"/>
  <c r="Q521" i="53" s="1"/>
  <c r="Q522" i="53" s="1"/>
  <c r="Q523" i="53" s="1"/>
  <c r="Q484" i="53"/>
  <c r="Q485" i="53" s="1"/>
  <c r="Q486" i="53" s="1"/>
  <c r="Q487" i="53" s="1"/>
  <c r="Q488" i="53" s="1"/>
  <c r="Q489" i="53" s="1"/>
  <c r="Q490" i="53" s="1"/>
  <c r="Q491" i="53" s="1"/>
  <c r="Q492" i="53" s="1"/>
  <c r="Q493" i="53" s="1"/>
  <c r="Q494" i="53" s="1"/>
  <c r="Q495" i="53" s="1"/>
  <c r="Q496" i="53" s="1"/>
  <c r="Q497" i="53" s="1"/>
  <c r="Q498" i="53" s="1"/>
  <c r="Q499" i="53" s="1"/>
  <c r="Q468" i="53"/>
  <c r="Q469" i="53" s="1"/>
  <c r="Q470" i="53" s="1"/>
  <c r="Q471" i="53" s="1"/>
  <c r="Q472" i="53" s="1"/>
  <c r="Q473" i="53" s="1"/>
  <c r="Q474" i="53" s="1"/>
  <c r="Q475" i="53" s="1"/>
  <c r="Q476" i="53" s="1"/>
  <c r="Q477" i="53" s="1"/>
  <c r="Q478" i="53" s="1"/>
  <c r="Q479" i="53" s="1"/>
  <c r="Q480" i="53" s="1"/>
  <c r="Q481" i="53" s="1"/>
  <c r="Q482" i="53" s="1"/>
  <c r="Q467" i="53"/>
  <c r="R465" i="53"/>
  <c r="R466" i="53" s="1"/>
  <c r="R467" i="53" s="1"/>
  <c r="R468" i="53" s="1"/>
  <c r="R469" i="53" s="1"/>
  <c r="R470" i="53" s="1"/>
  <c r="R471" i="53" s="1"/>
  <c r="R472" i="53" s="1"/>
  <c r="R473" i="53" s="1"/>
  <c r="R474" i="53" s="1"/>
  <c r="R475" i="53" s="1"/>
  <c r="R476" i="53" s="1"/>
  <c r="R477" i="53" s="1"/>
  <c r="R478" i="53" s="1"/>
  <c r="R479" i="53" s="1"/>
  <c r="R480" i="53" s="1"/>
  <c r="R481" i="53" s="1"/>
  <c r="R482" i="53" s="1"/>
  <c r="R483" i="53" s="1"/>
  <c r="R484" i="53" s="1"/>
  <c r="R485" i="53" s="1"/>
  <c r="R486" i="53" s="1"/>
  <c r="R487" i="53" s="1"/>
  <c r="R488" i="53" s="1"/>
  <c r="R489" i="53" s="1"/>
  <c r="R490" i="53" s="1"/>
  <c r="R491" i="53" s="1"/>
  <c r="R492" i="53" s="1"/>
  <c r="R493" i="53" s="1"/>
  <c r="R494" i="53" s="1"/>
  <c r="R495" i="53" s="1"/>
  <c r="R496" i="53" s="1"/>
  <c r="R497" i="53" s="1"/>
  <c r="R498" i="53" s="1"/>
  <c r="R499" i="53" s="1"/>
  <c r="R500" i="53" s="1"/>
  <c r="R501" i="53" s="1"/>
  <c r="R502" i="53" s="1"/>
  <c r="R503" i="53" s="1"/>
  <c r="R504" i="53" s="1"/>
  <c r="R505" i="53" s="1"/>
  <c r="R506" i="53" s="1"/>
  <c r="R507" i="53" s="1"/>
  <c r="R508" i="53" s="1"/>
  <c r="R509" i="53" s="1"/>
  <c r="R510" i="53" s="1"/>
  <c r="R511" i="53" s="1"/>
  <c r="R512" i="53" s="1"/>
  <c r="R513" i="53" s="1"/>
  <c r="R514" i="53" s="1"/>
  <c r="R515" i="53" s="1"/>
  <c r="R516" i="53" s="1"/>
  <c r="R517" i="53" s="1"/>
  <c r="R518" i="53" s="1"/>
  <c r="R519" i="53" s="1"/>
  <c r="R520" i="53" s="1"/>
  <c r="R521" i="53" s="1"/>
  <c r="R522" i="53" s="1"/>
  <c r="R523" i="53" s="1"/>
  <c r="Q465" i="53"/>
  <c r="R464" i="53"/>
  <c r="Q464" i="53"/>
  <c r="Q441" i="53"/>
  <c r="Q442" i="53" s="1"/>
  <c r="Q443" i="53" s="1"/>
  <c r="Q444" i="53" s="1"/>
  <c r="Q445" i="53" s="1"/>
  <c r="Q446" i="53" s="1"/>
  <c r="Q447" i="53" s="1"/>
  <c r="Q448" i="53" s="1"/>
  <c r="Q449" i="53" s="1"/>
  <c r="Q450" i="53" s="1"/>
  <c r="Q451" i="53" s="1"/>
  <c r="Q452" i="53" s="1"/>
  <c r="Q453" i="53" s="1"/>
  <c r="Q454" i="53" s="1"/>
  <c r="Q455" i="53" s="1"/>
  <c r="Q456" i="53" s="1"/>
  <c r="Q457" i="53" s="1"/>
  <c r="Q458" i="53" s="1"/>
  <c r="Q459" i="53" s="1"/>
  <c r="Q460" i="53" s="1"/>
  <c r="Q461" i="53" s="1"/>
  <c r="Q462" i="53" s="1"/>
  <c r="Q463" i="53" s="1"/>
  <c r="Q425" i="53"/>
  <c r="Q426" i="53" s="1"/>
  <c r="Q427" i="53" s="1"/>
  <c r="Q428" i="53" s="1"/>
  <c r="Q429" i="53" s="1"/>
  <c r="Q430" i="53" s="1"/>
  <c r="Q431" i="53" s="1"/>
  <c r="Q432" i="53" s="1"/>
  <c r="Q433" i="53" s="1"/>
  <c r="Q434" i="53" s="1"/>
  <c r="Q435" i="53" s="1"/>
  <c r="Q436" i="53" s="1"/>
  <c r="Q437" i="53" s="1"/>
  <c r="Q438" i="53" s="1"/>
  <c r="Q439" i="53" s="1"/>
  <c r="Q424" i="53"/>
  <c r="Q408" i="53"/>
  <c r="Q409" i="53" s="1"/>
  <c r="Q410" i="53" s="1"/>
  <c r="Q411" i="53" s="1"/>
  <c r="Q412" i="53" s="1"/>
  <c r="Q413" i="53" s="1"/>
  <c r="Q414" i="53" s="1"/>
  <c r="Q415" i="53" s="1"/>
  <c r="Q416" i="53" s="1"/>
  <c r="Q417" i="53" s="1"/>
  <c r="Q418" i="53" s="1"/>
  <c r="Q419" i="53" s="1"/>
  <c r="Q420" i="53" s="1"/>
  <c r="Q421" i="53" s="1"/>
  <c r="Q422" i="53" s="1"/>
  <c r="Q407" i="53"/>
  <c r="R405" i="53"/>
  <c r="R406" i="53" s="1"/>
  <c r="R407" i="53" s="1"/>
  <c r="R408" i="53" s="1"/>
  <c r="R409" i="53" s="1"/>
  <c r="R410" i="53" s="1"/>
  <c r="R411" i="53" s="1"/>
  <c r="R412" i="53" s="1"/>
  <c r="R413" i="53" s="1"/>
  <c r="R414" i="53" s="1"/>
  <c r="R415" i="53" s="1"/>
  <c r="R416" i="53" s="1"/>
  <c r="R417" i="53" s="1"/>
  <c r="R418" i="53" s="1"/>
  <c r="R419" i="53" s="1"/>
  <c r="R420" i="53" s="1"/>
  <c r="R421" i="53" s="1"/>
  <c r="R422" i="53" s="1"/>
  <c r="R423" i="53" s="1"/>
  <c r="R424" i="53" s="1"/>
  <c r="R425" i="53" s="1"/>
  <c r="R426" i="53" s="1"/>
  <c r="R427" i="53" s="1"/>
  <c r="R428" i="53" s="1"/>
  <c r="R429" i="53" s="1"/>
  <c r="R430" i="53" s="1"/>
  <c r="R431" i="53" s="1"/>
  <c r="R432" i="53" s="1"/>
  <c r="R433" i="53" s="1"/>
  <c r="R434" i="53" s="1"/>
  <c r="R435" i="53" s="1"/>
  <c r="R436" i="53" s="1"/>
  <c r="R437" i="53" s="1"/>
  <c r="R438" i="53" s="1"/>
  <c r="R439" i="53" s="1"/>
  <c r="R440" i="53" s="1"/>
  <c r="R441" i="53" s="1"/>
  <c r="R442" i="53" s="1"/>
  <c r="R443" i="53" s="1"/>
  <c r="R444" i="53" s="1"/>
  <c r="R445" i="53" s="1"/>
  <c r="R446" i="53" s="1"/>
  <c r="R447" i="53" s="1"/>
  <c r="R448" i="53" s="1"/>
  <c r="R449" i="53" s="1"/>
  <c r="R450" i="53" s="1"/>
  <c r="R451" i="53" s="1"/>
  <c r="R452" i="53" s="1"/>
  <c r="R453" i="53" s="1"/>
  <c r="R454" i="53" s="1"/>
  <c r="R455" i="53" s="1"/>
  <c r="R456" i="53" s="1"/>
  <c r="R457" i="53" s="1"/>
  <c r="R458" i="53" s="1"/>
  <c r="R459" i="53" s="1"/>
  <c r="R460" i="53" s="1"/>
  <c r="R461" i="53" s="1"/>
  <c r="R462" i="53" s="1"/>
  <c r="R463" i="53" s="1"/>
  <c r="R404" i="53"/>
  <c r="Q404" i="53"/>
  <c r="Q405" i="53" s="1"/>
  <c r="Q382" i="53"/>
  <c r="Q383" i="53" s="1"/>
  <c r="Q384" i="53" s="1"/>
  <c r="Q385" i="53" s="1"/>
  <c r="Q386" i="53" s="1"/>
  <c r="Q387" i="53" s="1"/>
  <c r="Q388" i="53" s="1"/>
  <c r="Q389" i="53" s="1"/>
  <c r="Q390" i="53" s="1"/>
  <c r="Q391" i="53" s="1"/>
  <c r="Q392" i="53" s="1"/>
  <c r="Q393" i="53" s="1"/>
  <c r="Q394" i="53" s="1"/>
  <c r="Q395" i="53" s="1"/>
  <c r="Q396" i="53" s="1"/>
  <c r="Q397" i="53" s="1"/>
  <c r="Q398" i="53" s="1"/>
  <c r="Q399" i="53" s="1"/>
  <c r="Q400" i="53" s="1"/>
  <c r="Q401" i="53" s="1"/>
  <c r="Q402" i="53" s="1"/>
  <c r="Q403" i="53" s="1"/>
  <c r="Q381" i="53"/>
  <c r="Q365" i="53"/>
  <c r="Q366" i="53" s="1"/>
  <c r="Q367" i="53" s="1"/>
  <c r="Q368" i="53" s="1"/>
  <c r="Q369" i="53" s="1"/>
  <c r="Q370" i="53" s="1"/>
  <c r="Q371" i="53" s="1"/>
  <c r="Q372" i="53" s="1"/>
  <c r="Q373" i="53" s="1"/>
  <c r="Q374" i="53" s="1"/>
  <c r="Q375" i="53" s="1"/>
  <c r="Q376" i="53" s="1"/>
  <c r="Q377" i="53" s="1"/>
  <c r="Q378" i="53" s="1"/>
  <c r="Q379" i="53" s="1"/>
  <c r="Q364" i="53"/>
  <c r="Q347" i="53"/>
  <c r="Q348" i="53" s="1"/>
  <c r="Q349" i="53" s="1"/>
  <c r="Q350" i="53" s="1"/>
  <c r="Q351" i="53" s="1"/>
  <c r="Q352" i="53" s="1"/>
  <c r="Q353" i="53" s="1"/>
  <c r="Q354" i="53" s="1"/>
  <c r="Q355" i="53" s="1"/>
  <c r="Q356" i="53" s="1"/>
  <c r="Q357" i="53" s="1"/>
  <c r="Q358" i="53" s="1"/>
  <c r="Q359" i="53" s="1"/>
  <c r="Q360" i="53" s="1"/>
  <c r="Q361" i="53" s="1"/>
  <c r="Q362" i="53" s="1"/>
  <c r="R344" i="53"/>
  <c r="R345" i="53" s="1"/>
  <c r="R346" i="53" s="1"/>
  <c r="R347" i="53" s="1"/>
  <c r="R348" i="53" s="1"/>
  <c r="R349" i="53" s="1"/>
  <c r="R350" i="53" s="1"/>
  <c r="R351" i="53" s="1"/>
  <c r="R352" i="53" s="1"/>
  <c r="R353" i="53" s="1"/>
  <c r="R354" i="53" s="1"/>
  <c r="R355" i="53" s="1"/>
  <c r="R356" i="53" s="1"/>
  <c r="R357" i="53" s="1"/>
  <c r="R358" i="53" s="1"/>
  <c r="R359" i="53" s="1"/>
  <c r="R360" i="53" s="1"/>
  <c r="R361" i="53" s="1"/>
  <c r="R362" i="53" s="1"/>
  <c r="R363" i="53" s="1"/>
  <c r="R364" i="53" s="1"/>
  <c r="R365" i="53" s="1"/>
  <c r="R366" i="53" s="1"/>
  <c r="R367" i="53" s="1"/>
  <c r="R368" i="53" s="1"/>
  <c r="R369" i="53" s="1"/>
  <c r="R370" i="53" s="1"/>
  <c r="R371" i="53" s="1"/>
  <c r="R372" i="53" s="1"/>
  <c r="R373" i="53" s="1"/>
  <c r="R374" i="53" s="1"/>
  <c r="R375" i="53" s="1"/>
  <c r="R376" i="53" s="1"/>
  <c r="R377" i="53" s="1"/>
  <c r="R378" i="53" s="1"/>
  <c r="R379" i="53" s="1"/>
  <c r="R380" i="53" s="1"/>
  <c r="R381" i="53" s="1"/>
  <c r="R382" i="53" s="1"/>
  <c r="R383" i="53" s="1"/>
  <c r="R384" i="53" s="1"/>
  <c r="R385" i="53" s="1"/>
  <c r="R386" i="53" s="1"/>
  <c r="R387" i="53" s="1"/>
  <c r="R388" i="53" s="1"/>
  <c r="R389" i="53" s="1"/>
  <c r="R390" i="53" s="1"/>
  <c r="R391" i="53" s="1"/>
  <c r="R392" i="53" s="1"/>
  <c r="R393" i="53" s="1"/>
  <c r="R394" i="53" s="1"/>
  <c r="R395" i="53" s="1"/>
  <c r="R396" i="53" s="1"/>
  <c r="R397" i="53" s="1"/>
  <c r="R398" i="53" s="1"/>
  <c r="R399" i="53" s="1"/>
  <c r="R400" i="53" s="1"/>
  <c r="R401" i="53" s="1"/>
  <c r="R402" i="53" s="1"/>
  <c r="R403" i="53" s="1"/>
  <c r="Q344" i="53"/>
  <c r="Q345" i="53" s="1"/>
  <c r="Q322" i="53"/>
  <c r="Q323" i="53" s="1"/>
  <c r="Q324" i="53" s="1"/>
  <c r="Q325" i="53" s="1"/>
  <c r="Q326" i="53" s="1"/>
  <c r="Q327" i="53" s="1"/>
  <c r="Q328" i="53" s="1"/>
  <c r="Q329" i="53" s="1"/>
  <c r="Q330" i="53" s="1"/>
  <c r="Q331" i="53" s="1"/>
  <c r="Q332" i="53" s="1"/>
  <c r="Q333" i="53" s="1"/>
  <c r="Q334" i="53" s="1"/>
  <c r="Q335" i="53" s="1"/>
  <c r="Q336" i="53" s="1"/>
  <c r="Q337" i="53" s="1"/>
  <c r="Q338" i="53" s="1"/>
  <c r="Q339" i="53" s="1"/>
  <c r="Q340" i="53" s="1"/>
  <c r="Q341" i="53" s="1"/>
  <c r="Q342" i="53" s="1"/>
  <c r="Q343" i="53" s="1"/>
  <c r="Q321" i="53"/>
  <c r="Q304" i="53"/>
  <c r="Q305" i="53" s="1"/>
  <c r="Q306" i="53" s="1"/>
  <c r="Q307" i="53" s="1"/>
  <c r="Q308" i="53" s="1"/>
  <c r="Q309" i="53" s="1"/>
  <c r="Q310" i="53" s="1"/>
  <c r="Q311" i="53" s="1"/>
  <c r="Q312" i="53" s="1"/>
  <c r="Q313" i="53" s="1"/>
  <c r="Q314" i="53" s="1"/>
  <c r="Q315" i="53" s="1"/>
  <c r="Q316" i="53" s="1"/>
  <c r="Q317" i="53" s="1"/>
  <c r="Q318" i="53" s="1"/>
  <c r="Q319" i="53" s="1"/>
  <c r="Q287" i="53"/>
  <c r="Q288" i="53" s="1"/>
  <c r="Q289" i="53" s="1"/>
  <c r="Q290" i="53" s="1"/>
  <c r="Q291" i="53" s="1"/>
  <c r="Q292" i="53" s="1"/>
  <c r="Q293" i="53" s="1"/>
  <c r="Q294" i="53" s="1"/>
  <c r="Q295" i="53" s="1"/>
  <c r="Q296" i="53" s="1"/>
  <c r="Q297" i="53" s="1"/>
  <c r="Q298" i="53" s="1"/>
  <c r="Q299" i="53" s="1"/>
  <c r="Q300" i="53" s="1"/>
  <c r="Q301" i="53" s="1"/>
  <c r="Q302" i="53" s="1"/>
  <c r="Q285" i="53"/>
  <c r="R284" i="53"/>
  <c r="R285" i="53" s="1"/>
  <c r="R286" i="53" s="1"/>
  <c r="R287" i="53" s="1"/>
  <c r="R288" i="53" s="1"/>
  <c r="R289" i="53" s="1"/>
  <c r="R290" i="53" s="1"/>
  <c r="R291" i="53" s="1"/>
  <c r="R292" i="53" s="1"/>
  <c r="R293" i="53" s="1"/>
  <c r="R294" i="53" s="1"/>
  <c r="R295" i="53" s="1"/>
  <c r="R296" i="53" s="1"/>
  <c r="R297" i="53" s="1"/>
  <c r="R298" i="53" s="1"/>
  <c r="R299" i="53" s="1"/>
  <c r="R300" i="53" s="1"/>
  <c r="R301" i="53" s="1"/>
  <c r="R302" i="53" s="1"/>
  <c r="R303" i="53" s="1"/>
  <c r="R304" i="53" s="1"/>
  <c r="R305" i="53" s="1"/>
  <c r="R306" i="53" s="1"/>
  <c r="R307" i="53" s="1"/>
  <c r="R308" i="53" s="1"/>
  <c r="R309" i="53" s="1"/>
  <c r="R310" i="53" s="1"/>
  <c r="R311" i="53" s="1"/>
  <c r="R312" i="53" s="1"/>
  <c r="R313" i="53" s="1"/>
  <c r="R314" i="53" s="1"/>
  <c r="R315" i="53" s="1"/>
  <c r="R316" i="53" s="1"/>
  <c r="R317" i="53" s="1"/>
  <c r="R318" i="53" s="1"/>
  <c r="R319" i="53" s="1"/>
  <c r="R320" i="53" s="1"/>
  <c r="R321" i="53" s="1"/>
  <c r="R322" i="53" s="1"/>
  <c r="R323" i="53" s="1"/>
  <c r="R324" i="53" s="1"/>
  <c r="R325" i="53" s="1"/>
  <c r="R326" i="53" s="1"/>
  <c r="R327" i="53" s="1"/>
  <c r="R328" i="53" s="1"/>
  <c r="R329" i="53" s="1"/>
  <c r="R330" i="53" s="1"/>
  <c r="R331" i="53" s="1"/>
  <c r="R332" i="53" s="1"/>
  <c r="R333" i="53" s="1"/>
  <c r="R334" i="53" s="1"/>
  <c r="R335" i="53" s="1"/>
  <c r="R336" i="53" s="1"/>
  <c r="R337" i="53" s="1"/>
  <c r="R338" i="53" s="1"/>
  <c r="R339" i="53" s="1"/>
  <c r="R340" i="53" s="1"/>
  <c r="R341" i="53" s="1"/>
  <c r="R342" i="53" s="1"/>
  <c r="R343" i="53" s="1"/>
  <c r="Q284" i="53"/>
  <c r="Q261" i="53"/>
  <c r="Q262" i="53" s="1"/>
  <c r="Q263" i="53" s="1"/>
  <c r="Q264" i="53" s="1"/>
  <c r="Q265" i="53" s="1"/>
  <c r="Q266" i="53" s="1"/>
  <c r="Q267" i="53" s="1"/>
  <c r="Q268" i="53" s="1"/>
  <c r="Q269" i="53" s="1"/>
  <c r="Q270" i="53" s="1"/>
  <c r="Q271" i="53" s="1"/>
  <c r="Q272" i="53" s="1"/>
  <c r="Q273" i="53" s="1"/>
  <c r="Q274" i="53" s="1"/>
  <c r="Q275" i="53" s="1"/>
  <c r="Q276" i="53" s="1"/>
  <c r="Q277" i="53" s="1"/>
  <c r="Q278" i="53" s="1"/>
  <c r="Q279" i="53" s="1"/>
  <c r="Q280" i="53" s="1"/>
  <c r="Q281" i="53" s="1"/>
  <c r="Q282" i="53" s="1"/>
  <c r="Q283" i="53" s="1"/>
  <c r="Q245" i="53"/>
  <c r="Q246" i="53" s="1"/>
  <c r="Q247" i="53" s="1"/>
  <c r="Q248" i="53" s="1"/>
  <c r="Q249" i="53" s="1"/>
  <c r="Q250" i="53" s="1"/>
  <c r="Q251" i="53" s="1"/>
  <c r="Q252" i="53" s="1"/>
  <c r="Q253" i="53" s="1"/>
  <c r="Q254" i="53" s="1"/>
  <c r="Q255" i="53" s="1"/>
  <c r="Q256" i="53" s="1"/>
  <c r="Q257" i="53" s="1"/>
  <c r="Q258" i="53" s="1"/>
  <c r="Q259" i="53" s="1"/>
  <c r="Q244" i="53"/>
  <c r="Q228" i="53"/>
  <c r="Q229" i="53" s="1"/>
  <c r="Q230" i="53" s="1"/>
  <c r="Q231" i="53" s="1"/>
  <c r="Q232" i="53" s="1"/>
  <c r="Q233" i="53" s="1"/>
  <c r="Q234" i="53" s="1"/>
  <c r="Q235" i="53" s="1"/>
  <c r="Q236" i="53" s="1"/>
  <c r="Q237" i="53" s="1"/>
  <c r="Q238" i="53" s="1"/>
  <c r="Q239" i="53" s="1"/>
  <c r="Q240" i="53" s="1"/>
  <c r="Q241" i="53" s="1"/>
  <c r="Q242" i="53" s="1"/>
  <c r="Q227" i="53"/>
  <c r="R225" i="53"/>
  <c r="R226" i="53" s="1"/>
  <c r="R227" i="53" s="1"/>
  <c r="R228" i="53" s="1"/>
  <c r="R229" i="53" s="1"/>
  <c r="R230" i="53" s="1"/>
  <c r="R231" i="53" s="1"/>
  <c r="R232" i="53" s="1"/>
  <c r="R233" i="53" s="1"/>
  <c r="R234" i="53" s="1"/>
  <c r="R235" i="53" s="1"/>
  <c r="R236" i="53" s="1"/>
  <c r="R237" i="53" s="1"/>
  <c r="R238" i="53" s="1"/>
  <c r="R239" i="53" s="1"/>
  <c r="R240" i="53" s="1"/>
  <c r="R241" i="53" s="1"/>
  <c r="R242" i="53" s="1"/>
  <c r="R243" i="53" s="1"/>
  <c r="R244" i="53" s="1"/>
  <c r="R245" i="53" s="1"/>
  <c r="R246" i="53" s="1"/>
  <c r="R247" i="53" s="1"/>
  <c r="R248" i="53" s="1"/>
  <c r="R249" i="53" s="1"/>
  <c r="R250" i="53" s="1"/>
  <c r="R251" i="53" s="1"/>
  <c r="R252" i="53" s="1"/>
  <c r="R253" i="53" s="1"/>
  <c r="R254" i="53" s="1"/>
  <c r="R255" i="53" s="1"/>
  <c r="R256" i="53" s="1"/>
  <c r="R257" i="53" s="1"/>
  <c r="R258" i="53" s="1"/>
  <c r="R259" i="53" s="1"/>
  <c r="R260" i="53" s="1"/>
  <c r="R261" i="53" s="1"/>
  <c r="R262" i="53" s="1"/>
  <c r="R263" i="53" s="1"/>
  <c r="R264" i="53" s="1"/>
  <c r="R265" i="53" s="1"/>
  <c r="R266" i="53" s="1"/>
  <c r="R267" i="53" s="1"/>
  <c r="R268" i="53" s="1"/>
  <c r="R269" i="53" s="1"/>
  <c r="R270" i="53" s="1"/>
  <c r="R271" i="53" s="1"/>
  <c r="R272" i="53" s="1"/>
  <c r="R273" i="53" s="1"/>
  <c r="R274" i="53" s="1"/>
  <c r="R275" i="53" s="1"/>
  <c r="R276" i="53" s="1"/>
  <c r="R277" i="53" s="1"/>
  <c r="R278" i="53" s="1"/>
  <c r="R279" i="53" s="1"/>
  <c r="R280" i="53" s="1"/>
  <c r="R281" i="53" s="1"/>
  <c r="R282" i="53" s="1"/>
  <c r="R283" i="53" s="1"/>
  <c r="R224" i="53"/>
  <c r="Q224" i="53"/>
  <c r="Q225" i="53" s="1"/>
  <c r="Q215" i="53" l="1"/>
  <c r="Q216" i="53" s="1"/>
  <c r="Q217" i="53" s="1"/>
  <c r="Q218" i="53" s="1"/>
  <c r="Q219" i="53" s="1"/>
  <c r="Q220" i="53" s="1"/>
  <c r="Q221" i="53" s="1"/>
  <c r="Q222" i="53" s="1"/>
  <c r="Q223" i="53" s="1"/>
  <c r="E16" i="82" l="1"/>
  <c r="D3" i="59" l="1"/>
  <c r="D3" i="58"/>
  <c r="D3" i="60"/>
  <c r="G75" i="83"/>
  <c r="B86" i="80" l="1"/>
  <c r="E16" i="83"/>
  <c r="E16" i="80"/>
  <c r="R151" i="53" l="1"/>
  <c r="R152" i="53" s="1"/>
  <c r="R153" i="53" s="1"/>
  <c r="R154" i="53" s="1"/>
  <c r="R155" i="53" s="1"/>
  <c r="R156" i="53" s="1"/>
  <c r="R157" i="53" s="1"/>
  <c r="R158" i="53" s="1"/>
  <c r="R159" i="53" s="1"/>
  <c r="R160" i="53" s="1"/>
  <c r="R161" i="53" s="1"/>
  <c r="R162" i="53" s="1"/>
  <c r="R163" i="53" s="1"/>
  <c r="R164" i="53" s="1"/>
  <c r="R165" i="53" s="1"/>
  <c r="R166" i="53" s="1"/>
  <c r="R167" i="53" s="1"/>
  <c r="R168" i="53" s="1"/>
  <c r="R169" i="53" s="1"/>
  <c r="R170" i="53" s="1"/>
  <c r="R171" i="53" s="1"/>
  <c r="R172" i="53" s="1"/>
  <c r="R173" i="53" s="1"/>
  <c r="R174" i="53" s="1"/>
  <c r="R175" i="53" s="1"/>
  <c r="R176" i="53" s="1"/>
  <c r="R177" i="53" s="1"/>
  <c r="R178" i="53" s="1"/>
  <c r="R179" i="53" s="1"/>
  <c r="R180" i="53" s="1"/>
  <c r="R181" i="53" s="1"/>
  <c r="R182" i="53" s="1"/>
  <c r="R183" i="53" s="1"/>
  <c r="R184" i="53" s="1"/>
  <c r="R185" i="53" s="1"/>
  <c r="R186" i="53" s="1"/>
  <c r="R187" i="53" s="1"/>
  <c r="R188" i="53" s="1"/>
  <c r="R189" i="53" s="1"/>
  <c r="R190" i="53" s="1"/>
  <c r="R191" i="53" s="1"/>
  <c r="R192" i="53" s="1"/>
  <c r="R193" i="53" s="1"/>
  <c r="R194" i="53" s="1"/>
  <c r="R195" i="53" s="1"/>
  <c r="R196" i="53" s="1"/>
  <c r="R197" i="53" s="1"/>
  <c r="R198" i="53" s="1"/>
  <c r="R199" i="53" s="1"/>
  <c r="R200" i="53" s="1"/>
  <c r="R201" i="53" s="1"/>
  <c r="R202" i="53" s="1"/>
  <c r="R203" i="53" s="1"/>
  <c r="R204" i="53" s="1"/>
  <c r="R205" i="53" s="1"/>
  <c r="R206" i="53" s="1"/>
  <c r="R207" i="53" s="1"/>
  <c r="R208" i="53" s="1"/>
  <c r="R209" i="53" s="1"/>
  <c r="R210" i="53" s="1"/>
  <c r="R211" i="53" s="1"/>
  <c r="R212" i="53" s="1"/>
  <c r="R213" i="53" s="1"/>
  <c r="R214" i="53" s="1"/>
  <c r="R215" i="53" s="1"/>
  <c r="R216" i="53" s="1"/>
  <c r="R217" i="53" s="1"/>
  <c r="R218" i="53" s="1"/>
  <c r="R219" i="53" s="1"/>
  <c r="R220" i="53" s="1"/>
  <c r="R221" i="53" s="1"/>
  <c r="R222" i="53" s="1"/>
  <c r="R223" i="53" s="1"/>
  <c r="R43" i="53"/>
  <c r="R44" i="53" s="1"/>
  <c r="R45" i="53" s="1"/>
  <c r="R46" i="53" s="1"/>
  <c r="R47" i="53" s="1"/>
  <c r="R48" i="53" s="1"/>
  <c r="R49" i="53" s="1"/>
  <c r="R50" i="53" s="1"/>
  <c r="R51" i="53" s="1"/>
  <c r="R52" i="53" s="1"/>
  <c r="R53" i="53" s="1"/>
  <c r="R54" i="53" s="1"/>
  <c r="R55" i="53" s="1"/>
  <c r="R56" i="53" s="1"/>
  <c r="R57" i="53" s="1"/>
  <c r="R58" i="53" s="1"/>
  <c r="R59" i="53" s="1"/>
  <c r="R60" i="53" s="1"/>
  <c r="R61" i="53" s="1"/>
  <c r="R62" i="53" s="1"/>
  <c r="R63" i="53" s="1"/>
  <c r="R64" i="53" s="1"/>
  <c r="R65" i="53" s="1"/>
  <c r="R66" i="53" s="1"/>
  <c r="R67" i="53" s="1"/>
  <c r="R68" i="53" s="1"/>
  <c r="R69" i="53" s="1"/>
  <c r="R70" i="53" s="1"/>
  <c r="R71" i="53" s="1"/>
  <c r="R72" i="53" s="1"/>
  <c r="R73" i="53" s="1"/>
  <c r="R74" i="53" s="1"/>
  <c r="R75" i="53" s="1"/>
  <c r="R76" i="53" s="1"/>
  <c r="R77" i="53" s="1"/>
  <c r="R78" i="53" s="1"/>
  <c r="R79" i="53" s="1"/>
  <c r="R80" i="53" s="1"/>
  <c r="R81" i="53" s="1"/>
  <c r="R82" i="53" s="1"/>
  <c r="R83" i="53" s="1"/>
  <c r="R84" i="53" s="1"/>
  <c r="R85" i="53" s="1"/>
  <c r="R86" i="53" s="1"/>
  <c r="R87" i="53" s="1"/>
  <c r="R88" i="53" s="1"/>
  <c r="R89" i="53" s="1"/>
  <c r="R90" i="53" s="1"/>
  <c r="R91" i="53" s="1"/>
  <c r="R92" i="53" s="1"/>
  <c r="R93" i="53" s="1"/>
  <c r="R94" i="53" s="1"/>
  <c r="R95" i="53" s="1"/>
  <c r="R96" i="53" s="1"/>
  <c r="R97" i="53" s="1"/>
  <c r="R98" i="53" s="1"/>
  <c r="R99" i="53" s="1"/>
  <c r="R100" i="53" s="1"/>
  <c r="R101" i="53" s="1"/>
  <c r="R102" i="53" s="1"/>
  <c r="R103" i="53" s="1"/>
  <c r="R104" i="53" s="1"/>
  <c r="R105" i="53" s="1"/>
  <c r="R106" i="53" s="1"/>
  <c r="R107" i="53" s="1"/>
  <c r="R108" i="53" s="1"/>
  <c r="R109" i="53" s="1"/>
  <c r="R110" i="53" s="1"/>
  <c r="R111" i="53" s="1"/>
  <c r="R112" i="53" s="1"/>
  <c r="R113" i="53" s="1"/>
  <c r="R114" i="53" s="1"/>
  <c r="R115" i="53" s="1"/>
  <c r="R116" i="53" s="1"/>
  <c r="R117" i="53" s="1"/>
  <c r="R118" i="53" s="1"/>
  <c r="R119" i="53" s="1"/>
  <c r="R120" i="53" s="1"/>
  <c r="R121" i="53" s="1"/>
  <c r="R122" i="53" s="1"/>
  <c r="R123" i="53" s="1"/>
  <c r="R124" i="53" s="1"/>
  <c r="R125" i="53" s="1"/>
  <c r="R126" i="53" s="1"/>
  <c r="R127" i="53" s="1"/>
  <c r="R128" i="53" s="1"/>
  <c r="R129" i="53" s="1"/>
  <c r="R130" i="53" s="1"/>
  <c r="R131" i="53" s="1"/>
  <c r="R132" i="53" s="1"/>
  <c r="R133" i="53" s="1"/>
  <c r="R134" i="53" s="1"/>
  <c r="R135" i="53" s="1"/>
  <c r="R136" i="53" s="1"/>
  <c r="R137" i="53" s="1"/>
  <c r="R138" i="53" s="1"/>
  <c r="R139" i="53" s="1"/>
  <c r="R140" i="53" s="1"/>
  <c r="R141" i="53" s="1"/>
  <c r="R142" i="53" s="1"/>
  <c r="R143" i="53" s="1"/>
  <c r="R144" i="53" s="1"/>
  <c r="R145" i="53" s="1"/>
  <c r="R146" i="53" s="1"/>
  <c r="R147" i="53" s="1"/>
  <c r="R148" i="53" s="1"/>
  <c r="R149" i="53" s="1"/>
  <c r="R150" i="53" s="1"/>
  <c r="R24" i="53"/>
  <c r="R25" i="53" s="1"/>
  <c r="R26" i="53" s="1"/>
  <c r="R27" i="53" s="1"/>
  <c r="R28" i="53" s="1"/>
  <c r="R29" i="53" s="1"/>
  <c r="R30" i="53" s="1"/>
  <c r="R31" i="53" s="1"/>
  <c r="R32" i="53" s="1"/>
  <c r="R33" i="53" s="1"/>
  <c r="R34" i="53" s="1"/>
  <c r="R35" i="53" s="1"/>
  <c r="R36" i="53" s="1"/>
  <c r="R37" i="53" s="1"/>
  <c r="R38" i="53" s="1"/>
  <c r="R39" i="53" s="1"/>
  <c r="R40" i="53" s="1"/>
  <c r="R41" i="53" s="1"/>
  <c r="R42" i="53" s="1"/>
  <c r="D12" i="83" l="1"/>
  <c r="H12" i="83"/>
  <c r="H12" i="82"/>
  <c r="F22" i="82"/>
  <c r="D10" i="82"/>
  <c r="B48" i="82"/>
  <c r="J6" i="82"/>
  <c r="D12" i="82"/>
  <c r="F98" i="83"/>
  <c r="B98" i="83"/>
  <c r="F97" i="83"/>
  <c r="B97" i="83"/>
  <c r="B90" i="83"/>
  <c r="B89" i="83"/>
  <c r="B88" i="83"/>
  <c r="B87" i="83"/>
  <c r="B86" i="83"/>
  <c r="B48" i="83"/>
  <c r="F22" i="83"/>
  <c r="D10" i="83"/>
  <c r="J6" i="83"/>
  <c r="B48" i="80"/>
  <c r="F98" i="82"/>
  <c r="B98" i="82"/>
  <c r="F97" i="82"/>
  <c r="B97" i="82"/>
  <c r="B90" i="82"/>
  <c r="B89" i="82"/>
  <c r="B88" i="82"/>
  <c r="B87" i="82"/>
  <c r="B86" i="82"/>
  <c r="J58" i="82" l="1"/>
  <c r="E26" i="82"/>
  <c r="J58" i="83"/>
  <c r="E26" i="83"/>
  <c r="A47" i="56"/>
  <c r="F22" i="80"/>
  <c r="H12" i="80"/>
  <c r="D12" i="80"/>
  <c r="J6" i="80"/>
  <c r="E26" i="80" s="1"/>
  <c r="D10" i="80"/>
  <c r="F98" i="80"/>
  <c r="B98" i="80"/>
  <c r="F97" i="80"/>
  <c r="B97" i="80"/>
  <c r="B90" i="80"/>
  <c r="B89" i="80"/>
  <c r="B88" i="80"/>
  <c r="B87" i="80"/>
  <c r="J58" i="80" l="1"/>
  <c r="B114" i="56"/>
  <c r="B113" i="56"/>
  <c r="H11" i="56"/>
  <c r="D18" i="56" l="1"/>
  <c r="N41" i="53"/>
  <c r="N42" i="53"/>
  <c r="N43" i="53" s="1"/>
  <c r="N44" i="53" s="1"/>
  <c r="N45" i="53" s="1"/>
  <c r="N46" i="53" s="1"/>
  <c r="N47" i="53" s="1"/>
  <c r="N48" i="53" s="1"/>
  <c r="N49" i="53" s="1"/>
  <c r="N50" i="53" s="1"/>
  <c r="N51" i="53" s="1"/>
  <c r="N52" i="53" s="1"/>
  <c r="N53" i="53" s="1"/>
  <c r="N54" i="53" s="1"/>
  <c r="N40" i="53"/>
  <c r="N23" i="53"/>
  <c r="N24" i="53" s="1"/>
  <c r="N25" i="53" s="1"/>
  <c r="N26" i="53" s="1"/>
  <c r="N27" i="53" s="1"/>
  <c r="N28" i="53" s="1"/>
  <c r="N29" i="53" s="1"/>
  <c r="N30" i="53" s="1"/>
  <c r="N31" i="53" s="1"/>
  <c r="N32" i="53" s="1"/>
  <c r="N33" i="53" s="1"/>
  <c r="N34" i="53" s="1"/>
  <c r="N35" i="53" s="1"/>
  <c r="N36" i="53" s="1"/>
  <c r="N22" i="53"/>
  <c r="N6" i="53"/>
  <c r="N7" i="53" s="1"/>
  <c r="N8" i="53" s="1"/>
  <c r="N9" i="53" s="1"/>
  <c r="N10" i="53" s="1"/>
  <c r="N11" i="53" s="1"/>
  <c r="N12" i="53" s="1"/>
  <c r="N13" i="53" s="1"/>
  <c r="N14" i="53" s="1"/>
  <c r="N15" i="53" s="1"/>
  <c r="N16" i="53" s="1"/>
  <c r="N17" i="53" s="1"/>
  <c r="N18" i="53" s="1"/>
  <c r="N19" i="53" s="1"/>
  <c r="N20" i="53" s="1"/>
  <c r="N5" i="53"/>
  <c r="M5" i="53"/>
  <c r="M4" i="53"/>
  <c r="M6" i="53" s="1"/>
  <c r="M7" i="53" s="1"/>
  <c r="M8" i="53" s="1"/>
  <c r="M9" i="53" s="1"/>
  <c r="M10" i="53" s="1"/>
  <c r="M11" i="53" s="1"/>
  <c r="M12" i="53" s="1"/>
  <c r="M13" i="53" s="1"/>
  <c r="M14" i="53" s="1"/>
  <c r="M15" i="53" s="1"/>
  <c r="M16" i="53" s="1"/>
  <c r="M17" i="53" s="1"/>
  <c r="M18" i="53" s="1"/>
  <c r="M19" i="53" s="1"/>
  <c r="M20" i="53" s="1"/>
  <c r="M21" i="53"/>
  <c r="G23" i="53"/>
  <c r="G24" i="53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G22" i="53"/>
  <c r="M25" i="53"/>
  <c r="M26" i="53"/>
  <c r="M27" i="53" s="1"/>
  <c r="M28" i="53" s="1"/>
  <c r="M29" i="53" s="1"/>
  <c r="M30" i="53" s="1"/>
  <c r="M31" i="53" s="1"/>
  <c r="M32" i="53" s="1"/>
  <c r="M33" i="53" s="1"/>
  <c r="M34" i="53" s="1"/>
  <c r="M35" i="53" s="1"/>
  <c r="M36" i="53" s="1"/>
  <c r="M23" i="53"/>
  <c r="M24" i="53" s="1"/>
  <c r="M22" i="53"/>
  <c r="D3" i="74"/>
  <c r="G5" i="74"/>
  <c r="I5" i="74"/>
  <c r="D3" i="73"/>
  <c r="G5" i="73"/>
  <c r="I5" i="73"/>
  <c r="D3" i="71"/>
  <c r="G5" i="71"/>
  <c r="I5" i="71"/>
  <c r="D3" i="70"/>
  <c r="G5" i="70"/>
  <c r="I5" i="70"/>
  <c r="I5" i="69"/>
  <c r="G5" i="69"/>
  <c r="D3" i="69"/>
  <c r="I5" i="68"/>
  <c r="G5" i="68"/>
  <c r="D3" i="68"/>
  <c r="G5" i="67"/>
  <c r="I5" i="67"/>
  <c r="D3" i="67"/>
  <c r="G5" i="66"/>
  <c r="D3" i="66"/>
  <c r="I5" i="66"/>
  <c r="G5" i="65"/>
  <c r="D3" i="65"/>
  <c r="I5" i="65"/>
  <c r="D3" i="63"/>
  <c r="D3" i="64"/>
  <c r="I5" i="64"/>
  <c r="I5" i="63"/>
  <c r="I5" i="62"/>
  <c r="I5" i="61"/>
  <c r="I5" i="60"/>
  <c r="I5" i="59"/>
  <c r="I5" i="58"/>
  <c r="G5" i="64"/>
  <c r="G5" i="63"/>
  <c r="D3" i="61" l="1"/>
  <c r="D3" i="62"/>
  <c r="G5" i="62"/>
  <c r="G5" i="61"/>
  <c r="G5" i="60" l="1"/>
  <c r="G5" i="59"/>
  <c r="G5" i="58"/>
  <c r="G41" i="53"/>
  <c r="G42" i="53" s="1"/>
  <c r="G43" i="53" s="1"/>
  <c r="G44" i="53" s="1"/>
  <c r="G45" i="53" s="1"/>
  <c r="G46" i="53" s="1"/>
  <c r="G47" i="53" s="1"/>
  <c r="G48" i="53" s="1"/>
  <c r="G49" i="53" s="1"/>
  <c r="G50" i="53" s="1"/>
  <c r="G51" i="53" s="1"/>
  <c r="G52" i="53" s="1"/>
  <c r="G53" i="53" s="1"/>
  <c r="G54" i="53" s="1"/>
  <c r="G40" i="53"/>
  <c r="F21" i="56" l="1"/>
  <c r="D11" i="56"/>
  <c r="J5" i="56"/>
  <c r="E25" i="56" s="1"/>
  <c r="D9" i="56"/>
  <c r="D50" i="77" l="1"/>
  <c r="I75" i="82" s="1"/>
  <c r="D49" i="77"/>
  <c r="H75" i="82" s="1"/>
  <c r="D48" i="77"/>
  <c r="G75" i="82" s="1"/>
  <c r="H41" i="77"/>
  <c r="G41" i="77"/>
  <c r="F41" i="77"/>
  <c r="E41" i="77"/>
  <c r="D41" i="77"/>
  <c r="C41" i="77"/>
  <c r="H40" i="77"/>
  <c r="G40" i="77"/>
  <c r="F40" i="77"/>
  <c r="F42" i="77" s="1"/>
  <c r="E40" i="77"/>
  <c r="E42" i="77" s="1"/>
  <c r="D40" i="77"/>
  <c r="C40" i="77"/>
  <c r="I20" i="77"/>
  <c r="G20" i="77"/>
  <c r="D20" i="77"/>
  <c r="I19" i="77"/>
  <c r="F19" i="77"/>
  <c r="D19" i="77"/>
  <c r="B19" i="77"/>
  <c r="H16" i="77"/>
  <c r="C67" i="77" s="1"/>
  <c r="C16" i="77"/>
  <c r="I15" i="77"/>
  <c r="G15" i="77"/>
  <c r="C15" i="77"/>
  <c r="C65" i="77" s="1"/>
  <c r="C14" i="77"/>
  <c r="C13" i="77"/>
  <c r="C60" i="77" s="1"/>
  <c r="I48" i="82"/>
  <c r="C12" i="77"/>
  <c r="B73" i="77" s="1"/>
  <c r="G48" i="82"/>
  <c r="C11" i="77"/>
  <c r="C75" i="82" s="1"/>
  <c r="A48" i="82"/>
  <c r="D16" i="82" s="1"/>
  <c r="D10" i="77"/>
  <c r="H65" i="82" s="1"/>
  <c r="B10" i="77"/>
  <c r="F65" i="82" s="1"/>
  <c r="D18" i="82"/>
  <c r="D9" i="77"/>
  <c r="B9" i="77"/>
  <c r="D17" i="82"/>
  <c r="D20" i="82"/>
  <c r="D8" i="77"/>
  <c r="E65" i="82" s="1"/>
  <c r="B8" i="77"/>
  <c r="D65" i="82" s="1"/>
  <c r="B5" i="77"/>
  <c r="E24" i="82" s="1"/>
  <c r="I3" i="77"/>
  <c r="D9" i="82" s="1"/>
  <c r="G3" i="77"/>
  <c r="B3" i="77"/>
  <c r="D50" i="75"/>
  <c r="I75" i="83" s="1"/>
  <c r="D49" i="75"/>
  <c r="H75" i="83" s="1"/>
  <c r="D48" i="75"/>
  <c r="H41" i="75"/>
  <c r="G41" i="75"/>
  <c r="F41" i="75"/>
  <c r="E41" i="75"/>
  <c r="D41" i="75"/>
  <c r="C41" i="75"/>
  <c r="H40" i="75"/>
  <c r="G40" i="75"/>
  <c r="F40" i="75"/>
  <c r="E40" i="75"/>
  <c r="D40" i="75"/>
  <c r="C40" i="75"/>
  <c r="I20" i="75"/>
  <c r="G20" i="75"/>
  <c r="D20" i="75"/>
  <c r="I19" i="75"/>
  <c r="F19" i="75"/>
  <c r="D19" i="75"/>
  <c r="B19" i="75"/>
  <c r="H16" i="75"/>
  <c r="C67" i="75" s="1"/>
  <c r="C16" i="75"/>
  <c r="I15" i="75"/>
  <c r="G15" i="75"/>
  <c r="C15" i="75"/>
  <c r="C65" i="75" s="1"/>
  <c r="C14" i="75"/>
  <c r="C13" i="75"/>
  <c r="C60" i="75" s="1"/>
  <c r="C12" i="75"/>
  <c r="G48" i="83"/>
  <c r="C11" i="75"/>
  <c r="C75" i="83" s="1"/>
  <c r="A48" i="83"/>
  <c r="D16" i="83" s="1"/>
  <c r="D10" i="75"/>
  <c r="H65" i="83" s="1"/>
  <c r="B10" i="75"/>
  <c r="F65" i="83" s="1"/>
  <c r="D18" i="83"/>
  <c r="D9" i="75"/>
  <c r="B9" i="75"/>
  <c r="D17" i="83"/>
  <c r="D20" i="83"/>
  <c r="D8" i="75"/>
  <c r="E65" i="83" s="1"/>
  <c r="B8" i="75"/>
  <c r="D65" i="83" s="1"/>
  <c r="B5" i="75"/>
  <c r="E24" i="83" s="1"/>
  <c r="I3" i="75"/>
  <c r="D9" i="83" s="1"/>
  <c r="G3" i="75"/>
  <c r="D8" i="83" s="1"/>
  <c r="B3" i="75"/>
  <c r="B75" i="83" l="1"/>
  <c r="D19" i="83"/>
  <c r="C64" i="75"/>
  <c r="I48" i="83"/>
  <c r="B75" i="82"/>
  <c r="D19" i="82"/>
  <c r="H42" i="77"/>
  <c r="G42" i="77"/>
  <c r="D42" i="77"/>
  <c r="C42" i="77"/>
  <c r="H48" i="77"/>
  <c r="F54" i="77" s="1"/>
  <c r="D8" i="82"/>
  <c r="F42" i="75"/>
  <c r="H42" i="75"/>
  <c r="G42" i="75"/>
  <c r="E42" i="75"/>
  <c r="D42" i="75"/>
  <c r="D54" i="77"/>
  <c r="A73" i="77"/>
  <c r="D54" i="75"/>
  <c r="A73" i="75"/>
  <c r="C64" i="77"/>
  <c r="B73" i="75"/>
  <c r="C61" i="75"/>
  <c r="C62" i="75" s="1"/>
  <c r="C42" i="75"/>
  <c r="H48" i="75"/>
  <c r="H49" i="75" s="1"/>
  <c r="C63" i="75" s="1"/>
  <c r="C61" i="77"/>
  <c r="C62" i="77" s="1"/>
  <c r="C66" i="75" l="1"/>
  <c r="C43" i="77"/>
  <c r="B54" i="77" s="1"/>
  <c r="H54" i="77" s="1"/>
  <c r="C44" i="77"/>
  <c r="C59" i="77" s="1"/>
  <c r="H49" i="77"/>
  <c r="C63" i="77" s="1"/>
  <c r="C66" i="77" s="1"/>
  <c r="C43" i="75"/>
  <c r="B54" i="75" s="1"/>
  <c r="C44" i="75"/>
  <c r="C59" i="75" s="1"/>
  <c r="F54" i="75"/>
  <c r="D50" i="74"/>
  <c r="I89" i="56" s="1"/>
  <c r="D49" i="74"/>
  <c r="H89" i="56" s="1"/>
  <c r="D48" i="74"/>
  <c r="G89" i="56" s="1"/>
  <c r="H41" i="74"/>
  <c r="G41" i="74"/>
  <c r="F41" i="74"/>
  <c r="E41" i="74"/>
  <c r="D41" i="74"/>
  <c r="C41" i="74"/>
  <c r="H40" i="74"/>
  <c r="G40" i="74"/>
  <c r="F40" i="74"/>
  <c r="E40" i="74"/>
  <c r="D40" i="74"/>
  <c r="C40" i="74"/>
  <c r="I20" i="74"/>
  <c r="G20" i="74"/>
  <c r="D20" i="74"/>
  <c r="I19" i="74"/>
  <c r="F19" i="74"/>
  <c r="D19" i="74"/>
  <c r="B19" i="74"/>
  <c r="H16" i="74"/>
  <c r="C67" i="74" s="1"/>
  <c r="C16" i="74"/>
  <c r="I15" i="74"/>
  <c r="G15" i="74"/>
  <c r="C15" i="74"/>
  <c r="C65" i="74" s="1"/>
  <c r="C14" i="74"/>
  <c r="C13" i="74"/>
  <c r="C60" i="74" s="1"/>
  <c r="C64" i="74"/>
  <c r="C12" i="74"/>
  <c r="C11" i="74"/>
  <c r="D10" i="74"/>
  <c r="B10" i="74"/>
  <c r="D9" i="74"/>
  <c r="B9" i="74"/>
  <c r="D8" i="74"/>
  <c r="B8" i="74"/>
  <c r="B5" i="74"/>
  <c r="I3" i="74"/>
  <c r="G3" i="74"/>
  <c r="B3" i="74"/>
  <c r="D50" i="73"/>
  <c r="I88" i="56" s="1"/>
  <c r="D49" i="73"/>
  <c r="H88" i="56" s="1"/>
  <c r="D48" i="73"/>
  <c r="G88" i="56" s="1"/>
  <c r="H41" i="73"/>
  <c r="G41" i="73"/>
  <c r="F41" i="73"/>
  <c r="E41" i="73"/>
  <c r="D41" i="73"/>
  <c r="C41" i="73"/>
  <c r="H40" i="73"/>
  <c r="G40" i="73"/>
  <c r="F40" i="73"/>
  <c r="E40" i="73"/>
  <c r="D40" i="73"/>
  <c r="C40" i="73"/>
  <c r="I20" i="73"/>
  <c r="G20" i="73"/>
  <c r="D20" i="73"/>
  <c r="I19" i="73"/>
  <c r="F19" i="73"/>
  <c r="D19" i="73"/>
  <c r="B19" i="73"/>
  <c r="H16" i="73"/>
  <c r="C67" i="73" s="1"/>
  <c r="C16" i="73"/>
  <c r="I15" i="73"/>
  <c r="G15" i="73"/>
  <c r="C15" i="73"/>
  <c r="C65" i="73" s="1"/>
  <c r="C14" i="73"/>
  <c r="C13" i="73"/>
  <c r="C60" i="73" s="1"/>
  <c r="C64" i="73"/>
  <c r="C12" i="73"/>
  <c r="B73" i="73" s="1"/>
  <c r="C11" i="73"/>
  <c r="C88" i="56"/>
  <c r="D10" i="73"/>
  <c r="B10" i="73"/>
  <c r="B88" i="56"/>
  <c r="D9" i="73"/>
  <c r="B9" i="73"/>
  <c r="D8" i="73"/>
  <c r="B8" i="73"/>
  <c r="B5" i="73"/>
  <c r="I3" i="73"/>
  <c r="G3" i="73"/>
  <c r="B3" i="73"/>
  <c r="D50" i="71"/>
  <c r="I87" i="56" s="1"/>
  <c r="D49" i="71"/>
  <c r="H87" i="56" s="1"/>
  <c r="D48" i="71"/>
  <c r="G87" i="56" s="1"/>
  <c r="H41" i="71"/>
  <c r="G41" i="71"/>
  <c r="F41" i="71"/>
  <c r="E41" i="71"/>
  <c r="D41" i="71"/>
  <c r="D42" i="71" s="1"/>
  <c r="C41" i="71"/>
  <c r="H40" i="71"/>
  <c r="G40" i="71"/>
  <c r="F40" i="71"/>
  <c r="F42" i="71" s="1"/>
  <c r="E40" i="71"/>
  <c r="D40" i="71"/>
  <c r="C40" i="71"/>
  <c r="I20" i="71"/>
  <c r="G20" i="71"/>
  <c r="D20" i="71"/>
  <c r="I19" i="71"/>
  <c r="F19" i="71"/>
  <c r="D19" i="71"/>
  <c r="B19" i="71"/>
  <c r="H16" i="71"/>
  <c r="C67" i="71" s="1"/>
  <c r="C16" i="71"/>
  <c r="I15" i="71"/>
  <c r="G15" i="71"/>
  <c r="C15" i="71"/>
  <c r="C65" i="71" s="1"/>
  <c r="C14" i="71"/>
  <c r="C13" i="71"/>
  <c r="C60" i="71" s="1"/>
  <c r="C64" i="71"/>
  <c r="C12" i="71"/>
  <c r="C11" i="71"/>
  <c r="C87" i="56"/>
  <c r="D10" i="71"/>
  <c r="B10" i="71"/>
  <c r="B87" i="56"/>
  <c r="D9" i="71"/>
  <c r="B9" i="71"/>
  <c r="D8" i="71"/>
  <c r="B8" i="71"/>
  <c r="B5" i="71"/>
  <c r="I3" i="71"/>
  <c r="G3" i="71"/>
  <c r="B3" i="71"/>
  <c r="D50" i="70"/>
  <c r="I86" i="56" s="1"/>
  <c r="D49" i="70"/>
  <c r="H86" i="56" s="1"/>
  <c r="D48" i="70"/>
  <c r="G86" i="56" s="1"/>
  <c r="H41" i="70"/>
  <c r="G41" i="70"/>
  <c r="F41" i="70"/>
  <c r="E41" i="70"/>
  <c r="D41" i="70"/>
  <c r="C41" i="70"/>
  <c r="H40" i="70"/>
  <c r="G40" i="70"/>
  <c r="F40" i="70"/>
  <c r="E40" i="70"/>
  <c r="D40" i="70"/>
  <c r="C40" i="70"/>
  <c r="I20" i="70"/>
  <c r="G20" i="70"/>
  <c r="D20" i="70"/>
  <c r="I19" i="70"/>
  <c r="F19" i="70"/>
  <c r="D19" i="70"/>
  <c r="B19" i="70"/>
  <c r="H16" i="70"/>
  <c r="C67" i="70" s="1"/>
  <c r="C16" i="70"/>
  <c r="I15" i="70"/>
  <c r="G15" i="70"/>
  <c r="C15" i="70"/>
  <c r="C65" i="70" s="1"/>
  <c r="C14" i="70"/>
  <c r="C13" i="70"/>
  <c r="C60" i="70" s="1"/>
  <c r="C64" i="70"/>
  <c r="C12" i="70"/>
  <c r="C11" i="70"/>
  <c r="C86" i="56"/>
  <c r="D10" i="70"/>
  <c r="B10" i="70"/>
  <c r="B86" i="56"/>
  <c r="D9" i="70"/>
  <c r="B9" i="70"/>
  <c r="D8" i="70"/>
  <c r="B8" i="70"/>
  <c r="B5" i="70"/>
  <c r="I3" i="70"/>
  <c r="G3" i="70"/>
  <c r="B3" i="70"/>
  <c r="D50" i="69"/>
  <c r="I85" i="56" s="1"/>
  <c r="D49" i="69"/>
  <c r="H85" i="56" s="1"/>
  <c r="D48" i="69"/>
  <c r="G85" i="56" s="1"/>
  <c r="H41" i="69"/>
  <c r="G41" i="69"/>
  <c r="F41" i="69"/>
  <c r="E41" i="69"/>
  <c r="D41" i="69"/>
  <c r="C41" i="69"/>
  <c r="H40" i="69"/>
  <c r="G40" i="69"/>
  <c r="F40" i="69"/>
  <c r="E40" i="69"/>
  <c r="D40" i="69"/>
  <c r="C40" i="69"/>
  <c r="I20" i="69"/>
  <c r="G20" i="69"/>
  <c r="D20" i="69"/>
  <c r="I19" i="69"/>
  <c r="F19" i="69"/>
  <c r="D19" i="69"/>
  <c r="B19" i="69"/>
  <c r="H16" i="69"/>
  <c r="C67" i="69" s="1"/>
  <c r="C16" i="69"/>
  <c r="I15" i="69"/>
  <c r="G15" i="69"/>
  <c r="C15" i="69"/>
  <c r="C65" i="69" s="1"/>
  <c r="C14" i="69"/>
  <c r="C13" i="69"/>
  <c r="C60" i="69" s="1"/>
  <c r="C64" i="69"/>
  <c r="C12" i="69"/>
  <c r="C11" i="69"/>
  <c r="C85" i="56"/>
  <c r="D10" i="69"/>
  <c r="B10" i="69"/>
  <c r="B85" i="56"/>
  <c r="D9" i="69"/>
  <c r="B9" i="69"/>
  <c r="D8" i="69"/>
  <c r="B8" i="69"/>
  <c r="B5" i="69"/>
  <c r="I3" i="69"/>
  <c r="G3" i="69"/>
  <c r="B3" i="69"/>
  <c r="D50" i="68"/>
  <c r="I84" i="56" s="1"/>
  <c r="D49" i="68"/>
  <c r="H84" i="56" s="1"/>
  <c r="D48" i="68"/>
  <c r="G84" i="56" s="1"/>
  <c r="H41" i="68"/>
  <c r="G41" i="68"/>
  <c r="F41" i="68"/>
  <c r="E41" i="68"/>
  <c r="D41" i="68"/>
  <c r="C41" i="68"/>
  <c r="H40" i="68"/>
  <c r="G40" i="68"/>
  <c r="F40" i="68"/>
  <c r="E40" i="68"/>
  <c r="D40" i="68"/>
  <c r="C40" i="68"/>
  <c r="I20" i="68"/>
  <c r="G20" i="68"/>
  <c r="D20" i="68"/>
  <c r="I19" i="68"/>
  <c r="F19" i="68"/>
  <c r="D19" i="68"/>
  <c r="B19" i="68"/>
  <c r="H16" i="68"/>
  <c r="C67" i="68" s="1"/>
  <c r="C16" i="68"/>
  <c r="I15" i="68"/>
  <c r="G15" i="68"/>
  <c r="C15" i="68"/>
  <c r="C65" i="68" s="1"/>
  <c r="C14" i="68"/>
  <c r="C13" i="68"/>
  <c r="C60" i="68" s="1"/>
  <c r="C64" i="68"/>
  <c r="C12" i="68"/>
  <c r="B73" i="68" s="1"/>
  <c r="C11" i="68"/>
  <c r="C84" i="56"/>
  <c r="D10" i="68"/>
  <c r="B10" i="68"/>
  <c r="B84" i="56"/>
  <c r="D9" i="68"/>
  <c r="B9" i="68"/>
  <c r="D8" i="68"/>
  <c r="B8" i="68"/>
  <c r="B5" i="68"/>
  <c r="I3" i="68"/>
  <c r="G3" i="68"/>
  <c r="B3" i="68"/>
  <c r="D50" i="67"/>
  <c r="I83" i="56" s="1"/>
  <c r="D49" i="67"/>
  <c r="H83" i="56" s="1"/>
  <c r="D48" i="67"/>
  <c r="G83" i="56" s="1"/>
  <c r="H41" i="67"/>
  <c r="G41" i="67"/>
  <c r="F41" i="67"/>
  <c r="E41" i="67"/>
  <c r="D41" i="67"/>
  <c r="C41" i="67"/>
  <c r="H40" i="67"/>
  <c r="G40" i="67"/>
  <c r="F40" i="67"/>
  <c r="E40" i="67"/>
  <c r="D40" i="67"/>
  <c r="C40" i="67"/>
  <c r="I20" i="67"/>
  <c r="G20" i="67"/>
  <c r="D20" i="67"/>
  <c r="I19" i="67"/>
  <c r="F19" i="67"/>
  <c r="D19" i="67"/>
  <c r="B19" i="67"/>
  <c r="H16" i="67"/>
  <c r="C67" i="67" s="1"/>
  <c r="C16" i="67"/>
  <c r="I15" i="67"/>
  <c r="G15" i="67"/>
  <c r="C15" i="67"/>
  <c r="C65" i="67" s="1"/>
  <c r="C14" i="67"/>
  <c r="C13" i="67"/>
  <c r="C60" i="67" s="1"/>
  <c r="C64" i="67"/>
  <c r="C12" i="67"/>
  <c r="C11" i="67"/>
  <c r="C83" i="56"/>
  <c r="D10" i="67"/>
  <c r="B10" i="67"/>
  <c r="B83" i="56"/>
  <c r="D9" i="67"/>
  <c r="B9" i="67"/>
  <c r="D8" i="67"/>
  <c r="B8" i="67"/>
  <c r="B5" i="67"/>
  <c r="I3" i="67"/>
  <c r="G3" i="67"/>
  <c r="B3" i="67"/>
  <c r="D50" i="66"/>
  <c r="I82" i="56" s="1"/>
  <c r="D49" i="66"/>
  <c r="H82" i="56" s="1"/>
  <c r="D48" i="66"/>
  <c r="G82" i="56" s="1"/>
  <c r="H41" i="66"/>
  <c r="G41" i="66"/>
  <c r="F41" i="66"/>
  <c r="E41" i="66"/>
  <c r="D41" i="66"/>
  <c r="C41" i="66"/>
  <c r="H40" i="66"/>
  <c r="G40" i="66"/>
  <c r="F40" i="66"/>
  <c r="E40" i="66"/>
  <c r="D40" i="66"/>
  <c r="C40" i="66"/>
  <c r="I20" i="66"/>
  <c r="G20" i="66"/>
  <c r="D20" i="66"/>
  <c r="I19" i="66"/>
  <c r="F19" i="66"/>
  <c r="D19" i="66"/>
  <c r="B19" i="66"/>
  <c r="H16" i="66"/>
  <c r="C67" i="66" s="1"/>
  <c r="C16" i="66"/>
  <c r="I15" i="66"/>
  <c r="G15" i="66"/>
  <c r="C15" i="66"/>
  <c r="C65" i="66" s="1"/>
  <c r="C14" i="66"/>
  <c r="C13" i="66"/>
  <c r="C60" i="66" s="1"/>
  <c r="C64" i="66"/>
  <c r="C12" i="66"/>
  <c r="B73" i="66" s="1"/>
  <c r="C11" i="66"/>
  <c r="C82" i="56"/>
  <c r="D10" i="66"/>
  <c r="B10" i="66"/>
  <c r="B82" i="56"/>
  <c r="D9" i="66"/>
  <c r="B9" i="66"/>
  <c r="D8" i="66"/>
  <c r="B8" i="66"/>
  <c r="B5" i="66"/>
  <c r="I3" i="66"/>
  <c r="G3" i="66"/>
  <c r="B3" i="66"/>
  <c r="D50" i="65"/>
  <c r="I81" i="56" s="1"/>
  <c r="D49" i="65"/>
  <c r="H81" i="56" s="1"/>
  <c r="D48" i="65"/>
  <c r="G81" i="56" s="1"/>
  <c r="H41" i="65"/>
  <c r="G41" i="65"/>
  <c r="F41" i="65"/>
  <c r="E41" i="65"/>
  <c r="D41" i="65"/>
  <c r="C41" i="65"/>
  <c r="H40" i="65"/>
  <c r="G40" i="65"/>
  <c r="F40" i="65"/>
  <c r="E40" i="65"/>
  <c r="D40" i="65"/>
  <c r="C40" i="65"/>
  <c r="I20" i="65"/>
  <c r="G20" i="65"/>
  <c r="D20" i="65"/>
  <c r="I19" i="65"/>
  <c r="F19" i="65"/>
  <c r="D19" i="65"/>
  <c r="B19" i="65"/>
  <c r="H16" i="65"/>
  <c r="C67" i="65" s="1"/>
  <c r="C16" i="65"/>
  <c r="I15" i="65"/>
  <c r="G15" i="65"/>
  <c r="C15" i="65"/>
  <c r="C65" i="65" s="1"/>
  <c r="C14" i="65"/>
  <c r="C13" i="65"/>
  <c r="C60" i="65" s="1"/>
  <c r="C64" i="65"/>
  <c r="C12" i="65"/>
  <c r="C11" i="65"/>
  <c r="C81" i="56"/>
  <c r="D10" i="65"/>
  <c r="B10" i="65"/>
  <c r="B81" i="56"/>
  <c r="D9" i="65"/>
  <c r="B9" i="65"/>
  <c r="D8" i="65"/>
  <c r="B8" i="65"/>
  <c r="B5" i="65"/>
  <c r="I3" i="65"/>
  <c r="G3" i="65"/>
  <c r="B3" i="65"/>
  <c r="D50" i="64"/>
  <c r="I80" i="56" s="1"/>
  <c r="D49" i="64"/>
  <c r="H80" i="56" s="1"/>
  <c r="D48" i="64"/>
  <c r="G80" i="56" s="1"/>
  <c r="H41" i="64"/>
  <c r="G41" i="64"/>
  <c r="F41" i="64"/>
  <c r="E41" i="64"/>
  <c r="D41" i="64"/>
  <c r="C41" i="64"/>
  <c r="H40" i="64"/>
  <c r="G40" i="64"/>
  <c r="F40" i="64"/>
  <c r="E40" i="64"/>
  <c r="D40" i="64"/>
  <c r="C40" i="64"/>
  <c r="I20" i="64"/>
  <c r="G20" i="64"/>
  <c r="D20" i="64"/>
  <c r="I19" i="64"/>
  <c r="F19" i="64"/>
  <c r="D19" i="64"/>
  <c r="B19" i="64"/>
  <c r="H16" i="64"/>
  <c r="C67" i="64" s="1"/>
  <c r="C16" i="64"/>
  <c r="I15" i="64"/>
  <c r="G15" i="64"/>
  <c r="C15" i="64"/>
  <c r="C65" i="64" s="1"/>
  <c r="C14" i="64"/>
  <c r="C13" i="64"/>
  <c r="C60" i="64" s="1"/>
  <c r="C64" i="64"/>
  <c r="C12" i="64"/>
  <c r="C11" i="64"/>
  <c r="C80" i="56"/>
  <c r="D10" i="64"/>
  <c r="B10" i="64"/>
  <c r="B80" i="56"/>
  <c r="D9" i="64"/>
  <c r="B9" i="64"/>
  <c r="D8" i="64"/>
  <c r="B8" i="64"/>
  <c r="B5" i="64"/>
  <c r="I3" i="64"/>
  <c r="G3" i="64"/>
  <c r="B3" i="64"/>
  <c r="D50" i="63"/>
  <c r="I79" i="56" s="1"/>
  <c r="D49" i="63"/>
  <c r="H79" i="56" s="1"/>
  <c r="D48" i="63"/>
  <c r="G79" i="56" s="1"/>
  <c r="H41" i="63"/>
  <c r="G41" i="63"/>
  <c r="F41" i="63"/>
  <c r="E41" i="63"/>
  <c r="D41" i="63"/>
  <c r="C41" i="63"/>
  <c r="H40" i="63"/>
  <c r="G40" i="63"/>
  <c r="F40" i="63"/>
  <c r="E40" i="63"/>
  <c r="D40" i="63"/>
  <c r="C40" i="63"/>
  <c r="I20" i="63"/>
  <c r="G20" i="63"/>
  <c r="D20" i="63"/>
  <c r="I19" i="63"/>
  <c r="F19" i="63"/>
  <c r="D19" i="63"/>
  <c r="B19" i="63"/>
  <c r="H16" i="63"/>
  <c r="C67" i="63" s="1"/>
  <c r="C16" i="63"/>
  <c r="I15" i="63"/>
  <c r="G15" i="63"/>
  <c r="C15" i="63"/>
  <c r="C65" i="63" s="1"/>
  <c r="C14" i="63"/>
  <c r="C13" i="63"/>
  <c r="C60" i="63" s="1"/>
  <c r="C64" i="63"/>
  <c r="C12" i="63"/>
  <c r="C11" i="63"/>
  <c r="C79" i="56"/>
  <c r="D10" i="63"/>
  <c r="B10" i="63"/>
  <c r="B79" i="56"/>
  <c r="D9" i="63"/>
  <c r="B9" i="63"/>
  <c r="D8" i="63"/>
  <c r="B8" i="63"/>
  <c r="B5" i="63"/>
  <c r="I3" i="63"/>
  <c r="G3" i="63"/>
  <c r="B3" i="63"/>
  <c r="D50" i="62"/>
  <c r="I78" i="56" s="1"/>
  <c r="D49" i="62"/>
  <c r="H78" i="56" s="1"/>
  <c r="D48" i="62"/>
  <c r="G78" i="56" s="1"/>
  <c r="H41" i="62"/>
  <c r="G41" i="62"/>
  <c r="F41" i="62"/>
  <c r="E41" i="62"/>
  <c r="D41" i="62"/>
  <c r="C41" i="62"/>
  <c r="H40" i="62"/>
  <c r="H42" i="62" s="1"/>
  <c r="G40" i="62"/>
  <c r="F40" i="62"/>
  <c r="E40" i="62"/>
  <c r="D40" i="62"/>
  <c r="C40" i="62"/>
  <c r="I20" i="62"/>
  <c r="G20" i="62"/>
  <c r="D20" i="62"/>
  <c r="I19" i="62"/>
  <c r="F19" i="62"/>
  <c r="D19" i="62"/>
  <c r="B19" i="62"/>
  <c r="H16" i="62"/>
  <c r="C67" i="62" s="1"/>
  <c r="C16" i="62"/>
  <c r="I15" i="62"/>
  <c r="G15" i="62"/>
  <c r="C15" i="62"/>
  <c r="C65" i="62" s="1"/>
  <c r="C14" i="62"/>
  <c r="C13" i="62"/>
  <c r="C60" i="62" s="1"/>
  <c r="C64" i="62"/>
  <c r="C12" i="62"/>
  <c r="C11" i="62"/>
  <c r="C78" i="56"/>
  <c r="D10" i="62"/>
  <c r="B10" i="62"/>
  <c r="B78" i="56"/>
  <c r="D9" i="62"/>
  <c r="B9" i="62"/>
  <c r="D8" i="62"/>
  <c r="B8" i="62"/>
  <c r="B5" i="62"/>
  <c r="I3" i="62"/>
  <c r="G3" i="62"/>
  <c r="B3" i="62"/>
  <c r="D50" i="61"/>
  <c r="I77" i="56" s="1"/>
  <c r="D49" i="61"/>
  <c r="H77" i="56" s="1"/>
  <c r="D48" i="61"/>
  <c r="G77" i="56" s="1"/>
  <c r="H41" i="61"/>
  <c r="G41" i="61"/>
  <c r="F41" i="61"/>
  <c r="E41" i="61"/>
  <c r="D41" i="61"/>
  <c r="C41" i="61"/>
  <c r="H40" i="61"/>
  <c r="G40" i="61"/>
  <c r="F40" i="61"/>
  <c r="E40" i="61"/>
  <c r="D40" i="61"/>
  <c r="C40" i="61"/>
  <c r="I20" i="61"/>
  <c r="G20" i="61"/>
  <c r="D20" i="61"/>
  <c r="I19" i="61"/>
  <c r="F19" i="61"/>
  <c r="D19" i="61"/>
  <c r="B19" i="61"/>
  <c r="H16" i="61"/>
  <c r="C67" i="61" s="1"/>
  <c r="C16" i="61"/>
  <c r="I15" i="61"/>
  <c r="G15" i="61"/>
  <c r="C15" i="61"/>
  <c r="C65" i="61" s="1"/>
  <c r="C14" i="61"/>
  <c r="C13" i="61"/>
  <c r="C61" i="61" s="1"/>
  <c r="C64" i="61"/>
  <c r="C12" i="61"/>
  <c r="B73" i="61" s="1"/>
  <c r="C11" i="61"/>
  <c r="C77" i="56"/>
  <c r="D10" i="61"/>
  <c r="B10" i="61"/>
  <c r="B77" i="56"/>
  <c r="D9" i="61"/>
  <c r="B9" i="61"/>
  <c r="D8" i="61"/>
  <c r="B8" i="61"/>
  <c r="B5" i="61"/>
  <c r="I3" i="61"/>
  <c r="G3" i="61"/>
  <c r="B3" i="61"/>
  <c r="D50" i="60"/>
  <c r="I76" i="56" s="1"/>
  <c r="D49" i="60"/>
  <c r="H76" i="56" s="1"/>
  <c r="D48" i="60"/>
  <c r="H41" i="60"/>
  <c r="G41" i="60"/>
  <c r="F41" i="60"/>
  <c r="E41" i="60"/>
  <c r="D41" i="60"/>
  <c r="C41" i="60"/>
  <c r="H40" i="60"/>
  <c r="G40" i="60"/>
  <c r="F40" i="60"/>
  <c r="E40" i="60"/>
  <c r="D40" i="60"/>
  <c r="C40" i="60"/>
  <c r="I20" i="60"/>
  <c r="G20" i="60"/>
  <c r="D20" i="60"/>
  <c r="I19" i="60"/>
  <c r="F19" i="60"/>
  <c r="D19" i="60"/>
  <c r="B19" i="60"/>
  <c r="H16" i="60"/>
  <c r="C67" i="60" s="1"/>
  <c r="C16" i="60"/>
  <c r="I15" i="60"/>
  <c r="G15" i="60"/>
  <c r="C15" i="60"/>
  <c r="C65" i="60" s="1"/>
  <c r="C14" i="60"/>
  <c r="C13" i="60"/>
  <c r="C60" i="60" s="1"/>
  <c r="C64" i="60"/>
  <c r="C12" i="60"/>
  <c r="C11" i="60"/>
  <c r="C76" i="56"/>
  <c r="D10" i="60"/>
  <c r="B10" i="60"/>
  <c r="B76" i="56"/>
  <c r="D9" i="60"/>
  <c r="B9" i="60"/>
  <c r="D8" i="60"/>
  <c r="B8" i="60"/>
  <c r="B5" i="60"/>
  <c r="I3" i="60"/>
  <c r="G3" i="60"/>
  <c r="B3" i="60"/>
  <c r="D50" i="59"/>
  <c r="I75" i="56" s="1"/>
  <c r="D49" i="59"/>
  <c r="H75" i="56" s="1"/>
  <c r="D48" i="59"/>
  <c r="H41" i="59"/>
  <c r="G41" i="59"/>
  <c r="F41" i="59"/>
  <c r="E41" i="59"/>
  <c r="D41" i="59"/>
  <c r="C41" i="59"/>
  <c r="H40" i="59"/>
  <c r="G40" i="59"/>
  <c r="F40" i="59"/>
  <c r="E40" i="59"/>
  <c r="D40" i="59"/>
  <c r="C40" i="59"/>
  <c r="I20" i="59"/>
  <c r="G20" i="59"/>
  <c r="D20" i="59"/>
  <c r="I19" i="59"/>
  <c r="F19" i="59"/>
  <c r="D19" i="59"/>
  <c r="B19" i="59"/>
  <c r="H16" i="59"/>
  <c r="C67" i="59" s="1"/>
  <c r="C16" i="59"/>
  <c r="I15" i="59"/>
  <c r="G15" i="59"/>
  <c r="C15" i="59"/>
  <c r="C65" i="59" s="1"/>
  <c r="C14" i="59"/>
  <c r="C13" i="59"/>
  <c r="C60" i="59" s="1"/>
  <c r="C64" i="59"/>
  <c r="C12" i="59"/>
  <c r="B73" i="59" s="1"/>
  <c r="C11" i="59"/>
  <c r="C75" i="56"/>
  <c r="D10" i="59"/>
  <c r="B10" i="59"/>
  <c r="B75" i="56"/>
  <c r="D9" i="59"/>
  <c r="B9" i="59"/>
  <c r="D8" i="59"/>
  <c r="B8" i="59"/>
  <c r="B5" i="59"/>
  <c r="I3" i="59"/>
  <c r="G3" i="59"/>
  <c r="B3" i="59"/>
  <c r="D20" i="80"/>
  <c r="D50" i="58"/>
  <c r="I74" i="56" s="1"/>
  <c r="D49" i="58"/>
  <c r="H74" i="56" s="1"/>
  <c r="D48" i="58"/>
  <c r="H41" i="58"/>
  <c r="G41" i="58"/>
  <c r="F41" i="58"/>
  <c r="E41" i="58"/>
  <c r="D41" i="58"/>
  <c r="C41" i="58"/>
  <c r="H40" i="58"/>
  <c r="G40" i="58"/>
  <c r="F40" i="58"/>
  <c r="E40" i="58"/>
  <c r="D40" i="58"/>
  <c r="C40" i="58"/>
  <c r="I20" i="58"/>
  <c r="G20" i="58"/>
  <c r="D20" i="58"/>
  <c r="I19" i="58"/>
  <c r="F19" i="58"/>
  <c r="D19" i="58"/>
  <c r="B19" i="58"/>
  <c r="H16" i="58"/>
  <c r="C67" i="58" s="1"/>
  <c r="C16" i="58"/>
  <c r="I15" i="58"/>
  <c r="G15" i="58"/>
  <c r="C15" i="58"/>
  <c r="C65" i="58" s="1"/>
  <c r="C14" i="58"/>
  <c r="C13" i="58"/>
  <c r="C60" i="58" s="1"/>
  <c r="C64" i="58"/>
  <c r="C12" i="58"/>
  <c r="B73" i="58" s="1"/>
  <c r="C11" i="58"/>
  <c r="C74" i="56"/>
  <c r="D10" i="58"/>
  <c r="B10" i="58"/>
  <c r="B74" i="56"/>
  <c r="D9" i="58"/>
  <c r="B9" i="58"/>
  <c r="D8" i="58"/>
  <c r="B8" i="58"/>
  <c r="B5" i="58"/>
  <c r="I3" i="58"/>
  <c r="G3" i="58"/>
  <c r="B3" i="58"/>
  <c r="D50" i="57"/>
  <c r="I73" i="56" s="1"/>
  <c r="D49" i="57"/>
  <c r="H73" i="56" s="1"/>
  <c r="D48" i="57"/>
  <c r="H41" i="57"/>
  <c r="G41" i="57"/>
  <c r="F41" i="57"/>
  <c r="E41" i="57"/>
  <c r="D41" i="57"/>
  <c r="C41" i="57"/>
  <c r="H40" i="57"/>
  <c r="G40" i="57"/>
  <c r="F40" i="57"/>
  <c r="E40" i="57"/>
  <c r="D40" i="57"/>
  <c r="C40" i="57"/>
  <c r="I20" i="57"/>
  <c r="G20" i="57"/>
  <c r="D20" i="57"/>
  <c r="I19" i="57"/>
  <c r="F19" i="57"/>
  <c r="D19" i="57"/>
  <c r="B19" i="57"/>
  <c r="H16" i="57"/>
  <c r="C67" i="57" s="1"/>
  <c r="C16" i="57"/>
  <c r="I15" i="57"/>
  <c r="G15" i="57"/>
  <c r="C15" i="57"/>
  <c r="C65" i="57" s="1"/>
  <c r="C14" i="57"/>
  <c r="C13" i="57"/>
  <c r="C60" i="57" s="1"/>
  <c r="C12" i="57"/>
  <c r="C11" i="57"/>
  <c r="D10" i="57"/>
  <c r="H63" i="56" s="1"/>
  <c r="B10" i="57"/>
  <c r="F63" i="56" s="1"/>
  <c r="D17" i="56"/>
  <c r="D9" i="57"/>
  <c r="B9" i="57"/>
  <c r="D16" i="56"/>
  <c r="D19" i="56"/>
  <c r="D8" i="57"/>
  <c r="E63" i="56" s="1"/>
  <c r="B8" i="57"/>
  <c r="D63" i="56" s="1"/>
  <c r="B5" i="57"/>
  <c r="E23" i="56" s="1"/>
  <c r="I3" i="57"/>
  <c r="D8" i="56" s="1"/>
  <c r="G3" i="57"/>
  <c r="D7" i="56" s="1"/>
  <c r="B3" i="57"/>
  <c r="F124" i="56"/>
  <c r="B124" i="56"/>
  <c r="F123" i="56"/>
  <c r="B123" i="56"/>
  <c r="B112" i="56"/>
  <c r="B111" i="56"/>
  <c r="B110" i="56"/>
  <c r="J98" i="56"/>
  <c r="E42" i="74" l="1"/>
  <c r="H42" i="71"/>
  <c r="G42" i="68"/>
  <c r="D42" i="61"/>
  <c r="H42" i="61"/>
  <c r="C42" i="60"/>
  <c r="E42" i="57"/>
  <c r="H42" i="73"/>
  <c r="D42" i="73"/>
  <c r="D42" i="68"/>
  <c r="C42" i="64"/>
  <c r="H66" i="75"/>
  <c r="H67" i="75" s="1"/>
  <c r="I73" i="75" s="1"/>
  <c r="H66" i="77"/>
  <c r="H67" i="77" s="1"/>
  <c r="I73" i="77" s="1"/>
  <c r="H54" i="75"/>
  <c r="C73" i="75" s="1"/>
  <c r="D73" i="75" s="1"/>
  <c r="E73" i="75" s="1"/>
  <c r="C89" i="56"/>
  <c r="F42" i="74"/>
  <c r="G42" i="74"/>
  <c r="D42" i="74"/>
  <c r="H42" i="74"/>
  <c r="F42" i="73"/>
  <c r="C42" i="73"/>
  <c r="G42" i="73"/>
  <c r="E42" i="73"/>
  <c r="H48" i="73"/>
  <c r="F54" i="73" s="1"/>
  <c r="G42" i="71"/>
  <c r="C42" i="71"/>
  <c r="E42" i="71"/>
  <c r="C43" i="71" s="1"/>
  <c r="B54" i="71" s="1"/>
  <c r="F42" i="70"/>
  <c r="G42" i="70"/>
  <c r="C42" i="70"/>
  <c r="D42" i="70"/>
  <c r="H42" i="70"/>
  <c r="E42" i="70"/>
  <c r="F42" i="69"/>
  <c r="G42" i="69"/>
  <c r="C42" i="69"/>
  <c r="F42" i="68"/>
  <c r="H42" i="68"/>
  <c r="E42" i="68"/>
  <c r="H48" i="68"/>
  <c r="F54" i="68" s="1"/>
  <c r="H42" i="67"/>
  <c r="D42" i="67"/>
  <c r="G42" i="67"/>
  <c r="C42" i="67"/>
  <c r="F42" i="67"/>
  <c r="E42" i="67"/>
  <c r="H42" i="66"/>
  <c r="D42" i="66"/>
  <c r="G42" i="66"/>
  <c r="C44" i="66" s="1"/>
  <c r="C59" i="66" s="1"/>
  <c r="C42" i="66"/>
  <c r="F42" i="66"/>
  <c r="E42" i="66"/>
  <c r="G42" i="65"/>
  <c r="C42" i="65"/>
  <c r="F42" i="65"/>
  <c r="D42" i="65"/>
  <c r="H42" i="65"/>
  <c r="E42" i="65"/>
  <c r="D42" i="64"/>
  <c r="H42" i="64"/>
  <c r="F42" i="64"/>
  <c r="G42" i="64"/>
  <c r="E42" i="64"/>
  <c r="F42" i="63"/>
  <c r="G42" i="63"/>
  <c r="D42" i="63"/>
  <c r="H42" i="63"/>
  <c r="E42" i="63"/>
  <c r="C42" i="63"/>
  <c r="G42" i="62"/>
  <c r="D42" i="62"/>
  <c r="C42" i="62"/>
  <c r="F42" i="62"/>
  <c r="E42" i="62"/>
  <c r="G42" i="61"/>
  <c r="C42" i="61"/>
  <c r="E42" i="61"/>
  <c r="F42" i="61"/>
  <c r="F42" i="60"/>
  <c r="D42" i="60"/>
  <c r="H42" i="60"/>
  <c r="E42" i="60"/>
  <c r="G42" i="60"/>
  <c r="H48" i="60"/>
  <c r="F54" i="60" s="1"/>
  <c r="C61" i="74"/>
  <c r="C62" i="74" s="1"/>
  <c r="C61" i="71"/>
  <c r="C62" i="71" s="1"/>
  <c r="D54" i="60"/>
  <c r="A73" i="60"/>
  <c r="C61" i="60"/>
  <c r="C62" i="60" s="1"/>
  <c r="D54" i="67"/>
  <c r="A73" i="67"/>
  <c r="D54" i="68"/>
  <c r="A73" i="68"/>
  <c r="D54" i="69"/>
  <c r="A73" i="69"/>
  <c r="A73" i="73"/>
  <c r="D54" i="73"/>
  <c r="A73" i="64"/>
  <c r="D54" i="64"/>
  <c r="A73" i="65"/>
  <c r="D54" i="65"/>
  <c r="A73" i="66"/>
  <c r="D54" i="66"/>
  <c r="A73" i="61"/>
  <c r="D54" i="61"/>
  <c r="D54" i="62"/>
  <c r="A73" i="62"/>
  <c r="A73" i="63"/>
  <c r="D54" i="63"/>
  <c r="C61" i="69"/>
  <c r="C62" i="69" s="1"/>
  <c r="C61" i="63"/>
  <c r="C62" i="63" s="1"/>
  <c r="A73" i="70"/>
  <c r="D54" i="70"/>
  <c r="D54" i="71"/>
  <c r="A73" i="71"/>
  <c r="D54" i="74"/>
  <c r="A73" i="74"/>
  <c r="C42" i="59"/>
  <c r="D42" i="59"/>
  <c r="H42" i="59"/>
  <c r="G42" i="59"/>
  <c r="E42" i="59"/>
  <c r="F42" i="59"/>
  <c r="H48" i="59"/>
  <c r="H49" i="59" s="1"/>
  <c r="C63" i="59" s="1"/>
  <c r="C66" i="59" s="1"/>
  <c r="D54" i="59"/>
  <c r="A73" i="59"/>
  <c r="H42" i="57"/>
  <c r="D42" i="57"/>
  <c r="C42" i="57"/>
  <c r="G42" i="57"/>
  <c r="F42" i="57"/>
  <c r="H48" i="57"/>
  <c r="H49" i="57" s="1"/>
  <c r="C63" i="57" s="1"/>
  <c r="D54" i="57"/>
  <c r="A73" i="57"/>
  <c r="B73" i="56"/>
  <c r="G47" i="56"/>
  <c r="C64" i="57"/>
  <c r="I47" i="56"/>
  <c r="C73" i="56"/>
  <c r="G42" i="58"/>
  <c r="D54" i="58"/>
  <c r="A73" i="58"/>
  <c r="C61" i="58"/>
  <c r="C62" i="58" s="1"/>
  <c r="H48" i="58"/>
  <c r="F54" i="58" s="1"/>
  <c r="F42" i="58"/>
  <c r="D42" i="58"/>
  <c r="H42" i="58"/>
  <c r="E42" i="58"/>
  <c r="C73" i="77"/>
  <c r="D73" i="77" s="1"/>
  <c r="E73" i="77" s="1"/>
  <c r="C61" i="57"/>
  <c r="C62" i="57" s="1"/>
  <c r="G73" i="56"/>
  <c r="G74" i="56"/>
  <c r="G75" i="56"/>
  <c r="G76" i="56"/>
  <c r="H48" i="61"/>
  <c r="F54" i="61" s="1"/>
  <c r="H48" i="62"/>
  <c r="H49" i="62" s="1"/>
  <c r="C63" i="62" s="1"/>
  <c r="C66" i="62" s="1"/>
  <c r="H48" i="63"/>
  <c r="F54" i="63" s="1"/>
  <c r="H48" i="64"/>
  <c r="F54" i="64" s="1"/>
  <c r="H48" i="65"/>
  <c r="H49" i="65" s="1"/>
  <c r="C63" i="65" s="1"/>
  <c r="C66" i="65" s="1"/>
  <c r="H48" i="66"/>
  <c r="F54" i="66" s="1"/>
  <c r="H48" i="67"/>
  <c r="H49" i="67" s="1"/>
  <c r="C63" i="67" s="1"/>
  <c r="C66" i="67" s="1"/>
  <c r="H48" i="69"/>
  <c r="H49" i="69" s="1"/>
  <c r="C63" i="69" s="1"/>
  <c r="C66" i="69" s="1"/>
  <c r="H48" i="70"/>
  <c r="F54" i="70" s="1"/>
  <c r="H48" i="71"/>
  <c r="H49" i="71" s="1"/>
  <c r="C63" i="71" s="1"/>
  <c r="C66" i="71" s="1"/>
  <c r="H48" i="74"/>
  <c r="F54" i="74" s="1"/>
  <c r="C42" i="74"/>
  <c r="D42" i="69"/>
  <c r="E42" i="69"/>
  <c r="H42" i="69"/>
  <c r="C42" i="68"/>
  <c r="C42" i="58"/>
  <c r="B73" i="74"/>
  <c r="C61" i="73"/>
  <c r="C62" i="73" s="1"/>
  <c r="B73" i="71"/>
  <c r="C61" i="70"/>
  <c r="C62" i="70" s="1"/>
  <c r="B73" i="70"/>
  <c r="B73" i="69"/>
  <c r="C61" i="68"/>
  <c r="C62" i="68" s="1"/>
  <c r="B73" i="67"/>
  <c r="C61" i="67"/>
  <c r="C62" i="67" s="1"/>
  <c r="C61" i="66"/>
  <c r="C62" i="66" s="1"/>
  <c r="C61" i="65"/>
  <c r="C62" i="65" s="1"/>
  <c r="B73" i="65"/>
  <c r="C61" i="64"/>
  <c r="C62" i="64" s="1"/>
  <c r="B73" i="64"/>
  <c r="B73" i="63"/>
  <c r="C43" i="62"/>
  <c r="B54" i="62" s="1"/>
  <c r="C61" i="62"/>
  <c r="C62" i="62" s="1"/>
  <c r="B73" i="62"/>
  <c r="C60" i="61"/>
  <c r="C62" i="61" s="1"/>
  <c r="B73" i="60"/>
  <c r="C61" i="59"/>
  <c r="C62" i="59" s="1"/>
  <c r="B73" i="57"/>
  <c r="J55" i="56"/>
  <c r="C44" i="68" l="1"/>
  <c r="C59" i="68" s="1"/>
  <c r="F54" i="57"/>
  <c r="C43" i="73"/>
  <c r="B54" i="73" s="1"/>
  <c r="H54" i="73" s="1"/>
  <c r="C43" i="68"/>
  <c r="B54" i="68" s="1"/>
  <c r="H54" i="68" s="1"/>
  <c r="C73" i="68" s="1"/>
  <c r="D73" i="68" s="1"/>
  <c r="E73" i="68" s="1"/>
  <c r="C43" i="60"/>
  <c r="B54" i="60" s="1"/>
  <c r="H54" i="60" s="1"/>
  <c r="C73" i="60" s="1"/>
  <c r="D73" i="60" s="1"/>
  <c r="G73" i="75"/>
  <c r="D75" i="83"/>
  <c r="J75" i="83" s="1"/>
  <c r="G73" i="77"/>
  <c r="D75" i="82"/>
  <c r="J75" i="82" s="1"/>
  <c r="C44" i="74"/>
  <c r="C59" i="74" s="1"/>
  <c r="C43" i="74"/>
  <c r="B54" i="74" s="1"/>
  <c r="H54" i="74" s="1"/>
  <c r="C73" i="74" s="1"/>
  <c r="D73" i="74" s="1"/>
  <c r="E73" i="74" s="1"/>
  <c r="C44" i="73"/>
  <c r="C59" i="73" s="1"/>
  <c r="H49" i="73"/>
  <c r="C63" i="73" s="1"/>
  <c r="C66" i="73" s="1"/>
  <c r="F54" i="71"/>
  <c r="H54" i="71" s="1"/>
  <c r="C44" i="71"/>
  <c r="C59" i="71" s="1"/>
  <c r="H66" i="71" s="1"/>
  <c r="H67" i="71" s="1"/>
  <c r="I73" i="71" s="1"/>
  <c r="C44" i="70"/>
  <c r="C59" i="70" s="1"/>
  <c r="C43" i="70"/>
  <c r="B54" i="70" s="1"/>
  <c r="H54" i="70" s="1"/>
  <c r="C44" i="69"/>
  <c r="C59" i="69" s="1"/>
  <c r="H66" i="69" s="1"/>
  <c r="H67" i="69" s="1"/>
  <c r="I73" i="69" s="1"/>
  <c r="C43" i="69"/>
  <c r="B54" i="69" s="1"/>
  <c r="H49" i="68"/>
  <c r="C63" i="68" s="1"/>
  <c r="C66" i="68" s="1"/>
  <c r="H66" i="68" s="1"/>
  <c r="H67" i="68" s="1"/>
  <c r="I73" i="68" s="1"/>
  <c r="C43" i="67"/>
  <c r="B54" i="67" s="1"/>
  <c r="C44" i="67"/>
  <c r="C59" i="67" s="1"/>
  <c r="H66" i="67" s="1"/>
  <c r="H67" i="67" s="1"/>
  <c r="I73" i="67" s="1"/>
  <c r="C43" i="66"/>
  <c r="B54" i="66" s="1"/>
  <c r="C44" i="65"/>
  <c r="C59" i="65" s="1"/>
  <c r="H66" i="65" s="1"/>
  <c r="H67" i="65" s="1"/>
  <c r="I73" i="65" s="1"/>
  <c r="C43" i="65"/>
  <c r="B54" i="65" s="1"/>
  <c r="C43" i="64"/>
  <c r="B54" i="64" s="1"/>
  <c r="H54" i="64" s="1"/>
  <c r="C73" i="64" s="1"/>
  <c r="D73" i="64" s="1"/>
  <c r="E73" i="64" s="1"/>
  <c r="C44" i="64"/>
  <c r="C59" i="64" s="1"/>
  <c r="C43" i="63"/>
  <c r="B54" i="63" s="1"/>
  <c r="H54" i="63" s="1"/>
  <c r="C44" i="63"/>
  <c r="C59" i="63" s="1"/>
  <c r="C44" i="62"/>
  <c r="C59" i="62" s="1"/>
  <c r="H66" i="62" s="1"/>
  <c r="H67" i="62" s="1"/>
  <c r="I73" i="62" s="1"/>
  <c r="F54" i="62"/>
  <c r="H54" i="62" s="1"/>
  <c r="C44" i="61"/>
  <c r="C59" i="61" s="1"/>
  <c r="C43" i="61"/>
  <c r="B54" i="61" s="1"/>
  <c r="H54" i="61" s="1"/>
  <c r="H49" i="60"/>
  <c r="C63" i="60" s="1"/>
  <c r="C66" i="60" s="1"/>
  <c r="C44" i="60"/>
  <c r="C59" i="60" s="1"/>
  <c r="F54" i="59"/>
  <c r="C44" i="59"/>
  <c r="C59" i="59" s="1"/>
  <c r="H66" i="59" s="1"/>
  <c r="H67" i="59" s="1"/>
  <c r="I73" i="59" s="1"/>
  <c r="C43" i="59"/>
  <c r="B54" i="59" s="1"/>
  <c r="C43" i="58"/>
  <c r="B54" i="58" s="1"/>
  <c r="H54" i="58" s="1"/>
  <c r="C73" i="58" s="1"/>
  <c r="D73" i="58" s="1"/>
  <c r="E73" i="58" s="1"/>
  <c r="D74" i="56" s="1"/>
  <c r="J74" i="56" s="1"/>
  <c r="C43" i="57"/>
  <c r="B54" i="57" s="1"/>
  <c r="C44" i="57"/>
  <c r="C59" i="57" s="1"/>
  <c r="C66" i="57"/>
  <c r="C44" i="58"/>
  <c r="C59" i="58" s="1"/>
  <c r="H49" i="58"/>
  <c r="C63" i="58" s="1"/>
  <c r="C66" i="58" s="1"/>
  <c r="F54" i="67"/>
  <c r="H54" i="67" s="1"/>
  <c r="H49" i="61"/>
  <c r="C63" i="61" s="1"/>
  <c r="C66" i="61" s="1"/>
  <c r="H49" i="63"/>
  <c r="C63" i="63" s="1"/>
  <c r="C66" i="63" s="1"/>
  <c r="H49" i="64"/>
  <c r="C63" i="64" s="1"/>
  <c r="C66" i="64" s="1"/>
  <c r="F54" i="65"/>
  <c r="H54" i="66"/>
  <c r="H49" i="66"/>
  <c r="C63" i="66" s="1"/>
  <c r="C66" i="66" s="1"/>
  <c r="H66" i="66" s="1"/>
  <c r="H67" i="66" s="1"/>
  <c r="I73" i="66" s="1"/>
  <c r="F54" i="69"/>
  <c r="H49" i="70"/>
  <c r="C63" i="70" s="1"/>
  <c r="C66" i="70" s="1"/>
  <c r="H49" i="74"/>
  <c r="C63" i="74" s="1"/>
  <c r="C66" i="74" s="1"/>
  <c r="B3" i="26"/>
  <c r="D8" i="26"/>
  <c r="E65" i="80" s="1"/>
  <c r="G3" i="26"/>
  <c r="D8" i="80" s="1"/>
  <c r="B5" i="26"/>
  <c r="E24" i="80" s="1"/>
  <c r="I3" i="26"/>
  <c r="D9" i="80" s="1"/>
  <c r="B8" i="26"/>
  <c r="D65" i="80" s="1"/>
  <c r="B19" i="26"/>
  <c r="H54" i="57" l="1"/>
  <c r="C73" i="57" s="1"/>
  <c r="D73" i="57" s="1"/>
  <c r="E73" i="57" s="1"/>
  <c r="G73" i="64"/>
  <c r="D80" i="56"/>
  <c r="J80" i="56" s="1"/>
  <c r="G73" i="74"/>
  <c r="D89" i="56"/>
  <c r="J89" i="56" s="1"/>
  <c r="G73" i="68"/>
  <c r="D84" i="56"/>
  <c r="J84" i="56" s="1"/>
  <c r="G73" i="58"/>
  <c r="E73" i="60"/>
  <c r="D76" i="56" s="1"/>
  <c r="J76" i="56" s="1"/>
  <c r="H66" i="74"/>
  <c r="H67" i="74" s="1"/>
  <c r="I73" i="74" s="1"/>
  <c r="H66" i="73"/>
  <c r="H67" i="73" s="1"/>
  <c r="I73" i="73" s="1"/>
  <c r="C73" i="73"/>
  <c r="D73" i="73" s="1"/>
  <c r="E73" i="73" s="1"/>
  <c r="H66" i="70"/>
  <c r="H67" i="70" s="1"/>
  <c r="I73" i="70" s="1"/>
  <c r="H54" i="69"/>
  <c r="C73" i="69" s="1"/>
  <c r="D73" i="69" s="1"/>
  <c r="E73" i="69" s="1"/>
  <c r="H54" i="65"/>
  <c r="C73" i="65" s="1"/>
  <c r="D73" i="65" s="1"/>
  <c r="E73" i="65" s="1"/>
  <c r="H66" i="64"/>
  <c r="H67" i="64" s="1"/>
  <c r="I73" i="64" s="1"/>
  <c r="H66" i="63"/>
  <c r="H67" i="63" s="1"/>
  <c r="I73" i="63" s="1"/>
  <c r="H66" i="61"/>
  <c r="H67" i="61" s="1"/>
  <c r="I73" i="61" s="1"/>
  <c r="H66" i="60"/>
  <c r="H67" i="60" s="1"/>
  <c r="I73" i="60" s="1"/>
  <c r="H54" i="59"/>
  <c r="C73" i="59" s="1"/>
  <c r="D73" i="59" s="1"/>
  <c r="E73" i="59" s="1"/>
  <c r="H66" i="57"/>
  <c r="H67" i="57" s="1"/>
  <c r="I73" i="57" s="1"/>
  <c r="H66" i="58"/>
  <c r="H67" i="58" s="1"/>
  <c r="I73" i="58" s="1"/>
  <c r="C73" i="61"/>
  <c r="D73" i="61" s="1"/>
  <c r="E73" i="61" s="1"/>
  <c r="D77" i="56" s="1"/>
  <c r="J77" i="56" s="1"/>
  <c r="C73" i="62"/>
  <c r="D73" i="62" s="1"/>
  <c r="E73" i="62" s="1"/>
  <c r="C73" i="63"/>
  <c r="D73" i="63" s="1"/>
  <c r="E73" i="63" s="1"/>
  <c r="C73" i="66"/>
  <c r="D73" i="66" s="1"/>
  <c r="E73" i="66" s="1"/>
  <c r="C73" i="71"/>
  <c r="D73" i="71" s="1"/>
  <c r="E73" i="71" s="1"/>
  <c r="C73" i="70"/>
  <c r="D73" i="70" s="1"/>
  <c r="C73" i="67"/>
  <c r="D73" i="67" s="1"/>
  <c r="E73" i="67" s="1"/>
  <c r="D19" i="26"/>
  <c r="D20" i="26"/>
  <c r="I20" i="26"/>
  <c r="G20" i="26"/>
  <c r="I19" i="26"/>
  <c r="F19" i="26"/>
  <c r="I15" i="26"/>
  <c r="G15" i="26"/>
  <c r="H16" i="26"/>
  <c r="Q201" i="53"/>
  <c r="Q202" i="53" s="1"/>
  <c r="Q203" i="53" s="1"/>
  <c r="Q204" i="53" s="1"/>
  <c r="Q205" i="53" s="1"/>
  <c r="Q206" i="53" s="1"/>
  <c r="Q207" i="53" s="1"/>
  <c r="Q208" i="53" s="1"/>
  <c r="Q209" i="53" s="1"/>
  <c r="Q210" i="53" s="1"/>
  <c r="Q211" i="53" s="1"/>
  <c r="Q212" i="53" s="1"/>
  <c r="Q213" i="53" s="1"/>
  <c r="Q214" i="53" s="1"/>
  <c r="Q184" i="53"/>
  <c r="Q185" i="53" s="1"/>
  <c r="Q186" i="53" s="1"/>
  <c r="Q187" i="53" s="1"/>
  <c r="Q188" i="53" s="1"/>
  <c r="Q189" i="53" s="1"/>
  <c r="Q190" i="53" s="1"/>
  <c r="Q191" i="53" s="1"/>
  <c r="Q192" i="53" s="1"/>
  <c r="Q193" i="53" s="1"/>
  <c r="Q194" i="53" s="1"/>
  <c r="Q195" i="53" s="1"/>
  <c r="Q196" i="53" s="1"/>
  <c r="Q197" i="53" s="1"/>
  <c r="Q198" i="53" s="1"/>
  <c r="Q199" i="53" s="1"/>
  <c r="Q167" i="53"/>
  <c r="Q168" i="53" s="1"/>
  <c r="Q169" i="53" s="1"/>
  <c r="Q170" i="53" s="1"/>
  <c r="Q171" i="53" s="1"/>
  <c r="Q172" i="53" s="1"/>
  <c r="Q173" i="53" s="1"/>
  <c r="Q174" i="53" s="1"/>
  <c r="Q175" i="53" s="1"/>
  <c r="Q176" i="53" s="1"/>
  <c r="Q177" i="53" s="1"/>
  <c r="Q178" i="53" s="1"/>
  <c r="Q179" i="53" s="1"/>
  <c r="Q180" i="53" s="1"/>
  <c r="Q181" i="53" s="1"/>
  <c r="Q182" i="53" s="1"/>
  <c r="Q150" i="53"/>
  <c r="Q151" i="53" s="1"/>
  <c r="Q152" i="53" s="1"/>
  <c r="Q153" i="53" s="1"/>
  <c r="Q154" i="53" s="1"/>
  <c r="Q155" i="53" s="1"/>
  <c r="Q156" i="53" s="1"/>
  <c r="Q157" i="53" s="1"/>
  <c r="Q158" i="53" s="1"/>
  <c r="Q159" i="53" s="1"/>
  <c r="Q160" i="53" s="1"/>
  <c r="Q161" i="53" s="1"/>
  <c r="Q162" i="53" s="1"/>
  <c r="Q163" i="53" s="1"/>
  <c r="Q164" i="53" s="1"/>
  <c r="Q165" i="53" s="1"/>
  <c r="Q133" i="53"/>
  <c r="Q134" i="53" s="1"/>
  <c r="Q135" i="53" s="1"/>
  <c r="Q136" i="53" s="1"/>
  <c r="Q137" i="53" s="1"/>
  <c r="Q138" i="53" s="1"/>
  <c r="Q139" i="53" s="1"/>
  <c r="Q140" i="53" s="1"/>
  <c r="Q141" i="53" s="1"/>
  <c r="Q142" i="53" s="1"/>
  <c r="Q143" i="53" s="1"/>
  <c r="Q144" i="53" s="1"/>
  <c r="Q145" i="53" s="1"/>
  <c r="Q146" i="53" s="1"/>
  <c r="Q147" i="53" s="1"/>
  <c r="Q148" i="53" s="1"/>
  <c r="Q116" i="53"/>
  <c r="Q117" i="53" s="1"/>
  <c r="Q118" i="53" s="1"/>
  <c r="Q119" i="53" s="1"/>
  <c r="Q120" i="53" s="1"/>
  <c r="Q121" i="53" s="1"/>
  <c r="Q122" i="53" s="1"/>
  <c r="Q123" i="53" s="1"/>
  <c r="Q124" i="53" s="1"/>
  <c r="Q125" i="53" s="1"/>
  <c r="Q126" i="53" s="1"/>
  <c r="Q127" i="53" s="1"/>
  <c r="Q128" i="53" s="1"/>
  <c r="Q129" i="53" s="1"/>
  <c r="Q130" i="53" s="1"/>
  <c r="Q131" i="53" s="1"/>
  <c r="S85" i="53"/>
  <c r="S86" i="53" s="1"/>
  <c r="S87" i="53" s="1"/>
  <c r="S88" i="53" s="1"/>
  <c r="S89" i="53" s="1"/>
  <c r="S90" i="53" s="1"/>
  <c r="S91" i="53" s="1"/>
  <c r="S92" i="53" s="1"/>
  <c r="S93" i="53" s="1"/>
  <c r="S94" i="53" s="1"/>
  <c r="S95" i="53" s="1"/>
  <c r="S96" i="53" s="1"/>
  <c r="S97" i="53" s="1"/>
  <c r="S98" i="53" s="1"/>
  <c r="S99" i="53" s="1"/>
  <c r="S100" i="53" s="1"/>
  <c r="Q65" i="53"/>
  <c r="Q66" i="53" s="1"/>
  <c r="Q67" i="53" s="1"/>
  <c r="Q68" i="53" s="1"/>
  <c r="Q69" i="53" s="1"/>
  <c r="Q70" i="53" s="1"/>
  <c r="Q71" i="53" s="1"/>
  <c r="Q45" i="53"/>
  <c r="Q46" i="53" s="1"/>
  <c r="Q47" i="53" s="1"/>
  <c r="Q48" i="53" s="1"/>
  <c r="Q49" i="53" s="1"/>
  <c r="Q50" i="53" s="1"/>
  <c r="Q51" i="53" s="1"/>
  <c r="Q52" i="53" s="1"/>
  <c r="Q53" i="53" s="1"/>
  <c r="Q54" i="53" s="1"/>
  <c r="Q55" i="53" s="1"/>
  <c r="Q56" i="53" s="1"/>
  <c r="Q57" i="53" s="1"/>
  <c r="Q58" i="53" s="1"/>
  <c r="Q59" i="53" s="1"/>
  <c r="Q60" i="53" s="1"/>
  <c r="Q61" i="53" s="1"/>
  <c r="Q62" i="53" s="1"/>
  <c r="Q63" i="53" s="1"/>
  <c r="Q25" i="53"/>
  <c r="Q26" i="53" s="1"/>
  <c r="Q27" i="53" s="1"/>
  <c r="Q28" i="53" s="1"/>
  <c r="Q29" i="53" s="1"/>
  <c r="Q30" i="53" s="1"/>
  <c r="Q31" i="53" s="1"/>
  <c r="Q32" i="53" s="1"/>
  <c r="Q33" i="53" s="1"/>
  <c r="Q34" i="53" s="1"/>
  <c r="Q35" i="53" s="1"/>
  <c r="Q36" i="53" s="1"/>
  <c r="Q37" i="53" s="1"/>
  <c r="Q38" i="53" s="1"/>
  <c r="Q39" i="53" s="1"/>
  <c r="Q40" i="53" s="1"/>
  <c r="Q41" i="53" s="1"/>
  <c r="Q42" i="53" s="1"/>
  <c r="Q43" i="53" s="1"/>
  <c r="G73" i="65" l="1"/>
  <c r="D81" i="56"/>
  <c r="J81" i="56" s="1"/>
  <c r="G73" i="66"/>
  <c r="D82" i="56"/>
  <c r="J82" i="56" s="1"/>
  <c r="E73" i="70"/>
  <c r="D86" i="56" s="1"/>
  <c r="J86" i="56" s="1"/>
  <c r="G73" i="69"/>
  <c r="D85" i="56"/>
  <c r="J85" i="56" s="1"/>
  <c r="G73" i="67"/>
  <c r="D83" i="56"/>
  <c r="J83" i="56" s="1"/>
  <c r="G73" i="71"/>
  <c r="D87" i="56"/>
  <c r="J87" i="56" s="1"/>
  <c r="G73" i="73"/>
  <c r="D88" i="56"/>
  <c r="J88" i="56" s="1"/>
  <c r="G73" i="63"/>
  <c r="D79" i="56"/>
  <c r="J79" i="56" s="1"/>
  <c r="G73" i="62"/>
  <c r="D78" i="56"/>
  <c r="J78" i="56" s="1"/>
  <c r="G73" i="59"/>
  <c r="D75" i="56"/>
  <c r="J75" i="56" s="1"/>
  <c r="G73" i="57"/>
  <c r="D73" i="56"/>
  <c r="J73" i="56" s="1"/>
  <c r="G73" i="60"/>
  <c r="G73" i="61"/>
  <c r="Q72" i="53"/>
  <c r="Q73" i="53" s="1"/>
  <c r="Q74" i="53" s="1"/>
  <c r="Q75" i="53" s="1"/>
  <c r="Q76" i="53" s="1"/>
  <c r="Q77" i="53" s="1"/>
  <c r="Q78" i="53" s="1"/>
  <c r="Q79" i="53" s="1"/>
  <c r="Q80" i="53" s="1"/>
  <c r="Q81" i="53" s="1"/>
  <c r="Q82" i="53" s="1"/>
  <c r="Q83" i="53" s="1"/>
  <c r="R5" i="53"/>
  <c r="Q5" i="53"/>
  <c r="Q6" i="53" s="1"/>
  <c r="Q7" i="53" s="1"/>
  <c r="G73" i="70" l="1"/>
  <c r="R6" i="53"/>
  <c r="Q84" i="53"/>
  <c r="Q85" i="53" s="1"/>
  <c r="Q86" i="53" s="1"/>
  <c r="Q87" i="53" s="1"/>
  <c r="Q88" i="53" s="1"/>
  <c r="Q89" i="53" s="1"/>
  <c r="Q90" i="53" s="1"/>
  <c r="Q91" i="53" s="1"/>
  <c r="Q92" i="53" s="1"/>
  <c r="Q93" i="53" s="1"/>
  <c r="Q94" i="53" s="1"/>
  <c r="Q95" i="53" s="1"/>
  <c r="Q96" i="53" s="1"/>
  <c r="Q97" i="53" s="1"/>
  <c r="Q98" i="53" s="1"/>
  <c r="Q99" i="53" s="1"/>
  <c r="Q100" i="53" s="1"/>
  <c r="Q101" i="53" s="1"/>
  <c r="Q102" i="53" s="1"/>
  <c r="Q103" i="53" s="1"/>
  <c r="Q104" i="53" s="1"/>
  <c r="Q105" i="53" s="1"/>
  <c r="Q106" i="53" s="1"/>
  <c r="Q107" i="53" s="1"/>
  <c r="Q108" i="53" s="1"/>
  <c r="Q109" i="53" s="1"/>
  <c r="Q110" i="53" s="1"/>
  <c r="Q111" i="53" s="1"/>
  <c r="Q112" i="53" s="1"/>
  <c r="Q113" i="53" s="1"/>
  <c r="Q114" i="53" s="1"/>
  <c r="I48" i="80"/>
  <c r="G48" i="80"/>
  <c r="Q8" i="53"/>
  <c r="Q9" i="53" s="1"/>
  <c r="Q10" i="53" s="1"/>
  <c r="Q11" i="53" s="1"/>
  <c r="Q12" i="53" s="1"/>
  <c r="Q13" i="53" s="1"/>
  <c r="Q14" i="53" s="1"/>
  <c r="Q15" i="53" s="1"/>
  <c r="Q16" i="53" s="1"/>
  <c r="Q17" i="53" s="1"/>
  <c r="Q18" i="53" s="1"/>
  <c r="Q19" i="53" s="1"/>
  <c r="Q20" i="53" s="1"/>
  <c r="Q21" i="53" s="1"/>
  <c r="Q22" i="53" s="1"/>
  <c r="Q23" i="53" s="1"/>
  <c r="C16" i="26"/>
  <c r="C15" i="26"/>
  <c r="C14" i="26"/>
  <c r="C13" i="26"/>
  <c r="C12" i="26"/>
  <c r="C11" i="26"/>
  <c r="D10" i="26"/>
  <c r="H65" i="80" s="1"/>
  <c r="B10" i="26"/>
  <c r="F65" i="80" s="1"/>
  <c r="D9" i="26"/>
  <c r="B9" i="26"/>
  <c r="B75" i="80" l="1"/>
  <c r="D19" i="80"/>
  <c r="D54" i="26"/>
  <c r="A73" i="26"/>
  <c r="R7" i="53"/>
  <c r="R8" i="53" s="1"/>
  <c r="R9" i="53" s="1"/>
  <c r="R10" i="53" s="1"/>
  <c r="R11" i="53" s="1"/>
  <c r="R12" i="53" s="1"/>
  <c r="R13" i="53" s="1"/>
  <c r="R14" i="53" s="1"/>
  <c r="R15" i="53" s="1"/>
  <c r="R16" i="53" s="1"/>
  <c r="R17" i="53" s="1"/>
  <c r="R18" i="53" s="1"/>
  <c r="R19" i="53" s="1"/>
  <c r="R20" i="53" s="1"/>
  <c r="R21" i="53" s="1"/>
  <c r="R22" i="53" s="1"/>
  <c r="R23" i="53" s="1"/>
  <c r="D17" i="80"/>
  <c r="D18" i="80"/>
  <c r="C75" i="80" l="1"/>
  <c r="A48" i="80"/>
  <c r="D16" i="80" s="1"/>
  <c r="B73" i="26" l="1"/>
  <c r="C67" i="26"/>
  <c r="C65" i="26"/>
  <c r="C64" i="26"/>
  <c r="C61" i="26"/>
  <c r="C60" i="26"/>
  <c r="D50" i="26"/>
  <c r="I75" i="80" s="1"/>
  <c r="D49" i="26"/>
  <c r="H75" i="80" s="1"/>
  <c r="D48" i="26"/>
  <c r="G75" i="80" s="1"/>
  <c r="H41" i="26"/>
  <c r="G41" i="26"/>
  <c r="F41" i="26"/>
  <c r="E41" i="26"/>
  <c r="D41" i="26"/>
  <c r="C41" i="26"/>
  <c r="H40" i="26"/>
  <c r="G40" i="26"/>
  <c r="F40" i="26"/>
  <c r="E40" i="26"/>
  <c r="D40" i="26"/>
  <c r="C40" i="26"/>
  <c r="C62" i="26" l="1"/>
  <c r="F42" i="26"/>
  <c r="H42" i="26"/>
  <c r="E42" i="26"/>
  <c r="G42" i="26"/>
  <c r="D42" i="26"/>
  <c r="C42" i="26"/>
  <c r="H48" i="26"/>
  <c r="H49" i="26" s="1"/>
  <c r="C63" i="26" s="1"/>
  <c r="C66" i="26" s="1"/>
  <c r="C43" i="26" l="1"/>
  <c r="B54" i="26" s="1"/>
  <c r="C44" i="26"/>
  <c r="C59" i="26" s="1"/>
  <c r="H66" i="26" s="1"/>
  <c r="H67" i="26" s="1"/>
  <c r="I73" i="26" s="1"/>
  <c r="F54" i="26"/>
  <c r="H54" i="26" l="1"/>
  <c r="C73" i="26" l="1"/>
  <c r="D73" i="26" s="1"/>
  <c r="E73" i="26" s="1"/>
  <c r="G73" i="26" l="1"/>
  <c r="D75" i="80"/>
  <c r="J75" i="80" s="1"/>
  <c r="S21" i="53" l="1"/>
  <c r="B89" i="56" l="1"/>
</calcChain>
</file>

<file path=xl/sharedStrings.xml><?xml version="1.0" encoding="utf-8"?>
<sst xmlns="http://schemas.openxmlformats.org/spreadsheetml/2006/main" count="4860" uniqueCount="824">
  <si>
    <t>A</t>
  </si>
  <si>
    <t>g</t>
  </si>
  <si>
    <t>B</t>
  </si>
  <si>
    <t>mg</t>
  </si>
  <si>
    <t>No</t>
  </si>
  <si>
    <t xml:space="preserve">      </t>
  </si>
  <si>
    <t>FORMA</t>
  </si>
  <si>
    <t>MATERIAL</t>
  </si>
  <si>
    <t>Cilindro - botón</t>
  </si>
  <si>
    <t>Acero inoxidable</t>
  </si>
  <si>
    <t>MARCACIÓN</t>
  </si>
  <si>
    <t>MASA CONVENCIONAL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</si>
  <si>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</si>
  <si>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</si>
  <si>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</si>
  <si>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</si>
  <si>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</si>
  <si>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</si>
  <si>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</si>
  <si>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Condiciones ambientales promedio</t>
  </si>
  <si>
    <t>Humedad (%)</t>
  </si>
  <si>
    <t xml:space="preserve"> Error  (mg)</t>
  </si>
  <si>
    <t>Valor Nominal  (g)</t>
  </si>
  <si>
    <t>Presión (hPa)</t>
  </si>
  <si>
    <t>Fabricante</t>
  </si>
  <si>
    <t>Identificación</t>
  </si>
  <si>
    <t>Clase de exactitud</t>
  </si>
  <si>
    <t>Número de pesas suministradas para la calibración:</t>
  </si>
  <si>
    <t>DENSIDAD</t>
  </si>
  <si>
    <t>VALOR</t>
  </si>
  <si>
    <t xml:space="preserve">INCERTIDUMBRE </t>
  </si>
  <si>
    <t>Descripción del patrón</t>
  </si>
  <si>
    <t>Tipo</t>
  </si>
  <si>
    <t>Certificado</t>
  </si>
  <si>
    <t>Fecha de Calibración</t>
  </si>
  <si>
    <t>Está calibración es trazable al INM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</si>
  <si>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>FIRMAS AUTORIZADAS:</t>
  </si>
  <si>
    <t xml:space="preserve">Procedimiento interno  RT03-P06 </t>
  </si>
  <si>
    <t>Ciudad</t>
  </si>
  <si>
    <t>Solicitante</t>
  </si>
  <si>
    <t>Dirección</t>
  </si>
  <si>
    <t>Certificado No.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</si>
  <si>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</si>
  <si>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</si>
  <si>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</si>
  <si>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</si>
  <si>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</si>
  <si>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</si>
  <si>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</si>
  <si>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t>DATOS DE LA BALANZA</t>
  </si>
  <si>
    <t>DATOS TERMOHIGRÓMETRO - BARÓMETRO</t>
  </si>
  <si>
    <t>Incertidumbres U(k=2)</t>
  </si>
  <si>
    <t>Temperatura (°C)</t>
  </si>
  <si>
    <t>Humedad relativa (%rH)</t>
  </si>
  <si>
    <t>CICLOS DE PESAJE</t>
  </si>
  <si>
    <t>Hora inicial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</si>
  <si>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</si>
  <si>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</si>
  <si>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</si>
  <si>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</si>
  <si>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</si>
  <si>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</si>
  <si>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</si>
  <si>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t>CÁLCULO DENSIDAD DEL AIRE</t>
  </si>
  <si>
    <t>Magnitud</t>
  </si>
  <si>
    <t>Promedios</t>
  </si>
  <si>
    <t>DIFERENCIA PROMEDIO DE LA MASA CONVENCIONAL</t>
  </si>
  <si>
    <t>Promedio Indicación</t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</si>
  <si>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</si>
  <si>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</si>
  <si>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</si>
  <si>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</si>
  <si>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</si>
  <si>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</si>
  <si>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</si>
  <si>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</si>
  <si>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</si>
  <si>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</si>
  <si>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</si>
  <si>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</si>
  <si>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</si>
  <si>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</si>
  <si>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</si>
  <si>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</si>
  <si>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</si>
  <si>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</si>
  <si>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t>No. de pesas a calibrar</t>
  </si>
  <si>
    <t>Fecha de Recepción</t>
  </si>
  <si>
    <t>Lugar de Calibración</t>
  </si>
  <si>
    <t>HOJA DE CÁLCULO PARA CALIBRACIÓN DE PESAS</t>
  </si>
  <si>
    <t>mnr   g</t>
  </si>
  <si>
    <t>mct</t>
  </si>
  <si>
    <t>+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</si>
  <si>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</si>
  <si>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1.   INFORMACIÓN DEL EQUIPO</t>
  </si>
  <si>
    <t>2.   LUGAR DE CALIBRACIÓN</t>
  </si>
  <si>
    <t>3.  CONSECUTIVO INTERNO</t>
  </si>
  <si>
    <t>6.   PROCEDIMIENTO DE CALIBRACIÓN UTILIZADO</t>
  </si>
  <si>
    <r>
      <t xml:space="preserve">  </t>
    </r>
    <r>
      <rPr>
        <b/>
        <sz val="12"/>
        <color theme="1"/>
        <rFont val="Arial Narrow"/>
        <family val="2"/>
      </rPr>
      <t>VALOR NOMINAL</t>
    </r>
  </si>
  <si>
    <t>8.   TRAZABILIDAD DE LA MEDICIÓN</t>
  </si>
  <si>
    <t>9.   INCERTIDUMBRE DE MEDICIÓN</t>
  </si>
  <si>
    <r>
      <rPr>
        <b/>
        <sz val="10"/>
        <color theme="1"/>
        <rFont val="Arial Narrow"/>
        <family val="2"/>
      </rPr>
      <t>Incertidumbre</t>
    </r>
    <r>
      <rPr>
        <b/>
        <sz val="11"/>
        <color theme="1"/>
        <rFont val="Arial Narrow"/>
        <family val="2"/>
      </rPr>
      <t xml:space="preserve"> de la medición ± U (k=2) (mg)</t>
    </r>
  </si>
  <si>
    <t xml:space="preserve">Cumple </t>
  </si>
  <si>
    <t>SI/NO</t>
  </si>
  <si>
    <t>11.   OBSERVACIONES</t>
  </si>
  <si>
    <t>Fecha de elaboración del certificado:</t>
  </si>
  <si>
    <t>………………………..FIN DE ESTE DOCUMENTO………………………..</t>
  </si>
  <si>
    <r>
      <t xml:space="preserve">Resolución </t>
    </r>
    <r>
      <rPr>
        <i/>
        <sz val="10"/>
        <color theme="1"/>
        <rFont val="Arial"/>
        <family val="2"/>
      </rPr>
      <t>d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</si>
  <si>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Nt</t>
    </r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</si>
  <si>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>Nr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</si>
  <si>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t</t>
    </r>
  </si>
  <si>
    <r>
      <t xml:space="preserve">Error </t>
    </r>
    <r>
      <rPr>
        <b/>
        <i/>
        <sz val="10"/>
        <color theme="1"/>
        <rFont val="Arial"/>
        <family val="2"/>
      </rPr>
      <t>e</t>
    </r>
    <r>
      <rPr>
        <b/>
        <i/>
        <vertAlign val="subscript"/>
        <sz val="10"/>
        <color theme="1"/>
        <rFont val="Arial"/>
        <family val="2"/>
      </rPr>
      <t>r</t>
    </r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</si>
  <si>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</t>
    </r>
  </si>
  <si>
    <r>
      <t xml:space="preserve">Incertidumbre de calibración </t>
    </r>
    <r>
      <rPr>
        <b/>
        <i/>
        <sz val="10"/>
        <color theme="1"/>
        <rFont val="Arial"/>
        <family val="2"/>
      </rPr>
      <t>U(m</t>
    </r>
    <r>
      <rPr>
        <b/>
        <i/>
        <vertAlign val="subscript"/>
        <sz val="10"/>
        <color theme="1"/>
        <rFont val="Arial"/>
        <family val="2"/>
      </rPr>
      <t>cr</t>
    </r>
    <r>
      <rPr>
        <b/>
        <i/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 xml:space="preserve"> (k=2)</t>
    </r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</si>
  <si>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>r</t>
    </r>
  </si>
  <si>
    <r>
      <t xml:space="preserve">Incertidumbre de densidad </t>
    </r>
    <r>
      <rPr>
        <b/>
        <i/>
        <sz val="10"/>
        <color theme="1"/>
        <rFont val="Arial"/>
        <family val="2"/>
      </rPr>
      <t>u(ρ</t>
    </r>
    <r>
      <rPr>
        <b/>
        <i/>
        <vertAlign val="subscript"/>
        <sz val="10"/>
        <color theme="1"/>
        <rFont val="Arial"/>
        <family val="2"/>
      </rPr>
      <t>r</t>
    </r>
    <r>
      <rPr>
        <b/>
        <i/>
        <sz val="10"/>
        <color theme="1"/>
        <rFont val="Arial"/>
        <family val="2"/>
      </rPr>
      <t>)</t>
    </r>
  </si>
  <si>
    <r>
      <t>Densidad Aire en calibración</t>
    </r>
    <r>
      <rPr>
        <i/>
        <sz val="10"/>
        <color theme="1"/>
        <rFont val="Arial"/>
        <family val="2"/>
      </rPr>
      <t xml:space="preserve"> ρ</t>
    </r>
    <r>
      <rPr>
        <i/>
        <vertAlign val="subscript"/>
        <sz val="10"/>
        <color theme="1"/>
        <rFont val="Arial"/>
        <family val="2"/>
      </rPr>
      <t>a1</t>
    </r>
  </si>
  <si>
    <r>
      <t xml:space="preserve">Densidad aire </t>
    </r>
    <r>
      <rPr>
        <b/>
        <i/>
        <sz val="11"/>
        <color theme="0"/>
        <rFont val="Arial"/>
        <family val="2"/>
      </rPr>
      <t>ρ</t>
    </r>
    <r>
      <rPr>
        <b/>
        <i/>
        <vertAlign val="subscript"/>
        <sz val="11"/>
        <color theme="0"/>
        <rFont val="Arial"/>
        <family val="2"/>
      </rPr>
      <t>a</t>
    </r>
  </si>
  <si>
    <r>
      <t xml:space="preserve">Incertidumbre densidad aire </t>
    </r>
    <r>
      <rPr>
        <b/>
        <i/>
        <sz val="11"/>
        <color theme="0"/>
        <rFont val="Arial"/>
        <family val="2"/>
      </rPr>
      <t>u(ρ</t>
    </r>
    <r>
      <rPr>
        <b/>
        <i/>
        <vertAlign val="subscript"/>
        <sz val="11"/>
        <color theme="0"/>
        <rFont val="Arial"/>
        <family val="2"/>
      </rPr>
      <t>a</t>
    </r>
    <r>
      <rPr>
        <b/>
        <i/>
        <sz val="11"/>
        <color theme="0"/>
        <rFont val="Arial"/>
        <family val="2"/>
      </rPr>
      <t>)</t>
    </r>
  </si>
  <si>
    <r>
      <t>Densidad aire convencional</t>
    </r>
    <r>
      <rPr>
        <b/>
        <sz val="14"/>
        <color theme="0"/>
        <rFont val="Arial"/>
        <family val="2"/>
      </rPr>
      <t xml:space="preserve"> </t>
    </r>
    <r>
      <rPr>
        <i/>
        <sz val="14"/>
        <color theme="0"/>
        <rFont val="Arial"/>
        <family val="2"/>
      </rPr>
      <t>ρ</t>
    </r>
    <r>
      <rPr>
        <i/>
        <vertAlign val="subscript"/>
        <sz val="14"/>
        <color theme="0"/>
        <rFont val="Arial"/>
        <family val="2"/>
      </rPr>
      <t>0</t>
    </r>
  </si>
  <si>
    <r>
      <t>kg.m</t>
    </r>
    <r>
      <rPr>
        <b/>
        <vertAlign val="superscript"/>
        <sz val="11"/>
        <color theme="1"/>
        <rFont val="Arial"/>
        <family val="2"/>
      </rPr>
      <t>-3</t>
    </r>
  </si>
  <si>
    <r>
      <t xml:space="preserve">Masa convencional de referencia </t>
    </r>
    <r>
      <rPr>
        <i/>
        <sz val="11"/>
        <color theme="1"/>
        <rFont val="Arial"/>
        <family val="2"/>
      </rPr>
      <t>m</t>
    </r>
    <r>
      <rPr>
        <i/>
        <vertAlign val="subscript"/>
        <sz val="11"/>
        <color theme="1"/>
        <rFont val="Arial"/>
        <family val="2"/>
      </rPr>
      <t>cr</t>
    </r>
  </si>
  <si>
    <r>
      <t xml:space="preserve">Masa convencional </t>
    </r>
    <r>
      <rPr>
        <i/>
        <sz val="11"/>
        <color theme="1"/>
        <rFont val="Arial"/>
        <family val="2"/>
      </rPr>
      <t>m</t>
    </r>
    <r>
      <rPr>
        <i/>
        <vertAlign val="subscript"/>
        <sz val="11"/>
        <color theme="1"/>
        <rFont val="Arial"/>
        <family val="2"/>
      </rPr>
      <t>ct</t>
    </r>
  </si>
  <si>
    <r>
      <t>m</t>
    </r>
    <r>
      <rPr>
        <vertAlign val="subscript"/>
        <sz val="11"/>
        <color theme="1"/>
        <rFont val="Arial"/>
        <family val="2"/>
      </rPr>
      <t>ct</t>
    </r>
  </si>
  <si>
    <r>
      <t>e</t>
    </r>
    <r>
      <rPr>
        <vertAlign val="subscript"/>
        <sz val="14"/>
        <color theme="1"/>
        <rFont val="Arial"/>
        <family val="2"/>
      </rPr>
      <t>ct</t>
    </r>
  </si>
  <si>
    <r>
      <t xml:space="preserve">Incertidumbre masa convencional </t>
    </r>
    <r>
      <rPr>
        <i/>
        <sz val="11"/>
        <color theme="1"/>
        <rFont val="Arial"/>
        <family val="2"/>
      </rPr>
      <t>U(m</t>
    </r>
    <r>
      <rPr>
        <i/>
        <vertAlign val="subscript"/>
        <sz val="11"/>
        <color theme="1"/>
        <rFont val="Arial"/>
        <family val="2"/>
      </rPr>
      <t>ct</t>
    </r>
    <r>
      <rPr>
        <i/>
        <sz val="11"/>
        <color theme="1"/>
        <rFont val="Arial"/>
        <family val="2"/>
      </rPr>
      <t>)(k=2)</t>
    </r>
  </si>
  <si>
    <t>M1</t>
  </si>
  <si>
    <t>Sartorius</t>
  </si>
  <si>
    <r>
      <t>kg/m</t>
    </r>
    <r>
      <rPr>
        <vertAlign val="superscript"/>
        <sz val="11"/>
        <color theme="1"/>
        <rFont val="Times New Roman"/>
        <family val="1"/>
      </rPr>
      <t>3</t>
    </r>
  </si>
  <si>
    <t>1996 / 1999 / 2148</t>
  </si>
  <si>
    <r>
      <t xml:space="preserve">Desviación
</t>
    </r>
    <r>
      <rPr>
        <b/>
        <i/>
        <sz val="11"/>
        <color theme="0"/>
        <rFont val="Arial"/>
        <family val="2"/>
      </rPr>
      <t>s</t>
    </r>
  </si>
  <si>
    <t>B 444195367</t>
  </si>
  <si>
    <t>LMS M 1 kg</t>
  </si>
  <si>
    <t>LMS M 2 kg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</si>
  <si>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</si>
  <si>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</si>
  <si>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</si>
  <si>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</si>
  <si>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</si>
  <si>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</si>
  <si>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</si>
  <si>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</si>
  <si>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</si>
  <si>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</si>
  <si>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</si>
  <si>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</si>
  <si>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</si>
  <si>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</si>
  <si>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</si>
  <si>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</si>
  <si>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</si>
  <si>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Mettler T</t>
  </si>
  <si>
    <t>2*</t>
  </si>
  <si>
    <t>20*</t>
  </si>
  <si>
    <t>200*</t>
  </si>
  <si>
    <t>Rice Lake</t>
  </si>
  <si>
    <t>EMP CLASE M1         (± mg)</t>
  </si>
  <si>
    <t>Mettler Toledo</t>
  </si>
  <si>
    <t>2 +</t>
  </si>
  <si>
    <t>5g</t>
  </si>
  <si>
    <t>10g</t>
  </si>
  <si>
    <t>20g</t>
  </si>
  <si>
    <t>20g*</t>
  </si>
  <si>
    <t>LMS M 50g</t>
  </si>
  <si>
    <t>LMS M 2 kg *</t>
  </si>
  <si>
    <t>LMS M 5 kg</t>
  </si>
  <si>
    <t>Ec. Arcesio Velandia Carreño</t>
  </si>
  <si>
    <t>Director Técnico ó (Sust. SGL)</t>
  </si>
  <si>
    <t>Ing. Luis Henry Barreto Rojas</t>
  </si>
  <si>
    <t>Responsable Sistema Gestión ó (Sust. Dir. Téc.)</t>
  </si>
  <si>
    <t>Ing. Elvis Aguirre Romero</t>
  </si>
  <si>
    <t>Responsable Masa ó (Sust. Vol.)</t>
  </si>
  <si>
    <t>Tec. Pedro José Vargas</t>
  </si>
  <si>
    <t>Responsable volumen ó (Sust. Masa.)</t>
  </si>
  <si>
    <r>
      <t>Error e</t>
    </r>
    <r>
      <rPr>
        <vertAlign val="subscript"/>
        <sz val="10"/>
        <color theme="1"/>
        <rFont val="Arial"/>
        <family val="2"/>
      </rPr>
      <t>er    Masa convencional</t>
    </r>
  </si>
  <si>
    <t>Descripción de la pesa</t>
  </si>
  <si>
    <t>4.   EXAMEN FÍSICO DE LA CONDICIÓN DE LA PESA</t>
  </si>
  <si>
    <t xml:space="preserve">En el examen físico se pudo apreciar que la pesa está en buenas condiciones  </t>
  </si>
  <si>
    <t xml:space="preserve">5.   MÉTODO DE CALIBRACIÓN     </t>
  </si>
  <si>
    <t>10.   RESULTADOS DE LA CALIBRACIÓN</t>
  </si>
  <si>
    <t>Valor nominal (g)</t>
  </si>
  <si>
    <t>Error (mg)</t>
  </si>
  <si>
    <t>Incertidumbre de calibración (mg)</t>
  </si>
  <si>
    <t>No porta</t>
  </si>
  <si>
    <t>No identifica</t>
  </si>
  <si>
    <t>Cap-376-16</t>
  </si>
  <si>
    <t>punto</t>
  </si>
  <si>
    <t>E 2</t>
  </si>
  <si>
    <t>Fecha de certificado</t>
  </si>
  <si>
    <t>F 1</t>
  </si>
  <si>
    <t xml:space="preserve">F1   1 g  </t>
  </si>
  <si>
    <t xml:space="preserve">F1   2 g  </t>
  </si>
  <si>
    <t xml:space="preserve">F1   2 g punto </t>
  </si>
  <si>
    <t xml:space="preserve">F1   5 g  </t>
  </si>
  <si>
    <t xml:space="preserve">F1   10 g  </t>
  </si>
  <si>
    <t xml:space="preserve">F1   20 g  </t>
  </si>
  <si>
    <t xml:space="preserve">F1   20 g punto </t>
  </si>
  <si>
    <t xml:space="preserve">F1   50 g  </t>
  </si>
  <si>
    <t xml:space="preserve">F1   100 g  </t>
  </si>
  <si>
    <t xml:space="preserve">F1   200 g  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</si>
  <si>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</si>
  <si>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</si>
  <si>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</si>
  <si>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</si>
  <si>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</si>
  <si>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</si>
  <si>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 xml:space="preserve">E2   1 g  </t>
  </si>
  <si>
    <t xml:space="preserve">E2   2 g  </t>
  </si>
  <si>
    <t xml:space="preserve">E2   2 g punto </t>
  </si>
  <si>
    <t xml:space="preserve">E2   5 g  </t>
  </si>
  <si>
    <t xml:space="preserve">E2   10 g  </t>
  </si>
  <si>
    <t xml:space="preserve">E2   20 g  </t>
  </si>
  <si>
    <t xml:space="preserve">E2   20 g punto </t>
  </si>
  <si>
    <t xml:space="preserve">E2   50 g  </t>
  </si>
  <si>
    <t xml:space="preserve">E2   100 g  </t>
  </si>
  <si>
    <t xml:space="preserve">E2   200 g  </t>
  </si>
  <si>
    <t xml:space="preserve">E2   200 g punto </t>
  </si>
  <si>
    <t xml:space="preserve">E2   500 g  </t>
  </si>
  <si>
    <t xml:space="preserve">E2   1000 g  </t>
  </si>
  <si>
    <t xml:space="preserve">E2   2000 g  </t>
  </si>
  <si>
    <t xml:space="preserve">E2   2000 g punto </t>
  </si>
  <si>
    <t xml:space="preserve">E2   5000 g  </t>
  </si>
  <si>
    <t>E2   10000 g</t>
  </si>
  <si>
    <t>F1   10000 g</t>
  </si>
  <si>
    <t>F1   20000 g</t>
  </si>
  <si>
    <t xml:space="preserve">F1 r  2 g punto </t>
  </si>
  <si>
    <t xml:space="preserve">F1 r  2 g  </t>
  </si>
  <si>
    <t xml:space="preserve">F1 r  1 g  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</si>
  <si>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</si>
  <si>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</si>
  <si>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</si>
  <si>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</si>
  <si>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</si>
  <si>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</si>
  <si>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</si>
  <si>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</si>
  <si>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</si>
  <si>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</si>
  <si>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</si>
  <si>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</si>
  <si>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</si>
  <si>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B/manga   1 g</t>
  </si>
  <si>
    <t>B/manga   2 g</t>
  </si>
  <si>
    <t>B/manga   2 g punto</t>
  </si>
  <si>
    <t>B/manga   5 g</t>
  </si>
  <si>
    <t>B/manga   10 g</t>
  </si>
  <si>
    <t>B/manga   20 g</t>
  </si>
  <si>
    <t>B/manga   20 g punto</t>
  </si>
  <si>
    <t>B/manga   50 g</t>
  </si>
  <si>
    <t>B/manga   100 g</t>
  </si>
  <si>
    <t>B/manga   200 g</t>
  </si>
  <si>
    <t>B/manga   200 g punto</t>
  </si>
  <si>
    <t>B/manga   500 g</t>
  </si>
  <si>
    <t>B/manga   1 kg</t>
  </si>
  <si>
    <t>B/manga   2 kg</t>
  </si>
  <si>
    <t>B/manga   2 kg punto</t>
  </si>
  <si>
    <t>B/manga   5 kg</t>
  </si>
  <si>
    <t>B/manga   10 kg</t>
  </si>
  <si>
    <r>
      <t xml:space="preserve">Valor Nominal </t>
    </r>
    <r>
      <rPr>
        <b/>
        <i/>
        <sz val="10"/>
        <color theme="1"/>
        <rFont val="Arial"/>
        <family val="2"/>
      </rPr>
      <t>m</t>
    </r>
    <r>
      <rPr>
        <b/>
        <i/>
        <vertAlign val="subscript"/>
        <sz val="10"/>
        <color theme="1"/>
        <rFont val="Arial"/>
        <family val="2"/>
      </rPr>
      <t xml:space="preserve">Nt  </t>
    </r>
    <r>
      <rPr>
        <b/>
        <i/>
        <sz val="10"/>
        <color theme="1"/>
        <rFont val="Arial"/>
        <family val="2"/>
      </rPr>
      <t>en g</t>
    </r>
  </si>
  <si>
    <t>Lista Patrones</t>
  </si>
  <si>
    <t>Ibague   1 g</t>
  </si>
  <si>
    <t>Neiva   1 g</t>
  </si>
  <si>
    <t>Cartagena   1 g</t>
  </si>
  <si>
    <t>Ibague   2 g</t>
  </si>
  <si>
    <t>Ibague   2 g punto</t>
  </si>
  <si>
    <t>Ibague   5 g</t>
  </si>
  <si>
    <t>Ibague   10 g</t>
  </si>
  <si>
    <t>Ibague   20 g</t>
  </si>
  <si>
    <t>Ibague   20 g punto</t>
  </si>
  <si>
    <t>Ibague   50 g</t>
  </si>
  <si>
    <t>Ibague   100 g</t>
  </si>
  <si>
    <t>Ibague   200 g</t>
  </si>
  <si>
    <t>Ibague   200 g punto</t>
  </si>
  <si>
    <t>Ibague   500 g</t>
  </si>
  <si>
    <t>Ibague   1 kg</t>
  </si>
  <si>
    <t>Ibague   2 kg</t>
  </si>
  <si>
    <t>Ibague   2 kg punto</t>
  </si>
  <si>
    <t>Ibague   5 kg</t>
  </si>
  <si>
    <t>Ibague   10 kg</t>
  </si>
  <si>
    <t>Neiva   2 g</t>
  </si>
  <si>
    <t>Neiva   2 g punto</t>
  </si>
  <si>
    <t>Neiva   5 g</t>
  </si>
  <si>
    <t>Neiva   10 g</t>
  </si>
  <si>
    <t>Neiva   20 g</t>
  </si>
  <si>
    <t>Neiva   20 g punto</t>
  </si>
  <si>
    <t>Neiva   50 g</t>
  </si>
  <si>
    <t>Neiva   100 g</t>
  </si>
  <si>
    <t>Neiva   200 g</t>
  </si>
  <si>
    <t>Neiva   200 g punto</t>
  </si>
  <si>
    <t>Neiva   500 g</t>
  </si>
  <si>
    <t>Neiva   1 kg</t>
  </si>
  <si>
    <t>Neiva   2 kg</t>
  </si>
  <si>
    <t>Neiva   2 kg punto</t>
  </si>
  <si>
    <t>Neiva   10 kg</t>
  </si>
  <si>
    <t>Cartagena   2 g</t>
  </si>
  <si>
    <t>Cartagena   2 g punto</t>
  </si>
  <si>
    <t>Cartagena   5 g</t>
  </si>
  <si>
    <t>Cartagena  10 g</t>
  </si>
  <si>
    <t>Neiva   5 kg</t>
  </si>
  <si>
    <t>Cartagena  20 g</t>
  </si>
  <si>
    <t>Cartagena  20 g punto</t>
  </si>
  <si>
    <t>Cartagena  50 g</t>
  </si>
  <si>
    <t>Cartagena  100 g</t>
  </si>
  <si>
    <t>Cartagena  200 g</t>
  </si>
  <si>
    <t>Cartagena  200 g punto</t>
  </si>
  <si>
    <t>Cartagena  500 g</t>
  </si>
  <si>
    <t>Cartagena  1 kg</t>
  </si>
  <si>
    <t>Cartagena  2 kg</t>
  </si>
  <si>
    <t>Cartagena  2 kg punto</t>
  </si>
  <si>
    <t>Cartagena  5 kg</t>
  </si>
  <si>
    <t>Cartagena  10 kg</t>
  </si>
  <si>
    <t>Sincelejo   5 g</t>
  </si>
  <si>
    <t>Sincelejo   10 g</t>
  </si>
  <si>
    <t>Sincelejo   20 g</t>
  </si>
  <si>
    <t>Sincelejo   20 g punto</t>
  </si>
  <si>
    <t>Sincelejo   50 g</t>
  </si>
  <si>
    <t>Sincelejo   100 g</t>
  </si>
  <si>
    <t>Sincelejo   200 g</t>
  </si>
  <si>
    <t>Sincelejo   200 g punto</t>
  </si>
  <si>
    <t>Sincelejo   1 kg</t>
  </si>
  <si>
    <t>Sincelejo   2 kg</t>
  </si>
  <si>
    <t>Sincelejo   2 kg punto</t>
  </si>
  <si>
    <t>Sincelejo   5 kg</t>
  </si>
  <si>
    <t>Sincelejo   10 kg</t>
  </si>
  <si>
    <t>B/manga   5 kg Complemento</t>
  </si>
  <si>
    <t>B/manga   10 kg Complemento</t>
  </si>
  <si>
    <t>B/manga   20 kg Complemento</t>
  </si>
  <si>
    <t>Ibague   5 kg Complemento</t>
  </si>
  <si>
    <t>Ibague   10 kg Complemento</t>
  </si>
  <si>
    <t>Ibague   20 kg Complemento</t>
  </si>
  <si>
    <t>Neiva   5 kg Complemento</t>
  </si>
  <si>
    <t>Neiva   10 kg Complemento</t>
  </si>
  <si>
    <t>Neiva   20 kg Complemento</t>
  </si>
  <si>
    <t>Cartagena  5 kg Complemento</t>
  </si>
  <si>
    <t>Cartagena  10 kg Complemento</t>
  </si>
  <si>
    <t>Cartagena  20 kg Complemento</t>
  </si>
  <si>
    <t>Sincelejo   5 kg Complemento</t>
  </si>
  <si>
    <t>Sincelejo   10 kg Complemento</t>
  </si>
  <si>
    <t>Sincelejo   20 kg Complemento</t>
  </si>
  <si>
    <r>
      <t xml:space="preserve">Densidad </t>
    </r>
    <r>
      <rPr>
        <b/>
        <i/>
        <sz val="10"/>
        <color theme="1"/>
        <rFont val="Arial"/>
        <family val="2"/>
      </rPr>
      <t>ρ</t>
    </r>
    <r>
      <rPr>
        <b/>
        <i/>
        <vertAlign val="subscript"/>
        <sz val="10"/>
        <color theme="1"/>
        <rFont val="Arial"/>
        <family val="2"/>
      </rPr>
      <t xml:space="preserve">t            </t>
    </r>
    <r>
      <rPr>
        <b/>
        <i/>
        <sz val="10"/>
        <color theme="1"/>
        <rFont val="Arial"/>
        <family val="2"/>
      </rPr>
      <t>kg/m3</t>
    </r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</si>
  <si>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                             kg/m3</t>
    </r>
  </si>
  <si>
    <r>
      <t xml:space="preserve">Resolución </t>
    </r>
    <r>
      <rPr>
        <b/>
        <i/>
        <sz val="10"/>
        <color theme="1"/>
        <rFont val="Arial"/>
        <family val="2"/>
      </rPr>
      <t>d</t>
    </r>
  </si>
  <si>
    <t>BALANZAS PATRON</t>
  </si>
  <si>
    <t>PESAS CALIBRADAS EN LABORATORIOS SIC</t>
  </si>
  <si>
    <t>PESAS PATRON</t>
  </si>
  <si>
    <t>Lista de Balanzas</t>
  </si>
  <si>
    <t>Lista a Mensurando</t>
  </si>
  <si>
    <t xml:space="preserve">TERMOHIGROMETROS </t>
  </si>
  <si>
    <t>Opus</t>
  </si>
  <si>
    <t>1997 / 1999 / 2148</t>
  </si>
  <si>
    <t>1998 / 1999 / 2148</t>
  </si>
  <si>
    <t>1999 / 1999 / 2148</t>
  </si>
  <si>
    <t>2000 / 1999 / 2148</t>
  </si>
  <si>
    <t>2001 / 1999 / 2148</t>
  </si>
  <si>
    <t>2002 / 1999 / 2148</t>
  </si>
  <si>
    <t>2208 / 1999 / 2148</t>
  </si>
  <si>
    <t>Lista de termohigrometros</t>
  </si>
  <si>
    <t>xxxx</t>
  </si>
  <si>
    <t>Identificación Interna</t>
  </si>
  <si>
    <t>BALANZA 1</t>
  </si>
  <si>
    <t>BALANZA 2</t>
  </si>
  <si>
    <t>BALANZA 3</t>
  </si>
  <si>
    <t>BALANZA 4</t>
  </si>
  <si>
    <t>BALANZA 5</t>
  </si>
  <si>
    <t>BALANZA 6</t>
  </si>
  <si>
    <t>Firma Autorizada</t>
  </si>
  <si>
    <t>Calibrado Por:</t>
  </si>
  <si>
    <t>Casa del Consumidor Armenia</t>
  </si>
  <si>
    <t>Casa del Consumidor Barranquilla</t>
  </si>
  <si>
    <t>Casa del Consumidor Bucaramanga</t>
  </si>
  <si>
    <t>Casa del Consumidor Cartagena</t>
  </si>
  <si>
    <t>Casa del Consumidor Ibagué</t>
  </si>
  <si>
    <t>Casa del Consumidor Montería</t>
  </si>
  <si>
    <t>Casa del Consumidor Neiva</t>
  </si>
  <si>
    <t>Casa del Consumidor Pasto</t>
  </si>
  <si>
    <t>Casa del Consumidor Pereira</t>
  </si>
  <si>
    <t>Casa del Consumidor Popayán</t>
  </si>
  <si>
    <t>Casa del Consumidor San Andrés, Providencia y Santa Catalina</t>
  </si>
  <si>
    <t>Casa del Consumidor Sincelejo</t>
  </si>
  <si>
    <t>Casa del Consumidor Villavicencio</t>
  </si>
  <si>
    <t>Casa del Consumidor Bosa</t>
  </si>
  <si>
    <t>Casa del Consumidor Ciudad Bolívar</t>
  </si>
  <si>
    <t>Casa del Consumidor Engativá</t>
  </si>
  <si>
    <t>Casa del Consumidor Fontibón</t>
  </si>
  <si>
    <t>Casa del Consumidor Kennedy</t>
  </si>
  <si>
    <t>Casa del Consumidor San Cristóbal</t>
  </si>
  <si>
    <t>Casa del Consumidor Tunjuelito</t>
  </si>
  <si>
    <t>Casa del Consumidor Usme</t>
  </si>
  <si>
    <t>Carrera 16 No. 14 - 30, primer piso.</t>
  </si>
  <si>
    <t>Calle 38 # 45 – 53, piso 2.</t>
  </si>
  <si>
    <t>Carrera 15 No. 31 - 59 Centro Comercial Feghali, piso 3.</t>
  </si>
  <si>
    <t>Carrera 4 A # 36 – 171, Centro Histórico frente al Teatro Heredia.</t>
  </si>
  <si>
    <t>Carrera 3 con Calle 19 esquina Centro Comercial Andrés López de Galarza, Locales 1, 2 y 4</t>
  </si>
  <si>
    <t>Carrera 3 No. 23 - 32, primer piso.</t>
  </si>
  <si>
    <t>Carrera 2 No. 8-05 Oficina 4038 Centro Comercial Popular los Comuneros.</t>
  </si>
  <si>
    <t>Calle 16 entre carreras 28 y 29 denominada Casa San Andrés.</t>
  </si>
  <si>
    <t>Calle 14 No. 5 - 20, piso 3, Edificio Unidad de Protección a la Vida.</t>
  </si>
  <si>
    <t>Calle 5 No. 5 - 68, segundo piso.</t>
  </si>
  <si>
    <t>Esquina Avenida 20 de Julio detrás del SENA, frente a Mr. Ahorro.</t>
  </si>
  <si>
    <t>Carrera 18 No 21 - 46 centro, 2do piso.</t>
  </si>
  <si>
    <t>Carrera 30 No. 41B - 04 piso 2. Barrio La Grama.</t>
  </si>
  <si>
    <t>Cra 80 K No 61- 28, Casa de la Participación</t>
  </si>
  <si>
    <t>Diagonal 62 sur No 20F - 20, Casa de Justicia segundo piso.</t>
  </si>
  <si>
    <t>Calle 71 N° 73 A - 44</t>
  </si>
  <si>
    <t>Calle 18 No 99-02, Alcaldía Local</t>
  </si>
  <si>
    <t>Transv. 73 D No. 38 C - 80 Sur</t>
  </si>
  <si>
    <t>Av. 1 de Mayo N° 1 – 40 Sur. Alcaldía de San Cristóbal</t>
  </si>
  <si>
    <t>Calle 51 Sur N° 7 – 35. Alcaldía Local de Tunjuelito</t>
  </si>
  <si>
    <t>Carrera 14 # 136a-13 Casa de la Cultura Usme</t>
  </si>
  <si>
    <t>Bogotá D.C.</t>
  </si>
  <si>
    <t>LCP</t>
  </si>
  <si>
    <t>Ruta</t>
  </si>
  <si>
    <t>Sitio</t>
  </si>
  <si>
    <t>Laboratorios SIC</t>
  </si>
  <si>
    <t>Firma</t>
  </si>
  <si>
    <t>Calibrado por</t>
  </si>
  <si>
    <t>Ciudad So</t>
  </si>
  <si>
    <t>Barranquilla</t>
  </si>
  <si>
    <t>Armenia</t>
  </si>
  <si>
    <t>Bucaramanga</t>
  </si>
  <si>
    <t>Cartagena</t>
  </si>
  <si>
    <t>Ibagué</t>
  </si>
  <si>
    <t>Montería</t>
  </si>
  <si>
    <t>Neiva</t>
  </si>
  <si>
    <t>Pasto</t>
  </si>
  <si>
    <t>Pereira</t>
  </si>
  <si>
    <t>Popayán</t>
  </si>
  <si>
    <t>San Andrés, Providencia y Santa Catalina</t>
  </si>
  <si>
    <t>Sincelejo</t>
  </si>
  <si>
    <t>Villavicencio</t>
  </si>
  <si>
    <t>Bosa</t>
  </si>
  <si>
    <t>Bolívar</t>
  </si>
  <si>
    <t>Engativá</t>
  </si>
  <si>
    <t xml:space="preserve">Casa del Consumidor </t>
  </si>
  <si>
    <t>Kennedy</t>
  </si>
  <si>
    <t>San Cristóbal</t>
  </si>
  <si>
    <t>Usme</t>
  </si>
  <si>
    <t>kg/m³</t>
  </si>
  <si>
    <t>kg/m³   ±</t>
  </si>
  <si>
    <r>
      <t xml:space="preserve">N° de Ciclos </t>
    </r>
    <r>
      <rPr>
        <b/>
        <sz val="14"/>
        <color theme="1"/>
        <rFont val="Arial"/>
        <family val="2"/>
      </rPr>
      <t>n</t>
    </r>
  </si>
  <si>
    <t>*</t>
  </si>
  <si>
    <t>Los certificados de calibración sin firma no tienen validez.</t>
  </si>
  <si>
    <t>Colocar las pesas sobre superficies limpias y secas</t>
  </si>
  <si>
    <t>La estampilla va adherida al estuche</t>
  </si>
  <si>
    <t>Observaciones</t>
  </si>
  <si>
    <t>Temperatura °C</t>
  </si>
  <si>
    <t>M-008</t>
  </si>
  <si>
    <t>M-007</t>
  </si>
  <si>
    <t>M-006</t>
  </si>
  <si>
    <t>M-015</t>
  </si>
  <si>
    <t>M-005</t>
  </si>
  <si>
    <t>M-009</t>
  </si>
  <si>
    <t>xxx</t>
  </si>
  <si>
    <t>BALANZA xxxx</t>
  </si>
  <si>
    <r>
      <rPr>
        <sz val="10"/>
        <rFont val="Arial"/>
        <family val="2"/>
      </rPr>
      <t>Certificado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No.</t>
    </r>
  </si>
  <si>
    <t>Juego de pesas clase</t>
  </si>
  <si>
    <r>
      <t>m</t>
    </r>
    <r>
      <rPr>
        <vertAlign val="subscript"/>
        <sz val="11"/>
        <color theme="1"/>
        <rFont val="Arial"/>
        <family val="2"/>
      </rPr>
      <t>Nr</t>
    </r>
    <r>
      <rPr>
        <sz val="11"/>
        <color theme="1"/>
        <rFont val="Arial"/>
        <family val="2"/>
      </rPr>
      <t xml:space="preserve">   g</t>
    </r>
  </si>
  <si>
    <t>mNr   g</t>
  </si>
  <si>
    <r>
      <t>m</t>
    </r>
    <r>
      <rPr>
        <vertAlign val="subscript"/>
        <sz val="11"/>
        <color theme="1"/>
        <rFont val="Arial"/>
        <family val="2"/>
      </rPr>
      <t xml:space="preserve">Nr </t>
    </r>
    <r>
      <rPr>
        <sz val="11"/>
        <color theme="1"/>
        <rFont val="Arial"/>
        <family val="2"/>
      </rPr>
      <t xml:space="preserve">  g</t>
    </r>
  </si>
  <si>
    <r>
      <t>m</t>
    </r>
    <r>
      <rPr>
        <vertAlign val="subscript"/>
        <sz val="11"/>
        <color theme="1"/>
        <rFont val="Arial"/>
        <family val="2"/>
      </rPr>
      <t xml:space="preserve">Nr  </t>
    </r>
    <r>
      <rPr>
        <sz val="11"/>
        <color theme="1"/>
        <rFont val="Arial"/>
        <family val="2"/>
      </rPr>
      <t xml:space="preserve"> g</t>
    </r>
  </si>
  <si>
    <t>1 &amp;</t>
  </si>
  <si>
    <t>2 &amp;</t>
  </si>
  <si>
    <t>10g  &amp;</t>
  </si>
  <si>
    <t>20g  &amp;</t>
  </si>
  <si>
    <t>20g*  &amp;</t>
  </si>
  <si>
    <t>LMS M 50g  &amp;</t>
  </si>
  <si>
    <t>LMS M 100g &amp;</t>
  </si>
  <si>
    <t>LMS M 200g &amp;</t>
  </si>
  <si>
    <t>LMS M 200g * &amp;</t>
  </si>
  <si>
    <t>LMS M 500g &amp;</t>
  </si>
  <si>
    <t>LMS M 1 kg &amp;</t>
  </si>
  <si>
    <t>LMS M 2 kg &amp;</t>
  </si>
  <si>
    <t>LMS M 2 kg * &amp;</t>
  </si>
  <si>
    <t>LMS M 5 kg &amp;</t>
  </si>
  <si>
    <t>LMS M 10 kg &amp;</t>
  </si>
  <si>
    <t>LMS M 100g N</t>
  </si>
  <si>
    <t>LMS M 200g N</t>
  </si>
  <si>
    <t>LMS M 200g * N</t>
  </si>
  <si>
    <t>LMS M 500g N</t>
  </si>
  <si>
    <t>LMS M 1 kg N</t>
  </si>
  <si>
    <t>LMS M 2 kg N</t>
  </si>
  <si>
    <t>LMS M 2 kg * N</t>
  </si>
  <si>
    <t>LMS M 5 kg N</t>
  </si>
  <si>
    <t>LMS M 10 kg N</t>
  </si>
  <si>
    <t>LMS M 5 kg N1</t>
  </si>
  <si>
    <t>LMS M 10 kg N1</t>
  </si>
  <si>
    <t>LMS M 20 kg N1</t>
  </si>
  <si>
    <t>LMS M 5 kg BGA</t>
  </si>
  <si>
    <t>Sigma</t>
  </si>
  <si>
    <t>LSM-1509-20</t>
  </si>
  <si>
    <t>LSM-1509-11</t>
  </si>
  <si>
    <t>M-001</t>
  </si>
  <si>
    <t>M-002</t>
  </si>
  <si>
    <t>M-003</t>
  </si>
  <si>
    <t>M-004</t>
  </si>
  <si>
    <t>M-016</t>
  </si>
  <si>
    <t>M-010</t>
  </si>
  <si>
    <t>Descripción de las pesas</t>
  </si>
  <si>
    <t>LMS M 200 g</t>
  </si>
  <si>
    <t>5 g</t>
  </si>
  <si>
    <t>10 g</t>
  </si>
  <si>
    <t>20 g</t>
  </si>
  <si>
    <t>20 g*</t>
  </si>
  <si>
    <t>LMS M 50 g</t>
  </si>
  <si>
    <t>LMS M 100 g</t>
  </si>
  <si>
    <t>LMS M 200 g *</t>
  </si>
  <si>
    <t>LMS-1509-4</t>
  </si>
  <si>
    <t>Limpieza de las pesas</t>
  </si>
  <si>
    <t>4.   EXAMEN FÍSICO DE LA CONDICIÓN DE LAS PESAS</t>
  </si>
  <si>
    <t xml:space="preserve">En el examen físico se pudo apreciar que las pesas están en buenas condiciones  </t>
  </si>
  <si>
    <t>El valor de la masa convencional de las pesas se determina por el método de comparación con las pesas patrón, usando el esquema de sustitución ABBA. (Doble sustitución).</t>
  </si>
  <si>
    <t xml:space="preserve">7.   DESCRIPCIÓN DE LAS PESAS   </t>
  </si>
  <si>
    <t>1 g ; 2 g ; 2 g* ; 5 g ; 10 g ; 20 g ; 20 g * ; LMS M 50 g ; LMS M 100 g ; LMS M 200 g ; LMS M 200 g* ; LMS M 500 g ; LMS M 1 kg ; LMS M 2 kg ; LMS M 2 kg* ; LMS M 5 kg ; LMS M 10 kg.</t>
  </si>
  <si>
    <t>Las pesas fueron limpiadas y secadas de acuerdo al numeral B.4 de la NTC 1848:2007.</t>
  </si>
  <si>
    <t>LMS M 10 kg</t>
  </si>
  <si>
    <t>LMS M 10 kg BGA</t>
  </si>
  <si>
    <t>LMS M 20 kg BGA</t>
  </si>
  <si>
    <t>1 kg</t>
  </si>
  <si>
    <t>2 kg</t>
  </si>
  <si>
    <t>2 kg*</t>
  </si>
  <si>
    <t>5 kg</t>
  </si>
  <si>
    <t>10 kg</t>
  </si>
  <si>
    <t>1 g</t>
  </si>
  <si>
    <t>2 g</t>
  </si>
  <si>
    <t>50 g</t>
  </si>
  <si>
    <t>500 g</t>
  </si>
  <si>
    <t xml:space="preserve"> 2 g*</t>
  </si>
  <si>
    <t xml:space="preserve">  10 g</t>
  </si>
  <si>
    <t xml:space="preserve">  20 g</t>
  </si>
  <si>
    <t xml:space="preserve">   20 g*</t>
  </si>
  <si>
    <t xml:space="preserve"> 100 g</t>
  </si>
  <si>
    <t xml:space="preserve"> 200 g</t>
  </si>
  <si>
    <t xml:space="preserve">  200 g*</t>
  </si>
  <si>
    <t>Pesas</t>
  </si>
  <si>
    <t>LMS M 500 g</t>
  </si>
  <si>
    <t>No golpear o apilar la (s) pesa (s)</t>
  </si>
  <si>
    <t>En el presente certificado, el separador decimal es la coma (,)</t>
  </si>
  <si>
    <t>De      1 g  a  10 kg</t>
  </si>
  <si>
    <r>
      <rPr>
        <b/>
        <sz val="9"/>
        <color theme="1"/>
        <rFont val="Arial Narrow"/>
        <family val="2"/>
      </rPr>
      <t>Incertidumbre</t>
    </r>
    <r>
      <rPr>
        <b/>
        <sz val="11"/>
        <color theme="1"/>
        <rFont val="Arial Narrow"/>
        <family val="2"/>
      </rPr>
      <t xml:space="preserve"> de la medición ± U (k=2) (mg)</t>
    </r>
  </si>
  <si>
    <t>Limpieza de la pesa</t>
  </si>
  <si>
    <t xml:space="preserve">7.   DESCRIPCIÓN DE LA PESA  </t>
  </si>
  <si>
    <t>La pesa fue limpiada y secada de acuerdo al numeral B.4 de la NTC 1848:2007.</t>
  </si>
  <si>
    <t>El valor de la masa convencional de la pesa se determina por el método de comparación con la pesa patrón, usando el esquema de sustitución ABBA. (Doble sustitución).</t>
  </si>
  <si>
    <t>N° de Ciclos n</t>
  </si>
  <si>
    <t>LMS-1509-9</t>
  </si>
  <si>
    <t>LMS-1509-17</t>
  </si>
  <si>
    <t>LSM-1509-26</t>
  </si>
  <si>
    <t>LMS-1509-8</t>
  </si>
  <si>
    <t>LMS-1509-14</t>
  </si>
  <si>
    <t>LSM-1509-21</t>
  </si>
  <si>
    <t>Sincelejo   1 g</t>
  </si>
  <si>
    <t>Sincelejo   2 g</t>
  </si>
  <si>
    <t>Sincelejo   2 g punto</t>
  </si>
  <si>
    <t>5 g  &amp;</t>
  </si>
  <si>
    <t>2 * &amp;</t>
  </si>
  <si>
    <t>Está calibración es trazable a Vansolix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</si>
  <si>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>XX/XX/XXXX</t>
  </si>
  <si>
    <t>-XX</t>
  </si>
  <si>
    <t>Ingresar casillas Ejemplo =C136</t>
  </si>
  <si>
    <r>
      <t>Los resultados de la calibración indican que el error en masa convencional, está dentro de los límites de exactitud permitidos para las pesas clase M1 de XXXX.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Errores en masa convencional de acuerdo con la Norma OIML R 111 – 2004 numeral 5, tabla 1 (Errores en masa convencional para pesas de clases E1, E2, F1, F2, M1-2, M2, M2-3, M3)</t>
    </r>
  </si>
  <si>
    <t>LCP - XXX</t>
  </si>
  <si>
    <r>
      <t>Los resultados de la calibración indican que el error en masa convencional, está dentro de los límites de exactitud permitidos para la pesa clase M1 de XX kg.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Errores en masa convencional. DE ACUERDO CON LA OIML R 111 – 2004 numeral 5, tabla 1 (Errores en masa convencional para pesas de clases E1, E2, F1, F2, M1-2, M2, M2-3, M3)</t>
    </r>
  </si>
  <si>
    <r>
      <t xml:space="preserve">kg/m³   </t>
    </r>
    <r>
      <rPr>
        <b/>
        <sz val="12"/>
        <color theme="1"/>
        <rFont val="Arial Narrow"/>
        <family val="2"/>
      </rPr>
      <t>±</t>
    </r>
  </si>
  <si>
    <t>- XX</t>
  </si>
  <si>
    <t>LCP-XXX</t>
  </si>
  <si>
    <t>0</t>
  </si>
  <si>
    <t>LMS-1509-</t>
  </si>
  <si>
    <t>LMS M 10 kg &amp; 1</t>
  </si>
  <si>
    <t>LMS M 20 kg &amp; 1</t>
  </si>
  <si>
    <t>LMS M 5 kg &amp; 1</t>
  </si>
  <si>
    <t>LMS-1509-7</t>
  </si>
  <si>
    <t>LMS-1509-12</t>
  </si>
  <si>
    <t>LMS M 20 kg C1</t>
  </si>
  <si>
    <t>LMS M 10 kg C1</t>
  </si>
  <si>
    <t>LMS M 5 kg C1</t>
  </si>
  <si>
    <t>LMS M 100g C</t>
  </si>
  <si>
    <t>LMS M 200g C</t>
  </si>
  <si>
    <t>LMS M 200g * C</t>
  </si>
  <si>
    <t>LMS M 500g C</t>
  </si>
  <si>
    <t>LMS M 1 kg C</t>
  </si>
  <si>
    <t>LMS M 2 kg C</t>
  </si>
  <si>
    <t>LMS M 2 kg * C</t>
  </si>
  <si>
    <t>LMS M 5 kg C</t>
  </si>
  <si>
    <t>LMS M 10 kg C</t>
  </si>
  <si>
    <t>LMS M 100g S</t>
  </si>
  <si>
    <t>LMS M 200g S</t>
  </si>
  <si>
    <t>LMS M 200g * S</t>
  </si>
  <si>
    <t>LMS M 500g S</t>
  </si>
  <si>
    <t>LMS M 1 kg S</t>
  </si>
  <si>
    <t>LMS M 2 kg S</t>
  </si>
  <si>
    <t>LMS M 2 kg * S</t>
  </si>
  <si>
    <t>LMS M 5 kg S</t>
  </si>
  <si>
    <t>LMS M 10 kg S</t>
  </si>
  <si>
    <t>LMS M 5 kg S1</t>
  </si>
  <si>
    <t>LMS M 10 kg S1</t>
  </si>
  <si>
    <t>LMS M 20 kg S1</t>
  </si>
  <si>
    <t>LSM-1509-19 A</t>
  </si>
  <si>
    <t>LSM-1509-13</t>
  </si>
  <si>
    <t>Pasto   1 g</t>
  </si>
  <si>
    <t>Pasto   2 g</t>
  </si>
  <si>
    <t>Pasto   2 g punto</t>
  </si>
  <si>
    <t>Pasto   5 g</t>
  </si>
  <si>
    <t>Pasto   10 g</t>
  </si>
  <si>
    <t>Pasto   20 g</t>
  </si>
  <si>
    <t>Pasto   20 g punto</t>
  </si>
  <si>
    <t>Pasto   50 g</t>
  </si>
  <si>
    <t>Pasto   100 g</t>
  </si>
  <si>
    <t>Pasto   200 g</t>
  </si>
  <si>
    <t>Pasto   200 g punto</t>
  </si>
  <si>
    <t>Pasto   500 g</t>
  </si>
  <si>
    <t>Pasto   1 kg</t>
  </si>
  <si>
    <t>Pasto   2 kg</t>
  </si>
  <si>
    <t>Pasto   2 kg punto</t>
  </si>
  <si>
    <t>Pasto   5 kg</t>
  </si>
  <si>
    <t>Pasto   10 kg</t>
  </si>
  <si>
    <t>Pasto   5 kg Complemento</t>
  </si>
  <si>
    <t>Pasto   10 kg Complemento</t>
  </si>
  <si>
    <t>Pasto   20 kg Complemento</t>
  </si>
  <si>
    <t>LMS M 20 kg P2</t>
  </si>
  <si>
    <t>Ruta 3   1 g</t>
  </si>
  <si>
    <t>Ruta 3   2 g</t>
  </si>
  <si>
    <t>Ruta 3   2 g punto</t>
  </si>
  <si>
    <t>Ruta 3   5 g</t>
  </si>
  <si>
    <t>Ruta 3   10 g</t>
  </si>
  <si>
    <t>Ruta 3   20 g</t>
  </si>
  <si>
    <t>Ruta 3   20 g punto</t>
  </si>
  <si>
    <t>Ruta 3   50 g</t>
  </si>
  <si>
    <t>Ruta 3   100 g</t>
  </si>
  <si>
    <t>Ruta 3   200 g</t>
  </si>
  <si>
    <t>Ruta 3   200 g punto</t>
  </si>
  <si>
    <t>Ruta 3   500 g</t>
  </si>
  <si>
    <t>Ruta 3   1 kg</t>
  </si>
  <si>
    <t>Ruta 3   2 kg</t>
  </si>
  <si>
    <t>Ruta 3   2 kg punto</t>
  </si>
  <si>
    <t>Ruta 3   5 kg</t>
  </si>
  <si>
    <t>Ruta 3   10 kg</t>
  </si>
  <si>
    <t>Ruta 3   10 kg    Complemento</t>
  </si>
  <si>
    <t>Ruta 3   20 kg    Complemento</t>
  </si>
  <si>
    <t>Ruta 3   5 kg     Complemento</t>
  </si>
  <si>
    <t>Ruta 1   1 g</t>
  </si>
  <si>
    <t>Ruta 1   2 g</t>
  </si>
  <si>
    <t>Ruta 1   2 g punto</t>
  </si>
  <si>
    <t>Ruta 1   5 g</t>
  </si>
  <si>
    <t>Ruta 1   10 g</t>
  </si>
  <si>
    <t>Ruta 1   20 g</t>
  </si>
  <si>
    <t>Ruta 1   20 g punto</t>
  </si>
  <si>
    <t>Ruta 1   50 g</t>
  </si>
  <si>
    <t>Ruta 1   100 g</t>
  </si>
  <si>
    <t>Ruta 1   200 g</t>
  </si>
  <si>
    <t>Ruta 1   200 g punto</t>
  </si>
  <si>
    <t>Ruta 1   500 g</t>
  </si>
  <si>
    <t>Ruta 1   1 kg</t>
  </si>
  <si>
    <t>Ruta 1   2 kg</t>
  </si>
  <si>
    <t>Ruta 1   2 kg punto</t>
  </si>
  <si>
    <t>Ruta 1   5 kg</t>
  </si>
  <si>
    <t>Ruta 1   10 kg</t>
  </si>
  <si>
    <t>Ruta 1   5 kg     Complemento</t>
  </si>
  <si>
    <t>Ruta 1   10 kg    Complemento</t>
  </si>
  <si>
    <t>Ruta 1   20 kg    Complemento</t>
  </si>
  <si>
    <t>Incertidumbre de la medición ± U (k=2) (mg)</t>
  </si>
  <si>
    <r>
      <t>Densidad kg/m</t>
    </r>
    <r>
      <rPr>
        <vertAlign val="superscript"/>
        <sz val="12"/>
        <color theme="1"/>
        <rFont val="Arial"/>
        <family val="2"/>
      </rPr>
      <t>3</t>
    </r>
  </si>
  <si>
    <r>
      <t>Incertidumbre de densidad kg/m</t>
    </r>
    <r>
      <rPr>
        <vertAlign val="superscript"/>
        <sz val="12"/>
        <color theme="1"/>
        <rFont val="Arial"/>
        <family val="2"/>
      </rPr>
      <t>3</t>
    </r>
  </si>
  <si>
    <r>
      <t>Densidad del aire kg/m</t>
    </r>
    <r>
      <rPr>
        <vertAlign val="superscript"/>
        <sz val="12"/>
        <color theme="1"/>
        <rFont val="Arial"/>
        <family val="2"/>
      </rPr>
      <t>3</t>
    </r>
  </si>
  <si>
    <t>LMS-1509-02</t>
  </si>
  <si>
    <t>LMS-1509-16</t>
  </si>
  <si>
    <t>LMS-1509-19</t>
  </si>
  <si>
    <t>LMS-1509-3</t>
  </si>
  <si>
    <t>LMS-1509-15</t>
  </si>
  <si>
    <t>LMS-1509-25</t>
  </si>
  <si>
    <t>LMS-1509-5</t>
  </si>
  <si>
    <t>LMS-1509-10</t>
  </si>
  <si>
    <t>LMS M 100g  P</t>
  </si>
  <si>
    <t>LMS M 200g  P</t>
  </si>
  <si>
    <t>LMS M 200g *  P</t>
  </si>
  <si>
    <t>LMS M 500g   P</t>
  </si>
  <si>
    <t>LMS M 1 kg   P</t>
  </si>
  <si>
    <t>LMS M 2 kg   P</t>
  </si>
  <si>
    <t>LMS M 2 kg *   P</t>
  </si>
  <si>
    <t>LMS M 5 kg   P</t>
  </si>
  <si>
    <t>LMS M 10 kg   P</t>
  </si>
  <si>
    <t>LMS M 5 kg RT3</t>
  </si>
  <si>
    <t>LMS M 10 kg RT3</t>
  </si>
  <si>
    <t>LMS M 20 kg RT3</t>
  </si>
  <si>
    <t>LMS M 100g R3</t>
  </si>
  <si>
    <t>LMS M 200g R3</t>
  </si>
  <si>
    <t>LMS M 200g * R3</t>
  </si>
  <si>
    <t>LMS M 500g R3</t>
  </si>
  <si>
    <t>LMS M 1 kg R3</t>
  </si>
  <si>
    <t>LMS M 2 kg R3</t>
  </si>
  <si>
    <t>LMS M 2 kg * R3</t>
  </si>
  <si>
    <t>LMS M 5 kg R3</t>
  </si>
  <si>
    <t>LMS M 10 kg R3</t>
  </si>
  <si>
    <t>LMS M 100g R1</t>
  </si>
  <si>
    <t>LMS M 200g R1</t>
  </si>
  <si>
    <t>LMS M 200g * R1</t>
  </si>
  <si>
    <t>LMS M 500g R1</t>
  </si>
  <si>
    <t>LMS M 1 kg R1</t>
  </si>
  <si>
    <t>LMS M 2 kg R1</t>
  </si>
  <si>
    <t>LMS M 2 kg * R1</t>
  </si>
  <si>
    <t>LMS M 5 kg R1</t>
  </si>
  <si>
    <t>LMS M 10 kg R1</t>
  </si>
  <si>
    <t>LMS M 5 kg RT1</t>
  </si>
  <si>
    <t>LMS M 10 kg RT1</t>
  </si>
  <si>
    <t>LMS M 20 kg RT1</t>
  </si>
  <si>
    <t>LMS-1509-23</t>
  </si>
  <si>
    <t>Pendientes   1 g</t>
  </si>
  <si>
    <t>Pendientes   2 g</t>
  </si>
  <si>
    <t>Pendientes   2 g punto</t>
  </si>
  <si>
    <t>Pendientes   5 g</t>
  </si>
  <si>
    <t>Pendientes   10 g</t>
  </si>
  <si>
    <t>Pendientes   20 g</t>
  </si>
  <si>
    <t>Pendientes   20 g punto</t>
  </si>
  <si>
    <t>Pendientes   50 g</t>
  </si>
  <si>
    <t>Pendientes   100 g</t>
  </si>
  <si>
    <t>Pendientes   200 g</t>
  </si>
  <si>
    <t>Pendientes   200 g punto</t>
  </si>
  <si>
    <t>Pendientes   500 g</t>
  </si>
  <si>
    <t>Pendientes   1 kg</t>
  </si>
  <si>
    <t>Pendientes   2 kg</t>
  </si>
  <si>
    <t>Pendientes   2 kg punto</t>
  </si>
  <si>
    <t>Pendientes   5 kg</t>
  </si>
  <si>
    <t>Pendientes   10 kg</t>
  </si>
  <si>
    <t>Pendientes   5 kg     Complemento</t>
  </si>
  <si>
    <t>Pendientes   10 kg    Complemento</t>
  </si>
  <si>
    <t>Pendientes   20 kg    Complemento</t>
  </si>
  <si>
    <t>Villavicencio   1 g</t>
  </si>
  <si>
    <t>Villavicencio   2 g</t>
  </si>
  <si>
    <t>Villavicencio   2 g punto</t>
  </si>
  <si>
    <t>Villavicencio   5 g</t>
  </si>
  <si>
    <t>Villavicencio   10 g</t>
  </si>
  <si>
    <t>Villavicencio   20 g</t>
  </si>
  <si>
    <t>Villavicencio   20 g punto</t>
  </si>
  <si>
    <t>Villavicencio   50 g</t>
  </si>
  <si>
    <t>Villavicencio   100 g</t>
  </si>
  <si>
    <t>Villavicencio   200 g</t>
  </si>
  <si>
    <t>Villavicencio   200 g punto</t>
  </si>
  <si>
    <t>Villavicencio   500 g</t>
  </si>
  <si>
    <t>Villavicencio   1 kg</t>
  </si>
  <si>
    <t>Villavicencio   2 kg</t>
  </si>
  <si>
    <t>Villavicencio   2 kg punto</t>
  </si>
  <si>
    <t>Villavicencio   5 kg</t>
  </si>
  <si>
    <t>Villavicencio   10 kg</t>
  </si>
  <si>
    <t>Villavicencio   5 kg     Complemento</t>
  </si>
  <si>
    <t>Villavicencio   10 kg    Complemento</t>
  </si>
  <si>
    <t>Villavicencio   20 kg    Complemento</t>
  </si>
  <si>
    <t>LMS M 100g V</t>
  </si>
  <si>
    <t>LMS M 200g V</t>
  </si>
  <si>
    <t>LMS M 200g * V</t>
  </si>
  <si>
    <t>LMS M 500g V</t>
  </si>
  <si>
    <t>LMS M 1 kg V</t>
  </si>
  <si>
    <t>LMS M 2 kg V</t>
  </si>
  <si>
    <t>LMS M 2 kg * V</t>
  </si>
  <si>
    <t>LMS M 5 kg V</t>
  </si>
  <si>
    <t>LMS M 10 kg V</t>
  </si>
  <si>
    <t>LMS M 5 kg V1</t>
  </si>
  <si>
    <t>LMS M 10 kg V1</t>
  </si>
  <si>
    <t>LMS M 20 kg V1</t>
  </si>
  <si>
    <t>Ruta 2   1 g</t>
  </si>
  <si>
    <t>Ruta 2   2 g</t>
  </si>
  <si>
    <t>Ruta 2   2 g punto</t>
  </si>
  <si>
    <t>Ruta 2   5 g</t>
  </si>
  <si>
    <t>Ruta 2   10 g</t>
  </si>
  <si>
    <t>Ruta 2   20 g</t>
  </si>
  <si>
    <t>Ruta 2   20 g punto</t>
  </si>
  <si>
    <t>Ruta 2   50 g</t>
  </si>
  <si>
    <t>Ruta 2   100 g</t>
  </si>
  <si>
    <t>Ruta 2   200 g</t>
  </si>
  <si>
    <t>Ruta 2   200 g punto</t>
  </si>
  <si>
    <t>Ruta 2   500 g</t>
  </si>
  <si>
    <t>Ruta 2   1 kg</t>
  </si>
  <si>
    <t>Ruta 2   2 kg</t>
  </si>
  <si>
    <t>Ruta 2   2 kg punto</t>
  </si>
  <si>
    <t>Ruta 2   5 kg</t>
  </si>
  <si>
    <t>Ruta 2   10 kg</t>
  </si>
  <si>
    <t>Ruta 2   5 kg     Complemento</t>
  </si>
  <si>
    <t>Ruta 2   10 kg    Complemento</t>
  </si>
  <si>
    <t>Ruta 2   20 kg    Complemento</t>
  </si>
  <si>
    <t>Ruta 4   1 g</t>
  </si>
  <si>
    <t>Ruta 4   2 g</t>
  </si>
  <si>
    <t>Ruta 4   2 g punto</t>
  </si>
  <si>
    <t>Ruta 4   5 g</t>
  </si>
  <si>
    <t>Ruta 4   10 g</t>
  </si>
  <si>
    <t>Ruta 4   20 g</t>
  </si>
  <si>
    <t>Ruta 4   20 g punto</t>
  </si>
  <si>
    <t>Ruta 4   50 g</t>
  </si>
  <si>
    <t>Ruta 4   100 g</t>
  </si>
  <si>
    <t>Ruta 4   200 g</t>
  </si>
  <si>
    <t>Ruta 4   200 g punto</t>
  </si>
  <si>
    <t>Ruta 4   500 g</t>
  </si>
  <si>
    <t>Ruta 4   1 kg</t>
  </si>
  <si>
    <t>Ruta 4   2 kg</t>
  </si>
  <si>
    <t>Ruta 4   2 kg punto</t>
  </si>
  <si>
    <t>Ruta 4   5 kg</t>
  </si>
  <si>
    <t>Ruta 4   10 kg</t>
  </si>
  <si>
    <t>Ruta 4   5 kg     Complemento</t>
  </si>
  <si>
    <t>Ruta 4   10 kg    Complemento</t>
  </si>
  <si>
    <t>Ruta 4   20 kg    Complemento</t>
  </si>
  <si>
    <t>LMS M 100g R2</t>
  </si>
  <si>
    <t>LMS M 200g R2</t>
  </si>
  <si>
    <t>LMS M 200g * R2</t>
  </si>
  <si>
    <t>LMS M 500g R2</t>
  </si>
  <si>
    <t>LMS M 1 kg R2</t>
  </si>
  <si>
    <t>LMS M 2 kg R2</t>
  </si>
  <si>
    <t>LMS M 2 kg * R2</t>
  </si>
  <si>
    <t>LMS M 5 kg R2</t>
  </si>
  <si>
    <t>LMS M 5 kg RT2</t>
  </si>
  <si>
    <t>LMS M 10 kg RT2</t>
  </si>
  <si>
    <t>LMS M 20 kg RT2</t>
  </si>
  <si>
    <t>LMS M 100g R4</t>
  </si>
  <si>
    <t>LMS M 200g R4</t>
  </si>
  <si>
    <t>LMS M 200g * R4</t>
  </si>
  <si>
    <t>LMS M 500g R4</t>
  </si>
  <si>
    <t>LMS M 1 kg R4</t>
  </si>
  <si>
    <t>LMS M 2 kg R4</t>
  </si>
  <si>
    <t>LMS M 2 kg * R4</t>
  </si>
  <si>
    <t>LMS M 5 kg R4</t>
  </si>
  <si>
    <t>LMS M 10 kg R4</t>
  </si>
  <si>
    <t>LMS M 5 kg RT4</t>
  </si>
  <si>
    <t>LMS M 10 kg RT4</t>
  </si>
  <si>
    <t>LMS M 20 kg RT4</t>
  </si>
  <si>
    <t>LSM-1509-24</t>
  </si>
  <si>
    <t>LMS-1509-1</t>
  </si>
  <si>
    <t>LMS-1509-22</t>
  </si>
  <si>
    <t>LMS-1509-18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</si>
</sst>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yyyy\-mm\-dd;@"/>
    <numFmt numFmtId="165" formatCode="0.000"/>
    <numFmt numFmtId="166" formatCode="0.0"/>
    <numFmt numFmtId="167" formatCode="0.00000"/>
    <numFmt numFmtId="168" formatCode="0.0000"/>
    <numFmt numFmtId="169" formatCode="[$-240A]h:mm:ss\ AM/PM;@"/>
    <numFmt numFmtId="170" formatCode="[$-240A]hh:mm:ss\ AM/PM;@"/>
    <numFmt numFmtId="171" formatCode="dd/mm/yyyy;@"/>
    <numFmt numFmtId="172" formatCode="[$-F400]h:mm:ss\ AM/PM"/>
    <numFmt numFmtId="173" formatCode="0.0000000"/>
    <numFmt numFmtId="174" formatCode="d/mm/yyyy;@"/>
  </numFmts>
  <fonts count="6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theme="1"/>
      <name val="Arial"/>
      <family val="2"/>
    </font>
    <font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i/>
      <sz val="14"/>
      <color theme="0"/>
      <name val="Arial"/>
      <family val="2"/>
    </font>
    <font>
      <i/>
      <vertAlign val="subscript"/>
      <sz val="14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theme="0"/>
      <name val="Arial Narrow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2060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AEEF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90">
    <xf numFmtId="0" fontId="0" fillId="0" borderId="0" xfId="0"/>
    <xf numFmtId="0" fontId="2" fillId="0" borderId="0" xfId="0" applyFont="1"/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Border="1" applyAlignment="1"/>
    <xf numFmtId="0" fontId="10" fillId="4" borderId="0" xfId="0" applyFont="1" applyFill="1" applyBorder="1" applyAlignment="1"/>
    <xf numFmtId="0" fontId="13" fillId="0" borderId="0" xfId="0" applyFont="1" applyAlignment="1"/>
    <xf numFmtId="0" fontId="41" fillId="0" borderId="0" xfId="0" applyFont="1" applyAlignment="1"/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/>
    <xf numFmtId="0" fontId="13" fillId="11" borderId="2" xfId="0" applyFont="1" applyFill="1" applyBorder="1" applyAlignment="1">
      <alignment horizontal="center" vertical="center" wrapText="1"/>
    </xf>
    <xf numFmtId="0" fontId="13" fillId="11" borderId="56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4" fillId="0" borderId="0" xfId="0" applyFont="1"/>
    <xf numFmtId="0" fontId="47" fillId="12" borderId="2" xfId="0" applyFont="1" applyFill="1" applyBorder="1" applyAlignment="1">
      <alignment horizontal="left" vertical="center" wrapText="1"/>
    </xf>
    <xf numFmtId="0" fontId="47" fillId="12" borderId="2" xfId="0" applyFont="1" applyFill="1" applyBorder="1" applyAlignment="1">
      <alignment horizontal="left" vertical="center"/>
    </xf>
    <xf numFmtId="0" fontId="29" fillId="12" borderId="2" xfId="0" applyFont="1" applyFill="1" applyBorder="1" applyAlignment="1">
      <alignment horizontal="left" vertical="center" wrapText="1"/>
    </xf>
    <xf numFmtId="0" fontId="29" fillId="12" borderId="2" xfId="0" applyFont="1" applyFill="1" applyBorder="1" applyAlignment="1">
      <alignment horizontal="left" vertical="center"/>
    </xf>
    <xf numFmtId="0" fontId="49" fillId="0" borderId="0" xfId="0" applyFont="1"/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49" fillId="15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10" fillId="4" borderId="2" xfId="0" applyFont="1" applyFill="1" applyBorder="1" applyAlignment="1"/>
    <xf numFmtId="0" fontId="10" fillId="4" borderId="14" xfId="0" applyFont="1" applyFill="1" applyBorder="1" applyAlignment="1"/>
    <xf numFmtId="0" fontId="10" fillId="0" borderId="5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3" fillId="4" borderId="55" xfId="0" applyFont="1" applyFill="1" applyBorder="1" applyAlignment="1"/>
    <xf numFmtId="0" fontId="52" fillId="0" borderId="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2" fillId="4" borderId="2" xfId="0" quotePrefix="1" applyFont="1" applyFill="1" applyBorder="1" applyAlignment="1">
      <alignment horizontal="center" vertical="center" wrapText="1"/>
    </xf>
    <xf numFmtId="0" fontId="2" fillId="14" borderId="0" xfId="0" applyFont="1" applyFill="1"/>
    <xf numFmtId="0" fontId="55" fillId="0" borderId="21" xfId="0" applyFont="1" applyBorder="1" applyAlignment="1">
      <alignment horizontal="center" vertical="center" wrapText="1"/>
    </xf>
    <xf numFmtId="0" fontId="9" fillId="0" borderId="0" xfId="0" applyFont="1" applyProtection="1">
      <protection hidden="1"/>
    </xf>
    <xf numFmtId="2" fontId="9" fillId="4" borderId="27" xfId="0" applyNumberFormat="1" applyFont="1" applyFill="1" applyBorder="1" applyAlignment="1" applyProtection="1">
      <protection hidden="1"/>
    </xf>
    <xf numFmtId="2" fontId="9" fillId="0" borderId="0" xfId="0" applyNumberFormat="1" applyFont="1" applyProtection="1">
      <protection hidden="1"/>
    </xf>
    <xf numFmtId="2" fontId="9" fillId="0" borderId="0" xfId="0" applyNumberFormat="1" applyFont="1" applyFill="1" applyBorder="1" applyProtection="1">
      <protection hidden="1"/>
    </xf>
    <xf numFmtId="2" fontId="48" fillId="2" borderId="16" xfId="1" applyNumberFormat="1" applyFont="1" applyFill="1" applyBorder="1" applyAlignment="1" applyProtection="1">
      <alignment horizontal="center" vertical="center"/>
      <protection hidden="1"/>
    </xf>
    <xf numFmtId="2" fontId="40" fillId="14" borderId="31" xfId="0" applyNumberFormat="1" applyFont="1" applyFill="1" applyBorder="1" applyAlignment="1" applyProtection="1">
      <alignment horizontal="center" vertical="center"/>
      <protection hidden="1"/>
    </xf>
    <xf numFmtId="2" fontId="48" fillId="2" borderId="23" xfId="1" applyNumberFormat="1" applyFont="1" applyFill="1" applyBorder="1" applyAlignment="1" applyProtection="1">
      <alignment horizontal="center" vertical="center" wrapText="1"/>
      <protection hidden="1"/>
    </xf>
    <xf numFmtId="2" fontId="48" fillId="2" borderId="18" xfId="1" applyNumberFormat="1" applyFont="1" applyFill="1" applyBorder="1" applyAlignment="1" applyProtection="1">
      <alignment horizontal="center" vertical="center"/>
      <protection hidden="1"/>
    </xf>
    <xf numFmtId="2" fontId="40" fillId="14" borderId="23" xfId="0" applyNumberFormat="1" applyFont="1" applyFill="1" applyBorder="1" applyAlignment="1" applyProtection="1">
      <alignment horizontal="center" vertical="center" wrapText="1"/>
      <protection hidden="1"/>
    </xf>
    <xf numFmtId="2" fontId="48" fillId="2" borderId="17" xfId="1" applyNumberFormat="1" applyFont="1" applyFill="1" applyBorder="1" applyAlignment="1" applyProtection="1">
      <alignment horizontal="center" vertical="center"/>
      <protection hidden="1"/>
    </xf>
    <xf numFmtId="2" fontId="40" fillId="4" borderId="0" xfId="0" applyNumberFormat="1" applyFont="1" applyFill="1" applyBorder="1" applyProtection="1">
      <protection hidden="1"/>
    </xf>
    <xf numFmtId="2" fontId="40" fillId="0" borderId="0" xfId="0" applyNumberFormat="1" applyFont="1" applyProtection="1">
      <protection hidden="1"/>
    </xf>
    <xf numFmtId="2" fontId="40" fillId="0" borderId="0" xfId="0" applyNumberFormat="1" applyFont="1" applyFill="1" applyBorder="1" applyProtection="1">
      <protection hidden="1"/>
    </xf>
    <xf numFmtId="2" fontId="14" fillId="4" borderId="0" xfId="1" applyNumberFormat="1" applyFont="1" applyFill="1" applyBorder="1" applyAlignment="1" applyProtection="1">
      <alignment horizontal="center" vertical="center"/>
      <protection hidden="1"/>
    </xf>
    <xf numFmtId="2" fontId="10" fillId="4" borderId="0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Border="1" applyProtection="1">
      <protection hidden="1"/>
    </xf>
    <xf numFmtId="2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0" xfId="0" applyNumberFormat="1" applyFont="1" applyFill="1" applyBorder="1" applyAlignment="1" applyProtection="1">
      <alignment vertical="center"/>
      <protection hidden="1"/>
    </xf>
    <xf numFmtId="2" fontId="9" fillId="4" borderId="0" xfId="0" applyNumberFormat="1" applyFont="1" applyFill="1" applyBorder="1" applyProtection="1">
      <protection hidden="1"/>
    </xf>
    <xf numFmtId="2" fontId="14" fillId="2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1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43" fillId="13" borderId="52" xfId="0" applyFont="1" applyFill="1" applyBorder="1" applyAlignment="1" applyProtection="1">
      <alignment vertical="center"/>
      <protection hidden="1"/>
    </xf>
    <xf numFmtId="0" fontId="9" fillId="4" borderId="0" xfId="0" applyFont="1" applyFill="1" applyProtection="1">
      <protection hidden="1"/>
    </xf>
    <xf numFmtId="0" fontId="13" fillId="7" borderId="3" xfId="0" applyFont="1" applyFill="1" applyBorder="1" applyAlignment="1" applyProtection="1">
      <alignment vertical="center"/>
      <protection hidden="1"/>
    </xf>
    <xf numFmtId="0" fontId="10" fillId="14" borderId="2" xfId="0" applyFont="1" applyFill="1" applyBorder="1" applyAlignment="1" applyProtection="1">
      <alignment horizontal="center" vertical="center"/>
      <protection hidden="1"/>
    </xf>
    <xf numFmtId="0" fontId="13" fillId="7" borderId="2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40" fillId="14" borderId="2" xfId="0" applyFont="1" applyFill="1" applyBorder="1" applyAlignment="1" applyProtection="1">
      <alignment horizontal="center" vertical="center"/>
      <protection hidden="1"/>
    </xf>
    <xf numFmtId="0" fontId="13" fillId="7" borderId="3" xfId="0" applyFont="1" applyFill="1" applyBorder="1" applyAlignment="1" applyProtection="1">
      <alignment vertical="center" wrapText="1"/>
      <protection hidden="1"/>
    </xf>
    <xf numFmtId="0" fontId="13" fillId="7" borderId="21" xfId="0" applyFont="1" applyFill="1" applyBorder="1" applyAlignment="1" applyProtection="1">
      <alignment vertical="center" wrapText="1"/>
      <protection hidden="1"/>
    </xf>
    <xf numFmtId="14" fontId="10" fillId="14" borderId="2" xfId="0" applyNumberFormat="1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38" fillId="14" borderId="36" xfId="0" applyFont="1" applyFill="1" applyBorder="1" applyAlignment="1" applyProtection="1">
      <alignment horizontal="center" vertical="center"/>
      <protection hidden="1"/>
    </xf>
    <xf numFmtId="167" fontId="10" fillId="14" borderId="2" xfId="0" applyNumberFormat="1" applyFont="1" applyFill="1" applyBorder="1" applyAlignment="1" applyProtection="1">
      <alignment horizontal="center" vertical="center"/>
      <protection hidden="1"/>
    </xf>
    <xf numFmtId="0" fontId="10" fillId="14" borderId="6" xfId="0" applyFont="1" applyFill="1" applyBorder="1" applyAlignment="1" applyProtection="1">
      <alignment horizontal="center" vertical="center"/>
      <protection hidden="1"/>
    </xf>
    <xf numFmtId="0" fontId="13" fillId="7" borderId="48" xfId="0" applyFont="1" applyFill="1" applyBorder="1" applyAlignment="1" applyProtection="1">
      <alignment horizontal="left" vertical="center" wrapText="1"/>
      <protection hidden="1"/>
    </xf>
    <xf numFmtId="0" fontId="10" fillId="14" borderId="1" xfId="0" applyFont="1" applyFill="1" applyBorder="1" applyAlignment="1" applyProtection="1">
      <alignment horizontal="center" vertical="center" wrapText="1"/>
      <protection hidden="1"/>
    </xf>
    <xf numFmtId="0" fontId="13" fillId="7" borderId="1" xfId="0" applyFont="1" applyFill="1" applyBorder="1" applyAlignment="1" applyProtection="1">
      <alignment horizontal="left" vertical="center" wrapText="1"/>
      <protection hidden="1"/>
    </xf>
    <xf numFmtId="0" fontId="10" fillId="14" borderId="5" xfId="0" applyFont="1" applyFill="1" applyBorder="1" applyAlignment="1" applyProtection="1">
      <alignment horizontal="center" vertical="center" wrapText="1"/>
      <protection hidden="1"/>
    </xf>
    <xf numFmtId="0" fontId="50" fillId="7" borderId="1" xfId="0" applyFont="1" applyFill="1" applyBorder="1" applyAlignment="1" applyProtection="1">
      <alignment horizontal="left" vertical="center" wrapText="1"/>
      <protection hidden="1"/>
    </xf>
    <xf numFmtId="164" fontId="40" fillId="14" borderId="35" xfId="0" applyNumberFormat="1" applyFont="1" applyFill="1" applyBorder="1" applyAlignment="1" applyProtection="1">
      <alignment horizontal="center" vertical="center"/>
      <protection hidden="1"/>
    </xf>
    <xf numFmtId="0" fontId="13" fillId="7" borderId="5" xfId="0" applyFont="1" applyFill="1" applyBorder="1" applyAlignment="1" applyProtection="1">
      <alignment horizontal="left" vertical="center" wrapText="1"/>
      <protection hidden="1"/>
    </xf>
    <xf numFmtId="0" fontId="10" fillId="14" borderId="6" xfId="0" applyFont="1" applyFill="1" applyBorder="1" applyAlignment="1" applyProtection="1">
      <alignment horizontal="center" vertical="center" wrapText="1"/>
      <protection hidden="1"/>
    </xf>
    <xf numFmtId="0" fontId="9" fillId="4" borderId="22" xfId="0" applyFont="1" applyFill="1" applyBorder="1" applyProtection="1">
      <protection hidden="1"/>
    </xf>
    <xf numFmtId="0" fontId="20" fillId="4" borderId="0" xfId="0" applyFont="1" applyFill="1" applyBorder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4" borderId="26" xfId="0" applyFont="1" applyFill="1" applyBorder="1" applyAlignment="1" applyProtection="1">
      <alignment horizontal="center" vertical="center"/>
      <protection hidden="1"/>
    </xf>
    <xf numFmtId="0" fontId="21" fillId="4" borderId="27" xfId="0" applyFont="1" applyFill="1" applyBorder="1" applyAlignment="1" applyProtection="1">
      <alignment horizontal="center" vertical="center"/>
      <protection hidden="1"/>
    </xf>
    <xf numFmtId="0" fontId="21" fillId="4" borderId="25" xfId="0" applyFont="1" applyFill="1" applyBorder="1" applyAlignment="1" applyProtection="1">
      <alignment horizontal="center" vertical="center"/>
      <protection hidden="1"/>
    </xf>
    <xf numFmtId="0" fontId="13" fillId="7" borderId="7" xfId="0" applyFont="1" applyFill="1" applyBorder="1" applyAlignment="1" applyProtection="1">
      <alignment vertical="center" wrapText="1"/>
      <protection hidden="1"/>
    </xf>
    <xf numFmtId="166" fontId="13" fillId="7" borderId="8" xfId="0" applyNumberFormat="1" applyFont="1" applyFill="1" applyBorder="1" applyAlignment="1" applyProtection="1">
      <alignment vertical="center" wrapText="1"/>
      <protection hidden="1"/>
    </xf>
    <xf numFmtId="0" fontId="29" fillId="7" borderId="11" xfId="0" applyFont="1" applyFill="1" applyBorder="1" applyAlignment="1" applyProtection="1">
      <alignment vertical="center" wrapText="1"/>
      <protection hidden="1"/>
    </xf>
    <xf numFmtId="0" fontId="9" fillId="7" borderId="33" xfId="0" applyFont="1" applyFill="1" applyBorder="1" applyAlignment="1" applyProtection="1">
      <alignment horizontal="center" vertical="center"/>
      <protection hidden="1"/>
    </xf>
    <xf numFmtId="0" fontId="29" fillId="7" borderId="2" xfId="0" applyFont="1" applyFill="1" applyBorder="1" applyAlignment="1" applyProtection="1">
      <alignment horizontal="center" vertical="center"/>
      <protection hidden="1"/>
    </xf>
    <xf numFmtId="0" fontId="29" fillId="7" borderId="10" xfId="0" applyFont="1" applyFill="1" applyBorder="1" applyAlignment="1" applyProtection="1">
      <alignment horizontal="center" vertical="center"/>
      <protection hidden="1"/>
    </xf>
    <xf numFmtId="0" fontId="29" fillId="7" borderId="5" xfId="0" applyFont="1" applyFill="1" applyBorder="1" applyAlignment="1" applyProtection="1">
      <alignment horizontal="center" vertical="center"/>
      <protection hidden="1"/>
    </xf>
    <xf numFmtId="0" fontId="20" fillId="4" borderId="29" xfId="0" applyFont="1" applyFill="1" applyBorder="1" applyProtection="1">
      <protection hidden="1"/>
    </xf>
    <xf numFmtId="0" fontId="29" fillId="7" borderId="7" xfId="0" applyFont="1" applyFill="1" applyBorder="1" applyAlignment="1" applyProtection="1">
      <alignment vertical="center" wrapText="1"/>
      <protection hidden="1"/>
    </xf>
    <xf numFmtId="0" fontId="20" fillId="4" borderId="27" xfId="0" applyFont="1" applyFill="1" applyBorder="1" applyProtection="1">
      <protection hidden="1"/>
    </xf>
    <xf numFmtId="0" fontId="29" fillId="7" borderId="39" xfId="0" applyFont="1" applyFill="1" applyBorder="1" applyAlignment="1" applyProtection="1">
      <alignment horizontal="center" vertical="center"/>
      <protection hidden="1"/>
    </xf>
    <xf numFmtId="0" fontId="29" fillId="7" borderId="20" xfId="0" applyFont="1" applyFill="1" applyBorder="1" applyAlignment="1" applyProtection="1">
      <alignment horizontal="center" vertical="center"/>
      <protection hidden="1"/>
    </xf>
    <xf numFmtId="0" fontId="20" fillId="4" borderId="30" xfId="0" applyFont="1" applyFill="1" applyBorder="1" applyAlignment="1" applyProtection="1">
      <alignment vertical="center"/>
      <protection hidden="1"/>
    </xf>
    <xf numFmtId="0" fontId="29" fillId="7" borderId="40" xfId="0" applyFont="1" applyFill="1" applyBorder="1" applyAlignment="1" applyProtection="1">
      <alignment horizontal="center" vertical="center"/>
      <protection hidden="1"/>
    </xf>
    <xf numFmtId="166" fontId="9" fillId="7" borderId="41" xfId="0" applyNumberFormat="1" applyFont="1" applyFill="1" applyBorder="1" applyAlignment="1" applyProtection="1">
      <alignment horizontal="center" vertical="center"/>
      <protection hidden="1"/>
    </xf>
    <xf numFmtId="166" fontId="9" fillId="7" borderId="33" xfId="0" applyNumberFormat="1" applyFont="1" applyFill="1" applyBorder="1" applyAlignment="1" applyProtection="1">
      <alignment horizontal="center" vertical="center"/>
      <protection hidden="1"/>
    </xf>
    <xf numFmtId="166" fontId="9" fillId="7" borderId="34" xfId="0" applyNumberFormat="1" applyFont="1" applyFill="1" applyBorder="1" applyAlignment="1" applyProtection="1">
      <alignment horizontal="center" vertical="center"/>
      <protection hidden="1"/>
    </xf>
    <xf numFmtId="0" fontId="29" fillId="7" borderId="42" xfId="0" applyFont="1" applyFill="1" applyBorder="1" applyAlignment="1" applyProtection="1">
      <alignment horizontal="center" vertical="center"/>
      <protection hidden="1"/>
    </xf>
    <xf numFmtId="166" fontId="9" fillId="7" borderId="20" xfId="0" applyNumberFormat="1" applyFont="1" applyFill="1" applyBorder="1" applyAlignment="1" applyProtection="1">
      <alignment horizontal="center" vertical="center"/>
      <protection hidden="1"/>
    </xf>
    <xf numFmtId="166" fontId="9" fillId="7" borderId="2" xfId="0" applyNumberFormat="1" applyFont="1" applyFill="1" applyBorder="1" applyAlignment="1" applyProtection="1">
      <alignment horizontal="center" vertical="center"/>
      <protection hidden="1"/>
    </xf>
    <xf numFmtId="166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29" fillId="7" borderId="43" xfId="0" applyFont="1" applyFill="1" applyBorder="1" applyAlignment="1" applyProtection="1">
      <alignment horizontal="center" vertical="center"/>
      <protection hidden="1"/>
    </xf>
    <xf numFmtId="166" fontId="9" fillId="7" borderId="38" xfId="0" applyNumberFormat="1" applyFont="1" applyFill="1" applyBorder="1" applyAlignment="1" applyProtection="1">
      <alignment horizontal="center" vertical="center"/>
      <protection hidden="1"/>
    </xf>
    <xf numFmtId="166" fontId="9" fillId="7" borderId="5" xfId="0" applyNumberFormat="1" applyFont="1" applyFill="1" applyBorder="1" applyAlignment="1" applyProtection="1">
      <alignment horizontal="center" vertical="center"/>
      <protection hidden="1"/>
    </xf>
    <xf numFmtId="166" fontId="9" fillId="7" borderId="6" xfId="0" applyNumberFormat="1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top" wrapText="1"/>
      <protection hidden="1"/>
    </xf>
    <xf numFmtId="167" fontId="29" fillId="7" borderId="17" xfId="0" applyNumberFormat="1" applyFont="1" applyFill="1" applyBorder="1" applyAlignment="1" applyProtection="1">
      <alignment horizontal="center" vertical="center"/>
      <protection hidden="1"/>
    </xf>
    <xf numFmtId="0" fontId="11" fillId="6" borderId="44" xfId="0" applyFont="1" applyFill="1" applyBorder="1" applyAlignment="1" applyProtection="1">
      <alignment horizontal="center" vertical="center" wrapText="1"/>
      <protection hidden="1"/>
    </xf>
    <xf numFmtId="11" fontId="29" fillId="7" borderId="24" xfId="0" applyNumberFormat="1" applyFont="1" applyFill="1" applyBorder="1" applyAlignment="1" applyProtection="1">
      <alignment horizontal="center" vertical="center"/>
      <protection hidden="1"/>
    </xf>
    <xf numFmtId="165" fontId="20" fillId="4" borderId="0" xfId="0" applyNumberFormat="1" applyFont="1" applyFill="1" applyBorder="1" applyProtection="1">
      <protection hidden="1"/>
    </xf>
    <xf numFmtId="0" fontId="29" fillId="7" borderId="34" xfId="0" applyFont="1" applyFill="1" applyBorder="1" applyAlignment="1" applyProtection="1">
      <alignment horizontal="center" vertical="center" wrapText="1"/>
      <protection hidden="1"/>
    </xf>
    <xf numFmtId="168" fontId="29" fillId="7" borderId="13" xfId="0" applyNumberFormat="1" applyFont="1" applyFill="1" applyBorder="1" applyAlignment="1" applyProtection="1">
      <alignment horizontal="center" vertical="center"/>
      <protection hidden="1"/>
    </xf>
    <xf numFmtId="0" fontId="29" fillId="7" borderId="45" xfId="0" applyFont="1" applyFill="1" applyBorder="1" applyAlignment="1" applyProtection="1">
      <alignment horizontal="center" vertical="center"/>
      <protection hidden="1"/>
    </xf>
    <xf numFmtId="168" fontId="29" fillId="7" borderId="4" xfId="0" applyNumberFormat="1" applyFont="1" applyFill="1" applyBorder="1" applyAlignment="1" applyProtection="1">
      <alignment horizontal="center" vertical="center"/>
      <protection hidden="1"/>
    </xf>
    <xf numFmtId="0" fontId="29" fillId="7" borderId="36" xfId="0" applyFont="1" applyFill="1" applyBorder="1" applyAlignment="1" applyProtection="1">
      <alignment horizontal="center" vertical="center"/>
      <protection hidden="1"/>
    </xf>
    <xf numFmtId="2" fontId="29" fillId="7" borderId="4" xfId="0" applyNumberFormat="1" applyFont="1" applyFill="1" applyBorder="1" applyAlignment="1" applyProtection="1">
      <alignment horizontal="center" vertical="center"/>
      <protection hidden="1"/>
    </xf>
    <xf numFmtId="0" fontId="9" fillId="7" borderId="46" xfId="0" applyFont="1" applyFill="1" applyBorder="1" applyAlignment="1" applyProtection="1">
      <alignment horizontal="center" wrapText="1"/>
      <protection hidden="1"/>
    </xf>
    <xf numFmtId="0" fontId="9" fillId="7" borderId="20" xfId="0" applyFont="1" applyFill="1" applyBorder="1" applyAlignment="1" applyProtection="1">
      <alignment horizontal="center"/>
      <protection hidden="1"/>
    </xf>
    <xf numFmtId="0" fontId="9" fillId="7" borderId="14" xfId="0" applyFont="1" applyFill="1" applyBorder="1" applyAlignment="1" applyProtection="1">
      <alignment horizontal="center" wrapText="1"/>
      <protection hidden="1"/>
    </xf>
    <xf numFmtId="0" fontId="31" fillId="7" borderId="20" xfId="0" applyFont="1" applyFill="1" applyBorder="1" applyAlignment="1" applyProtection="1">
      <alignment horizontal="center" vertical="center"/>
      <protection hidden="1"/>
    </xf>
    <xf numFmtId="167" fontId="9" fillId="7" borderId="37" xfId="0" applyNumberFormat="1" applyFont="1" applyFill="1" applyBorder="1" applyAlignment="1" applyProtection="1">
      <alignment horizontal="center" vertical="center"/>
      <protection hidden="1"/>
    </xf>
    <xf numFmtId="0" fontId="9" fillId="7" borderId="38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0" fontId="9" fillId="7" borderId="38" xfId="0" applyFont="1" applyFill="1" applyBorder="1" applyAlignment="1" applyProtection="1">
      <alignment horizontal="center"/>
      <protection hidden="1"/>
    </xf>
    <xf numFmtId="166" fontId="29" fillId="7" borderId="4" xfId="0" applyNumberFormat="1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  <protection hidden="1"/>
    </xf>
    <xf numFmtId="0" fontId="13" fillId="7" borderId="46" xfId="0" applyFont="1" applyFill="1" applyBorder="1" applyAlignment="1" applyProtection="1">
      <alignment vertical="top" wrapText="1"/>
      <protection hidden="1"/>
    </xf>
    <xf numFmtId="0" fontId="29" fillId="7" borderId="20" xfId="0" applyFont="1" applyFill="1" applyBorder="1" applyAlignment="1" applyProtection="1">
      <alignment vertical="top" wrapText="1"/>
      <protection hidden="1"/>
    </xf>
    <xf numFmtId="165" fontId="29" fillId="7" borderId="14" xfId="0" applyNumberFormat="1" applyFont="1" applyFill="1" applyBorder="1" applyAlignment="1" applyProtection="1">
      <alignment horizontal="center" vertical="center"/>
      <protection hidden="1"/>
    </xf>
    <xf numFmtId="0" fontId="29" fillId="7" borderId="15" xfId="0" applyFont="1" applyFill="1" applyBorder="1" applyAlignment="1" applyProtection="1">
      <alignment horizontal="center" vertical="center"/>
      <protection hidden="1"/>
    </xf>
    <xf numFmtId="166" fontId="20" fillId="4" borderId="0" xfId="0" applyNumberFormat="1" applyFont="1" applyFill="1" applyBorder="1" applyProtection="1">
      <protection hidden="1"/>
    </xf>
    <xf numFmtId="0" fontId="10" fillId="8" borderId="46" xfId="0" applyFont="1" applyFill="1" applyBorder="1" applyAlignment="1" applyProtection="1">
      <alignment horizontal="left" vertical="center" wrapText="1"/>
      <protection hidden="1"/>
    </xf>
    <xf numFmtId="0" fontId="9" fillId="8" borderId="20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15" xfId="0" applyFont="1" applyFill="1" applyBorder="1" applyAlignment="1" applyProtection="1">
      <alignment horizontal="center" vertical="center"/>
      <protection hidden="1"/>
    </xf>
    <xf numFmtId="0" fontId="10" fillId="8" borderId="46" xfId="0" applyFont="1" applyFill="1" applyBorder="1" applyAlignment="1" applyProtection="1">
      <alignment wrapText="1"/>
      <protection hidden="1"/>
    </xf>
    <xf numFmtId="0" fontId="9" fillId="8" borderId="20" xfId="0" applyFont="1" applyFill="1" applyBorder="1" applyProtection="1">
      <protection hidden="1"/>
    </xf>
    <xf numFmtId="2" fontId="9" fillId="8" borderId="14" xfId="0" applyNumberFormat="1" applyFont="1" applyFill="1" applyBorder="1" applyAlignment="1" applyProtection="1">
      <alignment horizontal="center" vertical="center"/>
      <protection hidden="1"/>
    </xf>
    <xf numFmtId="0" fontId="13" fillId="7" borderId="46" xfId="0" applyFont="1" applyFill="1" applyBorder="1" applyAlignment="1" applyProtection="1">
      <alignment horizontal="left" vertical="center" wrapText="1"/>
      <protection hidden="1"/>
    </xf>
    <xf numFmtId="0" fontId="29" fillId="7" borderId="20" xfId="0" applyFont="1" applyFill="1" applyBorder="1" applyProtection="1">
      <protection hidden="1"/>
    </xf>
    <xf numFmtId="2" fontId="29" fillId="7" borderId="14" xfId="0" applyNumberFormat="1" applyFont="1" applyFill="1" applyBorder="1" applyAlignment="1" applyProtection="1">
      <alignment horizontal="center" vertical="center"/>
      <protection hidden="1"/>
    </xf>
    <xf numFmtId="2" fontId="9" fillId="14" borderId="14" xfId="0" applyNumberFormat="1" applyFont="1" applyFill="1" applyBorder="1" applyAlignment="1" applyProtection="1">
      <alignment horizontal="center" vertical="center"/>
      <protection hidden="1"/>
    </xf>
    <xf numFmtId="1" fontId="9" fillId="8" borderId="14" xfId="0" applyNumberFormat="1" applyFont="1" applyFill="1" applyBorder="1" applyAlignment="1" applyProtection="1">
      <alignment horizontal="center" vertical="center"/>
      <protection hidden="1"/>
    </xf>
    <xf numFmtId="2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13" fillId="7" borderId="37" xfId="0" applyFont="1" applyFill="1" applyBorder="1" applyAlignment="1" applyProtection="1">
      <alignment horizontal="left" vertical="center" wrapText="1"/>
      <protection hidden="1"/>
    </xf>
    <xf numFmtId="0" fontId="29" fillId="7" borderId="38" xfId="0" applyFont="1" applyFill="1" applyBorder="1" applyProtection="1">
      <protection hidden="1"/>
    </xf>
    <xf numFmtId="167" fontId="29" fillId="7" borderId="4" xfId="0" applyNumberFormat="1" applyFont="1" applyFill="1" applyBorder="1" applyAlignment="1" applyProtection="1">
      <alignment horizontal="center" vertical="center"/>
      <protection hidden="1"/>
    </xf>
    <xf numFmtId="2" fontId="9" fillId="7" borderId="4" xfId="0" applyNumberFormat="1" applyFont="1" applyFill="1" applyBorder="1" applyAlignment="1" applyProtection="1">
      <alignment horizontal="center" vertical="center"/>
      <protection hidden="1"/>
    </xf>
    <xf numFmtId="0" fontId="20" fillId="4" borderId="22" xfId="0" applyFont="1" applyFill="1" applyBorder="1" applyAlignment="1" applyProtection="1">
      <alignment vertical="center" wrapText="1"/>
      <protection hidden="1"/>
    </xf>
    <xf numFmtId="0" fontId="20" fillId="4" borderId="30" xfId="0" applyFont="1" applyFill="1" applyBorder="1" applyAlignment="1" applyProtection="1">
      <alignment vertical="center" wrapText="1"/>
      <protection hidden="1"/>
    </xf>
    <xf numFmtId="1" fontId="9" fillId="7" borderId="48" xfId="0" applyNumberFormat="1" applyFont="1" applyFill="1" applyBorder="1" applyAlignment="1" applyProtection="1">
      <alignment horizontal="center" vertical="center"/>
      <protection hidden="1"/>
    </xf>
    <xf numFmtId="166" fontId="10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7" borderId="49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1" fontId="9" fillId="7" borderId="12" xfId="0" applyNumberFormat="1" applyFont="1" applyFill="1" applyBorder="1" applyAlignment="1" applyProtection="1">
      <alignment horizontal="center" vertical="center"/>
      <protection hidden="1"/>
    </xf>
    <xf numFmtId="166" fontId="9" fillId="9" borderId="5" xfId="0" applyNumberFormat="1" applyFont="1" applyFill="1" applyBorder="1" applyAlignment="1" applyProtection="1">
      <alignment horizontal="center" vertical="center"/>
      <protection hidden="1"/>
    </xf>
    <xf numFmtId="165" fontId="9" fillId="7" borderId="5" xfId="0" applyNumberFormat="1" applyFont="1" applyFill="1" applyBorder="1" applyAlignment="1" applyProtection="1">
      <alignment horizontal="center" vertical="center"/>
      <protection hidden="1"/>
    </xf>
    <xf numFmtId="167" fontId="9" fillId="7" borderId="5" xfId="0" applyNumberFormat="1" applyFont="1" applyFill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center" vertical="center"/>
      <protection hidden="1"/>
    </xf>
    <xf numFmtId="166" fontId="37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66" fontId="37" fillId="5" borderId="8" xfId="0" applyNumberFormat="1" applyFont="1" applyFill="1" applyBorder="1" applyAlignment="1" applyProtection="1">
      <alignment horizontal="center" vertical="center"/>
      <protection locked="0" hidden="1"/>
    </xf>
    <xf numFmtId="167" fontId="37" fillId="5" borderId="2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17" xfId="0" applyNumberFormat="1" applyFont="1" applyFill="1" applyBorder="1" applyAlignment="1" applyProtection="1">
      <alignment horizontal="center" vertical="center"/>
      <protection locked="0" hidden="1"/>
    </xf>
    <xf numFmtId="2" fontId="40" fillId="5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13" borderId="2" xfId="0" applyFont="1" applyFill="1" applyBorder="1" applyAlignment="1" applyProtection="1">
      <alignment horizontal="center" vertical="center"/>
      <protection locked="0" hidden="1"/>
    </xf>
    <xf numFmtId="166" fontId="20" fillId="4" borderId="27" xfId="0" applyNumberFormat="1" applyFont="1" applyFill="1" applyBorder="1" applyProtection="1">
      <protection hidden="1"/>
    </xf>
    <xf numFmtId="0" fontId="20" fillId="4" borderId="0" xfId="0" applyFont="1" applyFill="1" applyBorder="1" applyProtection="1">
      <protection locked="0" hidden="1"/>
    </xf>
    <xf numFmtId="0" fontId="20" fillId="4" borderId="29" xfId="0" applyFont="1" applyFill="1" applyBorder="1" applyProtection="1">
      <protection locked="0" hidden="1"/>
    </xf>
    <xf numFmtId="0" fontId="0" fillId="0" borderId="0" xfId="0" applyAlignment="1">
      <alignment vertical="center"/>
    </xf>
    <xf numFmtId="0" fontId="13" fillId="7" borderId="8" xfId="0" applyFont="1" applyFill="1" applyBorder="1" applyAlignment="1" applyProtection="1">
      <alignment vertical="center" wrapText="1"/>
      <protection hidden="1"/>
    </xf>
    <xf numFmtId="0" fontId="37" fillId="5" borderId="8" xfId="0" applyFont="1" applyFill="1" applyBorder="1" applyAlignment="1" applyProtection="1">
      <alignment horizontal="center" vertical="center"/>
      <protection locked="0" hidden="1"/>
    </xf>
    <xf numFmtId="0" fontId="37" fillId="5" borderId="9" xfId="0" applyFont="1" applyFill="1" applyBorder="1" applyAlignment="1" applyProtection="1">
      <alignment horizontal="center" vertical="center" wrapText="1"/>
      <protection locked="0" hidden="1"/>
    </xf>
    <xf numFmtId="2" fontId="37" fillId="5" borderId="2" xfId="0" applyNumberFormat="1" applyFont="1" applyFill="1" applyBorder="1" applyAlignment="1" applyProtection="1">
      <alignment horizontal="center" vertical="center"/>
      <protection locked="0" hidden="1"/>
    </xf>
    <xf numFmtId="0" fontId="29" fillId="7" borderId="2" xfId="0" applyFont="1" applyFill="1" applyBorder="1" applyAlignment="1" applyProtection="1">
      <alignment horizontal="center" vertical="center"/>
      <protection hidden="1"/>
    </xf>
    <xf numFmtId="0" fontId="13" fillId="7" borderId="37" xfId="0" applyFont="1" applyFill="1" applyBorder="1" applyAlignment="1" applyProtection="1">
      <alignment horizontal="left" vertical="center" wrapText="1"/>
      <protection hidden="1"/>
    </xf>
    <xf numFmtId="166" fontId="20" fillId="4" borderId="0" xfId="0" applyNumberFormat="1" applyFont="1" applyFill="1" applyBorder="1" applyProtection="1">
      <protection locked="0" hidden="1"/>
    </xf>
    <xf numFmtId="172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170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166" fontId="9" fillId="7" borderId="10" xfId="0" applyNumberFormat="1" applyFont="1" applyFill="1" applyBorder="1" applyAlignment="1" applyProtection="1">
      <alignment horizontal="center" vertical="center" wrapText="1"/>
      <protection hidden="1"/>
    </xf>
    <xf numFmtId="166" fontId="9" fillId="7" borderId="6" xfId="0" applyNumberFormat="1" applyFont="1" applyFill="1" applyBorder="1" applyAlignment="1" applyProtection="1">
      <alignment horizontal="center" vertical="center" wrapText="1"/>
      <protection hidden="1"/>
    </xf>
    <xf numFmtId="167" fontId="9" fillId="7" borderId="41" xfId="0" applyNumberFormat="1" applyFont="1" applyFill="1" applyBorder="1" applyAlignment="1" applyProtection="1">
      <alignment horizontal="center" vertical="center"/>
      <protection hidden="1"/>
    </xf>
    <xf numFmtId="167" fontId="9" fillId="7" borderId="33" xfId="0" applyNumberFormat="1" applyFont="1" applyFill="1" applyBorder="1" applyAlignment="1" applyProtection="1">
      <alignment horizontal="center" vertical="center"/>
      <protection hidden="1"/>
    </xf>
    <xf numFmtId="167" fontId="9" fillId="7" borderId="34" xfId="0" applyNumberFormat="1" applyFont="1" applyFill="1" applyBorder="1" applyAlignment="1" applyProtection="1">
      <alignment horizontal="center" vertical="center"/>
      <protection hidden="1"/>
    </xf>
    <xf numFmtId="167" fontId="9" fillId="7" borderId="20" xfId="0" applyNumberFormat="1" applyFont="1" applyFill="1" applyBorder="1" applyAlignment="1" applyProtection="1">
      <alignment horizontal="center" vertical="center"/>
      <protection hidden="1"/>
    </xf>
    <xf numFmtId="167" fontId="9" fillId="7" borderId="2" xfId="0" applyNumberFormat="1" applyFont="1" applyFill="1" applyBorder="1" applyAlignment="1" applyProtection="1">
      <alignment horizontal="center" vertical="center"/>
      <protection hidden="1"/>
    </xf>
    <xf numFmtId="167" fontId="9" fillId="7" borderId="10" xfId="0" applyNumberFormat="1" applyFont="1" applyFill="1" applyBorder="1" applyAlignment="1" applyProtection="1">
      <alignment horizontal="center" vertical="center"/>
      <protection hidden="1"/>
    </xf>
    <xf numFmtId="167" fontId="9" fillId="7" borderId="38" xfId="0" applyNumberFormat="1" applyFont="1" applyFill="1" applyBorder="1" applyAlignment="1" applyProtection="1">
      <alignment horizontal="center" vertical="center"/>
      <protection hidden="1"/>
    </xf>
    <xf numFmtId="167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41" xfId="0" applyNumberFormat="1" applyFont="1" applyFill="1" applyBorder="1" applyAlignment="1" applyProtection="1">
      <alignment horizontal="center" vertical="center"/>
      <protection hidden="1"/>
    </xf>
    <xf numFmtId="2" fontId="9" fillId="7" borderId="33" xfId="0" applyNumberFormat="1" applyFont="1" applyFill="1" applyBorder="1" applyAlignment="1" applyProtection="1">
      <alignment horizontal="center" vertical="center"/>
      <protection hidden="1"/>
    </xf>
    <xf numFmtId="2" fontId="9" fillId="7" borderId="34" xfId="0" applyNumberFormat="1" applyFont="1" applyFill="1" applyBorder="1" applyAlignment="1" applyProtection="1">
      <alignment horizontal="center" vertical="center"/>
      <protection hidden="1"/>
    </xf>
    <xf numFmtId="2" fontId="9" fillId="7" borderId="20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2" fontId="9" fillId="7" borderId="38" xfId="0" applyNumberFormat="1" applyFont="1" applyFill="1" applyBorder="1" applyAlignment="1" applyProtection="1">
      <alignment horizontal="center" vertical="center"/>
      <protection hidden="1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165" fontId="9" fillId="7" borderId="41" xfId="0" applyNumberFormat="1" applyFont="1" applyFill="1" applyBorder="1" applyAlignment="1" applyProtection="1">
      <alignment horizontal="center" vertical="center"/>
      <protection hidden="1"/>
    </xf>
    <xf numFmtId="165" fontId="9" fillId="7" borderId="33" xfId="0" applyNumberFormat="1" applyFont="1" applyFill="1" applyBorder="1" applyAlignment="1" applyProtection="1">
      <alignment horizontal="center" vertical="center"/>
      <protection hidden="1"/>
    </xf>
    <xf numFmtId="165" fontId="9" fillId="7" borderId="34" xfId="0" applyNumberFormat="1" applyFont="1" applyFill="1" applyBorder="1" applyAlignment="1" applyProtection="1">
      <alignment horizontal="center" vertical="center"/>
      <protection hidden="1"/>
    </xf>
    <xf numFmtId="165" fontId="9" fillId="7" borderId="20" xfId="0" applyNumberFormat="1" applyFont="1" applyFill="1" applyBorder="1" applyAlignment="1" applyProtection="1">
      <alignment horizontal="center" vertical="center"/>
      <protection hidden="1"/>
    </xf>
    <xf numFmtId="165" fontId="9" fillId="7" borderId="2" xfId="0" applyNumberFormat="1" applyFont="1" applyFill="1" applyBorder="1" applyAlignment="1" applyProtection="1">
      <alignment horizontal="center" vertical="center"/>
      <protection hidden="1"/>
    </xf>
    <xf numFmtId="165" fontId="9" fillId="7" borderId="10" xfId="0" applyNumberFormat="1" applyFont="1" applyFill="1" applyBorder="1" applyAlignment="1" applyProtection="1">
      <alignment horizontal="center" vertical="center"/>
      <protection hidden="1"/>
    </xf>
    <xf numFmtId="165" fontId="9" fillId="7" borderId="38" xfId="0" applyNumberFormat="1" applyFont="1" applyFill="1" applyBorder="1" applyAlignment="1" applyProtection="1">
      <alignment horizontal="center" vertical="center"/>
      <protection hidden="1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167" fontId="44" fillId="5" borderId="2" xfId="0" applyNumberFormat="1" applyFont="1" applyFill="1" applyBorder="1" applyAlignment="1" applyProtection="1">
      <alignment horizontal="center" vertical="center"/>
      <protection locked="0" hidden="1"/>
    </xf>
    <xf numFmtId="0" fontId="43" fillId="13" borderId="2" xfId="0" applyFont="1" applyFill="1" applyBorder="1" applyAlignment="1" applyProtection="1">
      <alignment horizontal="center" vertical="center"/>
      <protection hidden="1"/>
    </xf>
    <xf numFmtId="170" fontId="40" fillId="5" borderId="8" xfId="0" applyNumberFormat="1" applyFont="1" applyFill="1" applyBorder="1" applyAlignment="1" applyProtection="1">
      <alignment horizontal="center" vertical="center"/>
      <protection hidden="1"/>
    </xf>
    <xf numFmtId="166" fontId="37" fillId="5" borderId="8" xfId="0" applyNumberFormat="1" applyFont="1" applyFill="1" applyBorder="1" applyAlignment="1" applyProtection="1">
      <alignment horizontal="center" vertical="center"/>
      <protection hidden="1"/>
    </xf>
    <xf numFmtId="166" fontId="37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166" fontId="37" fillId="5" borderId="2" xfId="0" applyNumberFormat="1" applyFont="1" applyFill="1" applyBorder="1" applyAlignment="1" applyProtection="1">
      <alignment horizontal="center" vertical="center"/>
      <protection locked="0" hidden="1"/>
    </xf>
    <xf numFmtId="1" fontId="10" fillId="14" borderId="5" xfId="0" applyNumberFormat="1" applyFont="1" applyFill="1" applyBorder="1" applyAlignment="1" applyProtection="1">
      <alignment horizontal="center" vertical="center" wrapText="1"/>
      <protection hidden="1"/>
    </xf>
    <xf numFmtId="168" fontId="9" fillId="7" borderId="4" xfId="0" applyNumberFormat="1" applyFont="1" applyFill="1" applyBorder="1" applyAlignment="1" applyProtection="1">
      <alignment horizontal="center" vertical="center"/>
      <protection hidden="1"/>
    </xf>
    <xf numFmtId="165" fontId="9" fillId="7" borderId="13" xfId="0" applyNumberFormat="1" applyFont="1" applyFill="1" applyBorder="1" applyAlignment="1" applyProtection="1">
      <alignment horizontal="center" vertical="center"/>
      <protection hidden="1"/>
    </xf>
    <xf numFmtId="165" fontId="9" fillId="7" borderId="4" xfId="0" applyNumberFormat="1" applyFont="1" applyFill="1" applyBorder="1" applyAlignment="1" applyProtection="1">
      <alignment horizontal="center" vertical="center"/>
      <protection hidden="1"/>
    </xf>
    <xf numFmtId="1" fontId="9" fillId="7" borderId="5" xfId="0" applyNumberFormat="1" applyFont="1" applyFill="1" applyBorder="1" applyAlignment="1" applyProtection="1">
      <alignment horizontal="center" vertical="center"/>
      <protection hidden="1"/>
    </xf>
    <xf numFmtId="165" fontId="9" fillId="9" borderId="5" xfId="0" applyNumberFormat="1" applyFont="1" applyFill="1" applyBorder="1" applyAlignment="1" applyProtection="1">
      <alignment horizontal="center" vertical="center"/>
      <protection hidden="1"/>
    </xf>
    <xf numFmtId="168" fontId="9" fillId="7" borderId="5" xfId="0" applyNumberFormat="1" applyFont="1" applyFill="1" applyBorder="1" applyAlignment="1" applyProtection="1">
      <alignment horizontal="center" vertical="center"/>
      <protection hidden="1"/>
    </xf>
    <xf numFmtId="165" fontId="29" fillId="7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169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2" fontId="9" fillId="9" borderId="5" xfId="0" applyNumberFormat="1" applyFont="1" applyFill="1" applyBorder="1" applyAlignment="1" applyProtection="1">
      <alignment horizontal="center" vertical="center"/>
      <protection hidden="1"/>
    </xf>
    <xf numFmtId="168" fontId="10" fillId="14" borderId="2" xfId="0" applyNumberFormat="1" applyFont="1" applyFill="1" applyBorder="1" applyAlignment="1" applyProtection="1">
      <alignment horizontal="center" vertical="center"/>
      <protection hidden="1"/>
    </xf>
    <xf numFmtId="165" fontId="10" fillId="14" borderId="2" xfId="0" applyNumberFormat="1" applyFont="1" applyFill="1" applyBorder="1" applyAlignment="1" applyProtection="1">
      <alignment horizontal="center" vertical="center"/>
      <protection hidden="1"/>
    </xf>
    <xf numFmtId="170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165" fontId="29" fillId="7" borderId="17" xfId="0" applyNumberFormat="1" applyFont="1" applyFill="1" applyBorder="1" applyAlignment="1" applyProtection="1">
      <alignment horizontal="center" vertical="center"/>
      <protection hidden="1"/>
    </xf>
    <xf numFmtId="2" fontId="10" fillId="14" borderId="2" xfId="0" applyNumberFormat="1" applyFont="1" applyFill="1" applyBorder="1" applyAlignment="1" applyProtection="1">
      <alignment horizontal="center" vertical="center"/>
      <protection hidden="1"/>
    </xf>
    <xf numFmtId="2" fontId="29" fillId="7" borderId="17" xfId="0" applyNumberFormat="1" applyFont="1" applyFill="1" applyBorder="1" applyAlignment="1" applyProtection="1">
      <alignment horizontal="center" vertical="center"/>
      <protection hidden="1"/>
    </xf>
    <xf numFmtId="166" fontId="9" fillId="7" borderId="13" xfId="0" applyNumberFormat="1" applyFont="1" applyFill="1" applyBorder="1" applyAlignment="1" applyProtection="1">
      <alignment horizontal="center" vertical="center"/>
      <protection hidden="1"/>
    </xf>
    <xf numFmtId="166" fontId="9" fillId="7" borderId="4" xfId="0" applyNumberFormat="1" applyFont="1" applyFill="1" applyBorder="1" applyAlignment="1" applyProtection="1">
      <alignment horizontal="center" vertical="center"/>
      <protection hidden="1"/>
    </xf>
    <xf numFmtId="1" fontId="9" fillId="7" borderId="4" xfId="0" applyNumberFormat="1" applyFont="1" applyFill="1" applyBorder="1" applyAlignment="1" applyProtection="1">
      <alignment horizontal="center" vertical="center"/>
      <protection hidden="1"/>
    </xf>
    <xf numFmtId="1" fontId="29" fillId="7" borderId="4" xfId="0" applyNumberFormat="1" applyFont="1" applyFill="1" applyBorder="1" applyAlignment="1" applyProtection="1">
      <alignment horizontal="center" vertical="center"/>
      <protection hidden="1"/>
    </xf>
    <xf numFmtId="1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>
      <alignment horizontal="left"/>
    </xf>
    <xf numFmtId="0" fontId="53" fillId="4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166" fontId="2" fillId="4" borderId="2" xfId="0" quotePrefix="1" applyNumberFormat="1" applyFont="1" applyFill="1" applyBorder="1" applyAlignment="1">
      <alignment horizontal="center" vertical="center" wrapText="1"/>
    </xf>
    <xf numFmtId="1" fontId="2" fillId="4" borderId="2" xfId="0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0" fontId="50" fillId="7" borderId="5" xfId="0" applyFont="1" applyFill="1" applyBorder="1" applyAlignment="1" applyProtection="1">
      <alignment horizontal="left" vertical="center" wrapText="1"/>
      <protection hidden="1"/>
    </xf>
    <xf numFmtId="1" fontId="9" fillId="7" borderId="2" xfId="0" applyNumberFormat="1" applyFont="1" applyFill="1" applyBorder="1" applyAlignment="1" applyProtection="1">
      <alignment horizontal="center" vertical="center"/>
      <protection hidden="1"/>
    </xf>
    <xf numFmtId="165" fontId="9" fillId="4" borderId="0" xfId="0" applyNumberFormat="1" applyFont="1" applyFill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165" fontId="9" fillId="4" borderId="0" xfId="0" applyNumberFormat="1" applyFont="1" applyFill="1" applyAlignment="1" applyProtection="1">
      <alignment horizontal="center" vertical="center" wrapText="1"/>
      <protection hidden="1"/>
    </xf>
    <xf numFmtId="0" fontId="53" fillId="4" borderId="0" xfId="0" applyFont="1" applyFill="1" applyBorder="1" applyAlignment="1">
      <alignment horizontal="center" vertical="center" wrapText="1"/>
    </xf>
    <xf numFmtId="0" fontId="2" fillId="4" borderId="0" xfId="0" quotePrefix="1" applyFont="1" applyFill="1" applyBorder="1" applyAlignment="1">
      <alignment horizontal="center" vertical="center" wrapText="1"/>
    </xf>
    <xf numFmtId="1" fontId="2" fillId="4" borderId="0" xfId="0" quotePrefix="1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58" fillId="14" borderId="2" xfId="0" applyFont="1" applyFill="1" applyBorder="1" applyAlignment="1" applyProtection="1">
      <alignment horizontal="center" vertical="center"/>
      <protection hidden="1"/>
    </xf>
    <xf numFmtId="0" fontId="13" fillId="7" borderId="11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/>
    <xf numFmtId="0" fontId="6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6" fontId="10" fillId="14" borderId="2" xfId="0" applyNumberFormat="1" applyFont="1" applyFill="1" applyBorder="1" applyAlignment="1" applyProtection="1">
      <alignment horizontal="center" vertical="center"/>
      <protection hidden="1"/>
    </xf>
    <xf numFmtId="166" fontId="29" fillId="7" borderId="17" xfId="0" applyNumberFormat="1" applyFont="1" applyFill="1" applyBorder="1" applyAlignment="1" applyProtection="1">
      <alignment horizontal="center" vertical="center"/>
      <protection hidden="1"/>
    </xf>
    <xf numFmtId="166" fontId="37" fillId="16" borderId="8" xfId="0" applyNumberFormat="1" applyFont="1" applyFill="1" applyBorder="1" applyAlignment="1" applyProtection="1">
      <alignment horizontal="center" vertical="center"/>
      <protection locked="0" hidden="1"/>
    </xf>
    <xf numFmtId="166" fontId="37" fillId="1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9" fillId="4" borderId="2" xfId="0" applyFont="1" applyFill="1" applyBorder="1" applyAlignment="1">
      <alignment horizontal="center" vertical="center"/>
    </xf>
    <xf numFmtId="1" fontId="40" fillId="14" borderId="5" xfId="0" applyNumberFormat="1" applyFont="1" applyFill="1" applyBorder="1" applyAlignment="1" applyProtection="1">
      <alignment horizontal="center" vertical="center" wrapText="1"/>
      <protection hidden="1"/>
    </xf>
    <xf numFmtId="167" fontId="37" fillId="5" borderId="2" xfId="0" applyNumberFormat="1" applyFont="1" applyFill="1" applyBorder="1" applyAlignment="1" applyProtection="1">
      <alignment horizontal="center" vertical="center"/>
      <protection locked="0"/>
    </xf>
    <xf numFmtId="165" fontId="37" fillId="5" borderId="2" xfId="0" applyNumberFormat="1" applyFont="1" applyFill="1" applyBorder="1" applyAlignment="1" applyProtection="1">
      <alignment horizontal="center" vertical="center"/>
      <protection locked="0"/>
    </xf>
    <xf numFmtId="2" fontId="37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10" fillId="16" borderId="23" xfId="0" applyNumberFormat="1" applyFont="1" applyFill="1" applyBorder="1" applyAlignment="1" applyProtection="1">
      <alignment horizontal="center" vertical="center"/>
      <protection hidden="1"/>
    </xf>
    <xf numFmtId="170" fontId="40" fillId="5" borderId="8" xfId="0" applyNumberFormat="1" applyFont="1" applyFill="1" applyBorder="1" applyAlignment="1" applyProtection="1">
      <alignment horizontal="center" vertical="center"/>
      <protection locked="0" hidden="1"/>
    </xf>
    <xf numFmtId="0" fontId="40" fillId="19" borderId="2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5" fillId="4" borderId="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center" vertical="center"/>
    </xf>
    <xf numFmtId="0" fontId="52" fillId="12" borderId="23" xfId="0" applyFont="1" applyFill="1" applyBorder="1" applyAlignment="1">
      <alignment horizontal="center" vertical="center"/>
    </xf>
    <xf numFmtId="0" fontId="52" fillId="12" borderId="16" xfId="0" applyFont="1" applyFill="1" applyBorder="1" applyAlignment="1">
      <alignment horizontal="center" vertical="center"/>
    </xf>
    <xf numFmtId="0" fontId="52" fillId="12" borderId="16" xfId="0" applyFont="1" applyFill="1" applyBorder="1" applyAlignment="1">
      <alignment horizontal="center" vertical="center" wrapText="1"/>
    </xf>
    <xf numFmtId="0" fontId="52" fillId="12" borderId="23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52" fillId="4" borderId="23" xfId="0" applyFont="1" applyFill="1" applyBorder="1" applyAlignment="1">
      <alignment horizontal="center" vertical="center" wrapText="1"/>
    </xf>
    <xf numFmtId="0" fontId="52" fillId="12" borderId="2" xfId="0" applyFont="1" applyFill="1" applyBorder="1" applyAlignment="1">
      <alignment horizontal="center" vertical="center" wrapText="1"/>
    </xf>
    <xf numFmtId="0" fontId="52" fillId="17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4" borderId="26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14" fontId="52" fillId="0" borderId="33" xfId="0" applyNumberFormat="1" applyFont="1" applyBorder="1" applyAlignment="1">
      <alignment horizontal="center" vertical="center"/>
    </xf>
    <xf numFmtId="165" fontId="52" fillId="0" borderId="3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14" fontId="52" fillId="0" borderId="2" xfId="0" applyNumberFormat="1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165" fontId="52" fillId="4" borderId="0" xfId="0" applyNumberFormat="1" applyFont="1" applyFill="1" applyAlignment="1">
      <alignment horizontal="center" vertical="center"/>
    </xf>
    <xf numFmtId="166" fontId="52" fillId="0" borderId="2" xfId="0" applyNumberFormat="1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166" fontId="52" fillId="0" borderId="5" xfId="0" applyNumberFormat="1" applyFont="1" applyBorder="1" applyAlignment="1">
      <alignment horizontal="center" vertical="center"/>
    </xf>
    <xf numFmtId="2" fontId="52" fillId="0" borderId="2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173" fontId="52" fillId="0" borderId="13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14" fontId="52" fillId="0" borderId="21" xfId="0" applyNumberFormat="1" applyFont="1" applyBorder="1" applyAlignment="1">
      <alignment horizontal="center" vertical="center"/>
    </xf>
    <xf numFmtId="173" fontId="52" fillId="0" borderId="55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68" fontId="52" fillId="0" borderId="14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13" fillId="0" borderId="2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54" fillId="18" borderId="2" xfId="0" applyFont="1" applyFill="1" applyBorder="1" applyAlignment="1">
      <alignment horizontal="center" vertical="center"/>
    </xf>
    <xf numFmtId="166" fontId="52" fillId="4" borderId="2" xfId="0" applyNumberFormat="1" applyFont="1" applyFill="1" applyBorder="1" applyAlignment="1">
      <alignment horizontal="center" vertical="center" wrapText="1"/>
    </xf>
    <xf numFmtId="1" fontId="52" fillId="4" borderId="2" xfId="0" applyNumberFormat="1" applyFont="1" applyFill="1" applyBorder="1" applyAlignment="1">
      <alignment horizontal="center" vertical="center" wrapText="1"/>
    </xf>
    <xf numFmtId="0" fontId="60" fillId="4" borderId="2" xfId="0" applyFont="1" applyFill="1" applyBorder="1" applyAlignment="1">
      <alignment horizontal="left" vertical="center"/>
    </xf>
    <xf numFmtId="0" fontId="61" fillId="4" borderId="2" xfId="0" applyFont="1" applyFill="1" applyBorder="1" applyAlignment="1">
      <alignment horizontal="left" vertical="center"/>
    </xf>
    <xf numFmtId="0" fontId="6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7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23" fillId="6" borderId="22" xfId="0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11" fillId="6" borderId="16" xfId="0" applyFont="1" applyFill="1" applyBorder="1" applyAlignment="1" applyProtection="1">
      <alignment horizontal="center" vertical="center"/>
      <protection hidden="1"/>
    </xf>
    <xf numFmtId="0" fontId="11" fillId="6" borderId="18" xfId="0" applyFont="1" applyFill="1" applyBorder="1" applyAlignment="1" applyProtection="1">
      <alignment horizontal="center" vertical="center"/>
      <protection hidden="1"/>
    </xf>
    <xf numFmtId="0" fontId="11" fillId="6" borderId="17" xfId="0" applyFont="1" applyFill="1" applyBorder="1" applyAlignment="1" applyProtection="1">
      <alignment horizontal="center" vertical="center"/>
      <protection hidden="1"/>
    </xf>
    <xf numFmtId="0" fontId="29" fillId="7" borderId="47" xfId="0" applyFont="1" applyFill="1" applyBorder="1" applyAlignment="1" applyProtection="1">
      <alignment horizontal="left" wrapText="1"/>
      <protection hidden="1"/>
    </xf>
    <xf numFmtId="0" fontId="29" fillId="7" borderId="41" xfId="0" applyFont="1" applyFill="1" applyBorder="1" applyAlignment="1" applyProtection="1">
      <alignment horizontal="left" wrapText="1"/>
      <protection hidden="1"/>
    </xf>
    <xf numFmtId="0" fontId="29" fillId="7" borderId="37" xfId="0" applyFont="1" applyFill="1" applyBorder="1" applyAlignment="1" applyProtection="1">
      <alignment horizontal="left" vertical="center" wrapText="1"/>
      <protection hidden="1"/>
    </xf>
    <xf numFmtId="0" fontId="29" fillId="7" borderId="38" xfId="0" applyFont="1" applyFill="1" applyBorder="1" applyAlignment="1" applyProtection="1">
      <alignment horizontal="left" vertical="center" wrapText="1"/>
      <protection hidden="1"/>
    </xf>
    <xf numFmtId="0" fontId="9" fillId="7" borderId="2" xfId="0" applyFont="1" applyFill="1" applyBorder="1" applyAlignment="1" applyProtection="1">
      <alignment horizontal="center" wrapText="1"/>
      <protection hidden="1"/>
    </xf>
    <xf numFmtId="0" fontId="29" fillId="7" borderId="2" xfId="0" applyFont="1" applyFill="1" applyBorder="1" applyAlignment="1" applyProtection="1">
      <alignment horizontal="center" wrapText="1"/>
      <protection hidden="1"/>
    </xf>
    <xf numFmtId="0" fontId="29" fillId="7" borderId="10" xfId="0" applyFont="1" applyFill="1" applyBorder="1" applyAlignment="1" applyProtection="1">
      <alignment horizontal="center" wrapText="1"/>
      <protection hidden="1"/>
    </xf>
    <xf numFmtId="0" fontId="28" fillId="6" borderId="47" xfId="0" applyFont="1" applyFill="1" applyBorder="1" applyAlignment="1" applyProtection="1">
      <alignment horizontal="center" vertical="center"/>
      <protection hidden="1"/>
    </xf>
    <xf numFmtId="0" fontId="28" fillId="6" borderId="41" xfId="0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 applyProtection="1">
      <alignment horizontal="center" vertical="center"/>
      <protection hidden="1"/>
    </xf>
    <xf numFmtId="0" fontId="28" fillId="6" borderId="45" xfId="0" applyFont="1" applyFill="1" applyBorder="1" applyAlignment="1" applyProtection="1">
      <alignment horizontal="center" vertical="center"/>
      <protection hidden="1"/>
    </xf>
    <xf numFmtId="0" fontId="29" fillId="7" borderId="3" xfId="0" applyFont="1" applyFill="1" applyBorder="1" applyAlignment="1" applyProtection="1">
      <alignment horizontal="left" vertical="center" wrapText="1"/>
      <protection hidden="1"/>
    </xf>
    <xf numFmtId="0" fontId="29" fillId="7" borderId="2" xfId="0" applyFont="1" applyFill="1" applyBorder="1" applyAlignment="1" applyProtection="1">
      <alignment horizontal="left" vertical="center" wrapText="1"/>
      <protection hidden="1"/>
    </xf>
    <xf numFmtId="0" fontId="11" fillId="6" borderId="11" xfId="0" applyFont="1" applyFill="1" applyBorder="1" applyAlignment="1" applyProtection="1">
      <alignment horizontal="left" vertical="center" wrapText="1"/>
      <protection hidden="1"/>
    </xf>
    <xf numFmtId="0" fontId="11" fillId="6" borderId="33" xfId="0" applyFont="1" applyFill="1" applyBorder="1" applyAlignment="1" applyProtection="1">
      <alignment horizontal="left" vertical="center" wrapText="1"/>
      <protection hidden="1"/>
    </xf>
    <xf numFmtId="0" fontId="11" fillId="6" borderId="12" xfId="0" applyFont="1" applyFill="1" applyBorder="1" applyAlignment="1" applyProtection="1">
      <alignment horizontal="left" vertical="center" wrapText="1"/>
      <protection hidden="1"/>
    </xf>
    <xf numFmtId="0" fontId="11" fillId="6" borderId="5" xfId="0" applyFont="1" applyFill="1" applyBorder="1" applyAlignment="1" applyProtection="1">
      <alignment horizontal="left" vertical="center" wrapText="1"/>
      <protection hidden="1"/>
    </xf>
    <xf numFmtId="0" fontId="29" fillId="7" borderId="12" xfId="0" applyFont="1" applyFill="1" applyBorder="1" applyAlignment="1" applyProtection="1">
      <alignment horizontal="left" vertical="center" wrapText="1"/>
      <protection hidden="1"/>
    </xf>
    <xf numFmtId="0" fontId="29" fillId="7" borderId="5" xfId="0" applyFont="1" applyFill="1" applyBorder="1" applyAlignment="1" applyProtection="1">
      <alignment horizontal="left" vertical="center" wrapText="1"/>
      <protection hidden="1"/>
    </xf>
    <xf numFmtId="0" fontId="9" fillId="7" borderId="44" xfId="0" applyFont="1" applyFill="1" applyBorder="1" applyAlignment="1" applyProtection="1">
      <alignment horizontal="center" vertical="center"/>
      <protection hidden="1"/>
    </xf>
    <xf numFmtId="0" fontId="9" fillId="7" borderId="50" xfId="0" applyFont="1" applyFill="1" applyBorder="1" applyAlignment="1" applyProtection="1">
      <alignment horizontal="center" vertical="center"/>
      <protection hidden="1"/>
    </xf>
    <xf numFmtId="0" fontId="9" fillId="7" borderId="51" xfId="0" applyFont="1" applyFill="1" applyBorder="1" applyAlignment="1" applyProtection="1">
      <alignment horizontal="center" vertical="center"/>
      <protection hidden="1"/>
    </xf>
    <xf numFmtId="0" fontId="22" fillId="6" borderId="0" xfId="0" applyFont="1" applyFill="1" applyBorder="1" applyAlignment="1" applyProtection="1">
      <alignment horizontal="center" vertical="center"/>
      <protection hidden="1"/>
    </xf>
    <xf numFmtId="0" fontId="22" fillId="6" borderId="30" xfId="0" applyFont="1" applyFill="1" applyBorder="1" applyAlignment="1" applyProtection="1">
      <alignment horizontal="center" vertical="center"/>
      <protection hidden="1"/>
    </xf>
    <xf numFmtId="0" fontId="34" fillId="7" borderId="14" xfId="0" applyFont="1" applyFill="1" applyBorder="1" applyAlignment="1" applyProtection="1">
      <alignment horizontal="center" vertical="center"/>
      <protection hidden="1"/>
    </xf>
    <xf numFmtId="0" fontId="34" fillId="7" borderId="20" xfId="0" applyFont="1" applyFill="1" applyBorder="1" applyAlignment="1" applyProtection="1">
      <alignment horizontal="center" vertical="center"/>
      <protection hidden="1"/>
    </xf>
    <xf numFmtId="0" fontId="36" fillId="9" borderId="2" xfId="0" applyFont="1" applyFill="1" applyBorder="1" applyAlignment="1" applyProtection="1">
      <alignment horizontal="center" vertical="center"/>
      <protection hidden="1"/>
    </xf>
    <xf numFmtId="0" fontId="36" fillId="9" borderId="5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29" fillId="7" borderId="11" xfId="0" applyFont="1" applyFill="1" applyBorder="1" applyAlignment="1" applyProtection="1">
      <alignment horizontal="center" vertical="center" wrapText="1"/>
      <protection hidden="1"/>
    </xf>
    <xf numFmtId="0" fontId="29" fillId="7" borderId="33" xfId="0" applyFont="1" applyFill="1" applyBorder="1" applyAlignment="1" applyProtection="1">
      <alignment horizontal="center" vertical="center" wrapText="1"/>
      <protection hidden="1"/>
    </xf>
    <xf numFmtId="0" fontId="29" fillId="7" borderId="31" xfId="0" applyFont="1" applyFill="1" applyBorder="1" applyAlignment="1" applyProtection="1">
      <alignment horizontal="left" vertical="center" wrapText="1"/>
      <protection hidden="1"/>
    </xf>
    <xf numFmtId="0" fontId="29" fillId="7" borderId="32" xfId="0" applyFont="1" applyFill="1" applyBorder="1" applyAlignment="1" applyProtection="1">
      <alignment horizontal="left" vertical="center" wrapText="1"/>
      <protection hidden="1"/>
    </xf>
    <xf numFmtId="166" fontId="29" fillId="7" borderId="31" xfId="0" applyNumberFormat="1" applyFont="1" applyFill="1" applyBorder="1" applyAlignment="1" applyProtection="1">
      <alignment horizontal="left" vertical="center" wrapText="1"/>
      <protection hidden="1"/>
    </xf>
    <xf numFmtId="166" fontId="29" fillId="7" borderId="32" xfId="0" applyNumberFormat="1" applyFont="1" applyFill="1" applyBorder="1" applyAlignment="1" applyProtection="1">
      <alignment horizontal="left" vertical="center" wrapText="1"/>
      <protection hidden="1"/>
    </xf>
    <xf numFmtId="0" fontId="11" fillId="6" borderId="33" xfId="0" applyFont="1" applyFill="1" applyBorder="1" applyAlignment="1" applyProtection="1">
      <alignment horizontal="center" vertical="center"/>
      <protection hidden="1"/>
    </xf>
    <xf numFmtId="0" fontId="11" fillId="6" borderId="34" xfId="0" applyFont="1" applyFill="1" applyBorder="1" applyAlignment="1" applyProtection="1">
      <alignment horizontal="center" vertical="center"/>
      <protection hidden="1"/>
    </xf>
    <xf numFmtId="0" fontId="29" fillId="7" borderId="3" xfId="0" applyFont="1" applyFill="1" applyBorder="1" applyAlignment="1" applyProtection="1">
      <alignment horizontal="center" vertical="center"/>
      <protection hidden="1"/>
    </xf>
    <xf numFmtId="0" fontId="29" fillId="7" borderId="2" xfId="0" applyFont="1" applyFill="1" applyBorder="1" applyAlignment="1" applyProtection="1">
      <alignment horizontal="center" vertical="center"/>
      <protection hidden="1"/>
    </xf>
    <xf numFmtId="0" fontId="29" fillId="7" borderId="12" xfId="0" applyFont="1" applyFill="1" applyBorder="1" applyAlignment="1" applyProtection="1">
      <alignment horizontal="center" vertical="center"/>
      <protection hidden="1"/>
    </xf>
    <xf numFmtId="171" fontId="10" fillId="5" borderId="16" xfId="0" applyNumberFormat="1" applyFont="1" applyFill="1" applyBorder="1" applyAlignment="1" applyProtection="1">
      <alignment horizontal="center" vertical="center"/>
      <protection locked="0" hidden="1"/>
    </xf>
    <xf numFmtId="171" fontId="10" fillId="5" borderId="17" xfId="0" applyNumberFormat="1" applyFont="1" applyFill="1" applyBorder="1" applyAlignment="1" applyProtection="1">
      <alignment horizontal="center" vertical="center"/>
      <protection locked="0" hidden="1"/>
    </xf>
    <xf numFmtId="0" fontId="13" fillId="7" borderId="12" xfId="0" applyFont="1" applyFill="1" applyBorder="1" applyAlignment="1" applyProtection="1">
      <alignment horizontal="left" vertical="center" wrapText="1"/>
      <protection hidden="1"/>
    </xf>
    <xf numFmtId="0" fontId="13" fillId="7" borderId="4" xfId="0" applyFont="1" applyFill="1" applyBorder="1" applyAlignment="1" applyProtection="1">
      <alignment horizontal="left" vertical="center" wrapText="1"/>
      <protection hidden="1"/>
    </xf>
    <xf numFmtId="0" fontId="13" fillId="7" borderId="37" xfId="0" applyFont="1" applyFill="1" applyBorder="1" applyAlignment="1" applyProtection="1">
      <alignment horizontal="left" vertical="center" wrapText="1"/>
      <protection hidden="1"/>
    </xf>
    <xf numFmtId="0" fontId="13" fillId="7" borderId="38" xfId="0" applyFont="1" applyFill="1" applyBorder="1" applyAlignment="1" applyProtection="1">
      <alignment horizontal="left" vertical="center" wrapText="1"/>
      <protection hidden="1"/>
    </xf>
    <xf numFmtId="0" fontId="9" fillId="14" borderId="2" xfId="0" applyFont="1" applyFill="1" applyBorder="1" applyAlignment="1" applyProtection="1">
      <alignment horizontal="center" vertical="center" wrapText="1"/>
      <protection hidden="1"/>
    </xf>
    <xf numFmtId="0" fontId="18" fillId="6" borderId="12" xfId="0" applyFont="1" applyFill="1" applyBorder="1" applyAlignment="1" applyProtection="1">
      <alignment horizontal="center" vertical="center" wrapText="1"/>
      <protection hidden="1"/>
    </xf>
    <xf numFmtId="0" fontId="18" fillId="6" borderId="5" xfId="0" applyFont="1" applyFill="1" applyBorder="1" applyAlignment="1" applyProtection="1">
      <alignment horizontal="center" vertical="center" wrapText="1"/>
      <protection hidden="1"/>
    </xf>
    <xf numFmtId="0" fontId="13" fillId="7" borderId="5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Alignment="1" applyProtection="1">
      <alignment horizontal="left" vertical="center" wrapText="1"/>
      <protection hidden="1"/>
    </xf>
    <xf numFmtId="0" fontId="13" fillId="7" borderId="2" xfId="0" applyFont="1" applyFill="1" applyBorder="1" applyAlignment="1" applyProtection="1">
      <alignment horizontal="left" vertical="center" wrapText="1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1" fillId="6" borderId="11" xfId="0" applyFont="1" applyFill="1" applyBorder="1" applyAlignment="1" applyProtection="1">
      <alignment horizontal="center" vertical="center"/>
      <protection hidden="1"/>
    </xf>
    <xf numFmtId="0" fontId="43" fillId="13" borderId="52" xfId="0" applyFont="1" applyFill="1" applyBorder="1" applyAlignment="1" applyProtection="1">
      <alignment horizontal="center" vertical="center"/>
      <protection hidden="1"/>
    </xf>
    <xf numFmtId="0" fontId="43" fillId="13" borderId="0" xfId="0" applyFont="1" applyFill="1" applyBorder="1" applyAlignment="1" applyProtection="1">
      <alignment horizontal="center" vertical="center"/>
      <protection hidden="1"/>
    </xf>
    <xf numFmtId="171" fontId="40" fillId="5" borderId="16" xfId="0" applyNumberFormat="1" applyFont="1" applyFill="1" applyBorder="1" applyAlignment="1" applyProtection="1">
      <alignment horizontal="center" vertical="center"/>
      <protection hidden="1"/>
    </xf>
    <xf numFmtId="171" fontId="40" fillId="5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justify" wrapText="1"/>
    </xf>
    <xf numFmtId="164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2" fillId="4" borderId="0" xfId="0" applyNumberFormat="1" applyFont="1" applyFill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20" fillId="4" borderId="0" xfId="0" applyFont="1" applyFill="1" applyBorder="1" applyAlignment="1" applyProtection="1">
      <alignment horizontal="center"/>
      <protection locked="0" hidden="1"/>
    </xf>
    <xf numFmtId="171" fontId="10" fillId="5" borderId="16" xfId="0" applyNumberFormat="1" applyFont="1" applyFill="1" applyBorder="1" applyAlignment="1" applyProtection="1">
      <alignment horizontal="center" vertical="center"/>
      <protection hidden="1"/>
    </xf>
    <xf numFmtId="171" fontId="10" fillId="5" borderId="17" xfId="0" applyNumberFormat="1" applyFont="1" applyFill="1" applyBorder="1" applyAlignment="1" applyProtection="1">
      <alignment horizontal="center" vertical="center"/>
      <protection hidden="1"/>
    </xf>
    <xf numFmtId="166" fontId="20" fillId="4" borderId="0" xfId="0" applyNumberFormat="1" applyFont="1" applyFill="1" applyBorder="1" applyAlignment="1" applyProtection="1">
      <alignment horizontal="center"/>
      <protection hidden="1"/>
    </xf>
    <xf numFmtId="164" fontId="40" fillId="5" borderId="16" xfId="0" applyNumberFormat="1" applyFont="1" applyFill="1" applyBorder="1" applyAlignment="1" applyProtection="1">
      <alignment horizontal="center" vertical="center"/>
      <protection hidden="1"/>
    </xf>
    <xf numFmtId="164" fontId="40" fillId="5" borderId="17" xfId="0" applyNumberFormat="1" applyFont="1" applyFill="1" applyBorder="1" applyAlignment="1" applyProtection="1">
      <alignment horizontal="center" vertical="center"/>
      <protection hidden="1"/>
    </xf>
    <xf numFmtId="164" fontId="10" fillId="5" borderId="16" xfId="0" applyNumberFormat="1" applyFont="1" applyFill="1" applyBorder="1" applyAlignment="1" applyProtection="1">
      <alignment horizontal="center" vertical="center"/>
      <protection locked="0" hidden="1"/>
    </xf>
    <xf numFmtId="164" fontId="10" fillId="5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2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2" xfId="0" applyFont="1" applyBorder="1" applyAlignment="1">
      <alignment horizontal="left" vertical="center"/>
    </xf>
    <xf numFmtId="0" fontId="52" fillId="0" borderId="55" xfId="0" applyFont="1" applyBorder="1" applyAlignment="1">
      <alignment horizontal="left"/>
    </xf>
    <xf numFmtId="0" fontId="52" fillId="0" borderId="58" xfId="0" applyFont="1" applyBorder="1" applyAlignment="1">
      <alignment horizontal="left"/>
    </xf>
    <xf numFmtId="0" fontId="52" fillId="0" borderId="59" xfId="0" applyFont="1" applyBorder="1" applyAlignment="1">
      <alignment horizontal="left"/>
    </xf>
    <xf numFmtId="0" fontId="52" fillId="0" borderId="29" xfId="0" applyFont="1" applyBorder="1" applyAlignment="1">
      <alignment horizontal="center" vertical="center"/>
    </xf>
    <xf numFmtId="0" fontId="52" fillId="0" borderId="2" xfId="0" applyFont="1" applyBorder="1" applyAlignment="1">
      <alignment horizontal="left"/>
    </xf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DAEEF3"/>
      <color rgb="FFFFF2CC"/>
      <color rgb="FFFFFFFF"/>
      <color rgb="FFB6FD03"/>
      <color rgb="FFFFCC00"/>
      <color rgb="FFDDEBF7"/>
      <color rgb="FFF20000"/>
      <color rgb="FFF6FD95"/>
      <color rgb="FFF2DCDB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018269" y="177856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018269" y="177856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2381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7" name="CuadroTexto 36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2" name="CuadroTexto 41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058518" y="143268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843170" y="197983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01151" y="210067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819978" y="205876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937932" y="213942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924486" y="217724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924485" y="221837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027579" y="225944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031328" y="230002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4613828" y="226873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4738066" y="230625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835427" y="17847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8" name="CuadroTexto 57"/>
        <xdr:cNvSpPr txBox="1"/>
      </xdr:nvSpPr>
      <xdr:spPr>
        <a:xfrm>
          <a:off x="3270388" y="130314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9" name="CuadroTexto 58"/>
            <xdr:cNvSpPr txBox="1"/>
          </xdr:nvSpPr>
          <xdr:spPr>
            <a:xfrm>
              <a:off x="1093304" y="130579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068457" y="134662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1" name="CuadroTexto 60"/>
            <xdr:cNvSpPr txBox="1"/>
          </xdr:nvSpPr>
          <xdr:spPr>
            <a:xfrm>
              <a:off x="1167848" y="138663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960782" y="138580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63" name="CuadroTexto 62"/>
        <xdr:cNvSpPr txBox="1"/>
      </xdr:nvSpPr>
      <xdr:spPr>
        <a:xfrm>
          <a:off x="1109872" y="138580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4" name="CuadroTexto 63"/>
            <xdr:cNvSpPr txBox="1"/>
          </xdr:nvSpPr>
          <xdr:spPr>
            <a:xfrm>
              <a:off x="1817077" y="2480969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28575</xdr:rowOff>
    </xdr:from>
    <xdr:to>
      <xdr:col>9</xdr:col>
      <xdr:colOff>885825</xdr:colOff>
      <xdr:row>3</xdr:row>
      <xdr:rowOff>9525</xdr:rowOff>
    </xdr:to>
    <xdr:sp macro="" textlink="">
      <xdr:nvSpPr>
        <xdr:cNvPr id="23" name="Rectángulo 22"/>
        <xdr:cNvSpPr/>
      </xdr:nvSpPr>
      <xdr:spPr>
        <a:xfrm>
          <a:off x="19050" y="628650"/>
          <a:ext cx="8763000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38100</xdr:colOff>
      <xdr:row>1</xdr:row>
      <xdr:rowOff>19050</xdr:rowOff>
    </xdr:from>
    <xdr:to>
      <xdr:col>9</xdr:col>
      <xdr:colOff>885825</xdr:colOff>
      <xdr:row>2</xdr:row>
      <xdr:rowOff>428625</xdr:rowOff>
    </xdr:to>
    <xdr:sp macro="" textlink="">
      <xdr:nvSpPr>
        <xdr:cNvPr id="61" name="Rectángulo redondeado 60"/>
        <xdr:cNvSpPr/>
      </xdr:nvSpPr>
      <xdr:spPr>
        <a:xfrm>
          <a:off x="38100" y="619125"/>
          <a:ext cx="874395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0</xdr:rowOff>
    </xdr:from>
    <xdr:to>
      <xdr:col>9</xdr:col>
      <xdr:colOff>885825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19050" y="600075"/>
          <a:ext cx="87630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904875</xdr:colOff>
      <xdr:row>3</xdr:row>
      <xdr:rowOff>9525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8205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0</xdr:rowOff>
    </xdr:from>
    <xdr:to>
      <xdr:col>9</xdr:col>
      <xdr:colOff>895350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19050" y="600075"/>
          <a:ext cx="8772525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9525</xdr:colOff>
      <xdr:row>1</xdr:row>
      <xdr:rowOff>9525</xdr:rowOff>
    </xdr:from>
    <xdr:to>
      <xdr:col>9</xdr:col>
      <xdr:colOff>885825</xdr:colOff>
      <xdr:row>2</xdr:row>
      <xdr:rowOff>428625</xdr:rowOff>
    </xdr:to>
    <xdr:sp macro="" textlink="">
      <xdr:nvSpPr>
        <xdr:cNvPr id="61" name="Rectángulo redondeado 60"/>
        <xdr:cNvSpPr/>
      </xdr:nvSpPr>
      <xdr:spPr>
        <a:xfrm>
          <a:off x="9525" y="609600"/>
          <a:ext cx="8772525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19050</xdr:rowOff>
    </xdr:from>
    <xdr:to>
      <xdr:col>9</xdr:col>
      <xdr:colOff>885825</xdr:colOff>
      <xdr:row>2</xdr:row>
      <xdr:rowOff>438150</xdr:rowOff>
    </xdr:to>
    <xdr:sp macro="" textlink="">
      <xdr:nvSpPr>
        <xdr:cNvPr id="61" name="Rectángulo redondeado 60"/>
        <xdr:cNvSpPr/>
      </xdr:nvSpPr>
      <xdr:spPr>
        <a:xfrm>
          <a:off x="19050" y="619125"/>
          <a:ext cx="8763000" cy="5429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28575</xdr:colOff>
      <xdr:row>1</xdr:row>
      <xdr:rowOff>9525</xdr:rowOff>
    </xdr:from>
    <xdr:to>
      <xdr:col>9</xdr:col>
      <xdr:colOff>895350</xdr:colOff>
      <xdr:row>2</xdr:row>
      <xdr:rowOff>438150</xdr:rowOff>
    </xdr:to>
    <xdr:sp macro="" textlink="">
      <xdr:nvSpPr>
        <xdr:cNvPr id="61" name="Rectángulo redondeado 60"/>
        <xdr:cNvSpPr/>
      </xdr:nvSpPr>
      <xdr:spPr>
        <a:xfrm>
          <a:off x="28575" y="609600"/>
          <a:ext cx="8763000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0</xdr:rowOff>
    </xdr:from>
    <xdr:to>
      <xdr:col>9</xdr:col>
      <xdr:colOff>885825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19050" y="600075"/>
          <a:ext cx="87630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9525</xdr:colOff>
      <xdr:row>1</xdr:row>
      <xdr:rowOff>0</xdr:rowOff>
    </xdr:from>
    <xdr:to>
      <xdr:col>5</xdr:col>
      <xdr:colOff>733425</xdr:colOff>
      <xdr:row>1</xdr:row>
      <xdr:rowOff>45719</xdr:rowOff>
    </xdr:to>
    <xdr:sp macro="" textlink="">
      <xdr:nvSpPr>
        <xdr:cNvPr id="61" name="Rectángulo redondeado 60"/>
        <xdr:cNvSpPr/>
      </xdr:nvSpPr>
      <xdr:spPr>
        <a:xfrm>
          <a:off x="9525" y="600075"/>
          <a:ext cx="4848225" cy="457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19050</xdr:colOff>
      <xdr:row>0</xdr:row>
      <xdr:rowOff>590550</xdr:rowOff>
    </xdr:from>
    <xdr:to>
      <xdr:col>9</xdr:col>
      <xdr:colOff>885825</xdr:colOff>
      <xdr:row>3</xdr:row>
      <xdr:rowOff>0</xdr:rowOff>
    </xdr:to>
    <xdr:sp macro="" textlink="">
      <xdr:nvSpPr>
        <xdr:cNvPr id="62" name="Rectángulo redondeado 61"/>
        <xdr:cNvSpPr/>
      </xdr:nvSpPr>
      <xdr:spPr>
        <a:xfrm>
          <a:off x="19050" y="590550"/>
          <a:ext cx="8763000" cy="581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885825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6300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28575</xdr:colOff>
      <xdr:row>1</xdr:row>
      <xdr:rowOff>19050</xdr:rowOff>
    </xdr:from>
    <xdr:to>
      <xdr:col>9</xdr:col>
      <xdr:colOff>895350</xdr:colOff>
      <xdr:row>3</xdr:row>
      <xdr:rowOff>9525</xdr:rowOff>
    </xdr:to>
    <xdr:sp macro="" textlink="">
      <xdr:nvSpPr>
        <xdr:cNvPr id="61" name="Rectángulo redondeado 60"/>
        <xdr:cNvSpPr/>
      </xdr:nvSpPr>
      <xdr:spPr>
        <a:xfrm>
          <a:off x="28575" y="619125"/>
          <a:ext cx="876300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31750</xdr:colOff>
      <xdr:row>1</xdr:row>
      <xdr:rowOff>10583</xdr:rowOff>
    </xdr:from>
    <xdr:to>
      <xdr:col>9</xdr:col>
      <xdr:colOff>878417</xdr:colOff>
      <xdr:row>3</xdr:row>
      <xdr:rowOff>10583</xdr:rowOff>
    </xdr:to>
    <xdr:sp macro="" textlink="">
      <xdr:nvSpPr>
        <xdr:cNvPr id="61" name="Rectángulo redondeado 60"/>
        <xdr:cNvSpPr/>
      </xdr:nvSpPr>
      <xdr:spPr>
        <a:xfrm>
          <a:off x="31750" y="613833"/>
          <a:ext cx="873125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830465</xdr:colOff>
      <xdr:row>130</xdr:row>
      <xdr:rowOff>79841</xdr:rowOff>
    </xdr:from>
    <xdr:to>
      <xdr:col>1</xdr:col>
      <xdr:colOff>767998</xdr:colOff>
      <xdr:row>138</xdr:row>
      <xdr:rowOff>95858</xdr:rowOff>
    </xdr:to>
    <xdr:sp macro="" textlink="">
      <xdr:nvSpPr>
        <xdr:cNvPr id="2" name="Flecha curvada hacia abajo 1"/>
        <xdr:cNvSpPr/>
      </xdr:nvSpPr>
      <xdr:spPr>
        <a:xfrm rot="16200000">
          <a:off x="624535" y="29400521"/>
          <a:ext cx="1667017" cy="1255158"/>
        </a:xfrm>
        <a:prstGeom prst="curvedDownArrow">
          <a:avLst>
            <a:gd name="adj1" fmla="val 41960"/>
            <a:gd name="adj2" fmla="val 50000"/>
            <a:gd name="adj3" fmla="val 25000"/>
          </a:avLst>
        </a:prstGeom>
        <a:solidFill>
          <a:srgbClr val="92D050"/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895350</xdr:colOff>
      <xdr:row>2</xdr:row>
      <xdr:rowOff>438150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72525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28575</xdr:colOff>
      <xdr:row>1</xdr:row>
      <xdr:rowOff>19050</xdr:rowOff>
    </xdr:from>
    <xdr:to>
      <xdr:col>9</xdr:col>
      <xdr:colOff>885825</xdr:colOff>
      <xdr:row>3</xdr:row>
      <xdr:rowOff>9525</xdr:rowOff>
    </xdr:to>
    <xdr:sp macro="" textlink="">
      <xdr:nvSpPr>
        <xdr:cNvPr id="62" name="Rectángulo redondeado 61"/>
        <xdr:cNvSpPr/>
      </xdr:nvSpPr>
      <xdr:spPr>
        <a:xfrm>
          <a:off x="28575" y="619125"/>
          <a:ext cx="893445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904875</xdr:colOff>
      <xdr:row>3</xdr:row>
      <xdr:rowOff>9525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8205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28575</xdr:colOff>
      <xdr:row>1</xdr:row>
      <xdr:rowOff>9525</xdr:rowOff>
    </xdr:from>
    <xdr:to>
      <xdr:col>9</xdr:col>
      <xdr:colOff>885825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28575" y="609600"/>
          <a:ext cx="8753475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885825</xdr:colOff>
      <xdr:row>2</xdr:row>
      <xdr:rowOff>438150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63000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19050</xdr:colOff>
      <xdr:row>1</xdr:row>
      <xdr:rowOff>9525</xdr:rowOff>
    </xdr:from>
    <xdr:to>
      <xdr:col>9</xdr:col>
      <xdr:colOff>885825</xdr:colOff>
      <xdr:row>3</xdr:row>
      <xdr:rowOff>0</xdr:rowOff>
    </xdr:to>
    <xdr:sp macro="" textlink="">
      <xdr:nvSpPr>
        <xdr:cNvPr id="61" name="Rectángulo redondeado 60"/>
        <xdr:cNvSpPr/>
      </xdr:nvSpPr>
      <xdr:spPr>
        <a:xfrm>
          <a:off x="19050" y="609600"/>
          <a:ext cx="8763000" cy="561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21674</xdr:rowOff>
    </xdr:from>
    <xdr:to>
      <xdr:col>1</xdr:col>
      <xdr:colOff>642937</xdr:colOff>
      <xdr:row>0</xdr:row>
      <xdr:rowOff>590549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" y="21674"/>
          <a:ext cx="1214437" cy="56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541269</xdr:colOff>
      <xdr:row>52</xdr:row>
      <xdr:rowOff>78683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7380219" y="1776660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35" name="CuadroTexto 34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40" name="CuadroTexto 39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1058518" y="1430779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3" name="CuadroTexto 42"/>
            <xdr:cNvSpPr txBox="1"/>
          </xdr:nvSpPr>
          <xdr:spPr>
            <a:xfrm>
              <a:off x="843170" y="1977928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901151" y="2098771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819978" y="2056861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937932" y="2137522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924486" y="2175341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924485" y="2216467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027579" y="2257537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031328" y="2298119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4718603" y="2266825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4842841" y="2304345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1835427" y="1782872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54" name="CuadroTexto 53"/>
        <xdr:cNvSpPr txBox="1"/>
      </xdr:nvSpPr>
      <xdr:spPr>
        <a:xfrm>
          <a:off x="3270388" y="13012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5" name="CuadroTexto 54"/>
            <xdr:cNvSpPr txBox="1"/>
          </xdr:nvSpPr>
          <xdr:spPr>
            <a:xfrm>
              <a:off x="1093304" y="1303889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6" name="CuadroTexto 55"/>
            <xdr:cNvSpPr txBox="1"/>
          </xdr:nvSpPr>
          <xdr:spPr>
            <a:xfrm>
              <a:off x="1068457" y="1344722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67848" y="1384728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960782" y="1383899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59" name="CuadroTexto 58"/>
        <xdr:cNvSpPr txBox="1"/>
      </xdr:nvSpPr>
      <xdr:spPr>
        <a:xfrm>
          <a:off x="1109872" y="1383899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254977</xdr:colOff>
      <xdr:row>71</xdr:row>
      <xdr:rowOff>130419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60" name="CuadroTexto 59"/>
            <xdr:cNvSpPr txBox="1"/>
          </xdr:nvSpPr>
          <xdr:spPr>
            <a:xfrm>
              <a:off x="1817077" y="24790644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28575</xdr:colOff>
      <xdr:row>1</xdr:row>
      <xdr:rowOff>9525</xdr:rowOff>
    </xdr:from>
    <xdr:to>
      <xdr:col>9</xdr:col>
      <xdr:colOff>895350</xdr:colOff>
      <xdr:row>3</xdr:row>
      <xdr:rowOff>9525</xdr:rowOff>
    </xdr:to>
    <xdr:sp macro="" textlink="">
      <xdr:nvSpPr>
        <xdr:cNvPr id="61" name="Rectángulo redondeado 60"/>
        <xdr:cNvSpPr/>
      </xdr:nvSpPr>
      <xdr:spPr>
        <a:xfrm>
          <a:off x="28575" y="609600"/>
          <a:ext cx="87630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dconsumidor.gov.co/publicaciones/publicaciones.php?id=41944" TargetMode="External"/><Relationship Id="rId18" Type="http://schemas.openxmlformats.org/officeDocument/2006/relationships/hyperlink" Target="http://www.redconsumidor.gov.co/publicaciones/publicaciones.php?id=42557" TargetMode="External"/><Relationship Id="rId26" Type="http://schemas.openxmlformats.org/officeDocument/2006/relationships/hyperlink" Target="http://www.redconsumidor.gov.co/publicaciones/publicaciones.php?id=41836" TargetMode="External"/><Relationship Id="rId39" Type="http://schemas.openxmlformats.org/officeDocument/2006/relationships/hyperlink" Target="http://www.redconsumidor.gov.co/publicaciones/publicaciones.php?id=42557" TargetMode="External"/><Relationship Id="rId21" Type="http://schemas.openxmlformats.org/officeDocument/2006/relationships/hyperlink" Target="http://www.redconsumidor.gov.co/publicaciones/publicaciones.php?id=42732" TargetMode="External"/><Relationship Id="rId34" Type="http://schemas.openxmlformats.org/officeDocument/2006/relationships/hyperlink" Target="http://www.redconsumidor.gov.co/publicaciones/publicaciones.php?id=41944" TargetMode="External"/><Relationship Id="rId42" Type="http://schemas.openxmlformats.org/officeDocument/2006/relationships/hyperlink" Target="http://www.redconsumidor.gov.co/publicaciones/publicaciones.php?id=42732" TargetMode="External"/><Relationship Id="rId7" Type="http://schemas.openxmlformats.org/officeDocument/2006/relationships/hyperlink" Target="http://www.redconsumidor.gov.co/publicaciones/publicaciones.php?id=41947" TargetMode="External"/><Relationship Id="rId2" Type="http://schemas.openxmlformats.org/officeDocument/2006/relationships/hyperlink" Target="http://www.redconsumidor.gov.co/publicaciones/publicaciones.php?id=41945" TargetMode="External"/><Relationship Id="rId16" Type="http://schemas.openxmlformats.org/officeDocument/2006/relationships/hyperlink" Target="http://www.redconsumidor.gov.co/publicaciones/publicaciones.php?id=42556" TargetMode="External"/><Relationship Id="rId20" Type="http://schemas.openxmlformats.org/officeDocument/2006/relationships/hyperlink" Target="http://www.redconsumidor.gov.co/publicaciones/publicaciones.php?id=42549" TargetMode="External"/><Relationship Id="rId29" Type="http://schemas.openxmlformats.org/officeDocument/2006/relationships/hyperlink" Target="http://www.redconsumidor.gov.co/publicaciones/publicaciones.php?id=42002" TargetMode="External"/><Relationship Id="rId41" Type="http://schemas.openxmlformats.org/officeDocument/2006/relationships/hyperlink" Target="http://www.redconsumidor.gov.co/publicaciones/publicaciones.php?id=42549" TargetMode="External"/><Relationship Id="rId1" Type="http://schemas.openxmlformats.org/officeDocument/2006/relationships/hyperlink" Target="http://www.redconsumidor.gov.co/publicaciones/publicaciones.php?id=41853" TargetMode="External"/><Relationship Id="rId6" Type="http://schemas.openxmlformats.org/officeDocument/2006/relationships/hyperlink" Target="http://www.redconsumidor.gov.co/publicaciones/publicaciones.php?id=41840" TargetMode="External"/><Relationship Id="rId11" Type="http://schemas.openxmlformats.org/officeDocument/2006/relationships/hyperlink" Target="http://www.redconsumidor.gov.co/publicaciones/publicaciones.php?id=42723" TargetMode="External"/><Relationship Id="rId24" Type="http://schemas.openxmlformats.org/officeDocument/2006/relationships/hyperlink" Target="http://www.redconsumidor.gov.co/publicaciones/publicaciones.php?id=41974" TargetMode="External"/><Relationship Id="rId32" Type="http://schemas.openxmlformats.org/officeDocument/2006/relationships/hyperlink" Target="http://www.redconsumidor.gov.co/publicaciones/publicaciones.php?id=42723" TargetMode="External"/><Relationship Id="rId37" Type="http://schemas.openxmlformats.org/officeDocument/2006/relationships/hyperlink" Target="http://www.redconsumidor.gov.co/publicaciones/publicaciones.php?id=42556" TargetMode="External"/><Relationship Id="rId40" Type="http://schemas.openxmlformats.org/officeDocument/2006/relationships/hyperlink" Target="http://www.redconsumidor.gov.co/publicaciones/publicaciones.php?id=42562" TargetMode="External"/><Relationship Id="rId5" Type="http://schemas.openxmlformats.org/officeDocument/2006/relationships/hyperlink" Target="http://www.redconsumidor.gov.co/publicaciones/publicaciones.php?id=41836" TargetMode="External"/><Relationship Id="rId15" Type="http://schemas.openxmlformats.org/officeDocument/2006/relationships/hyperlink" Target="http://www.redconsumidor.gov.co/publicaciones/publicaciones.php?id=42718" TargetMode="External"/><Relationship Id="rId23" Type="http://schemas.openxmlformats.org/officeDocument/2006/relationships/hyperlink" Target="http://www.redconsumidor.gov.co/publicaciones/publicaciones.php?id=41945" TargetMode="External"/><Relationship Id="rId28" Type="http://schemas.openxmlformats.org/officeDocument/2006/relationships/hyperlink" Target="http://www.redconsumidor.gov.co/publicaciones/publicaciones.php?id=41947" TargetMode="External"/><Relationship Id="rId36" Type="http://schemas.openxmlformats.org/officeDocument/2006/relationships/hyperlink" Target="http://www.redconsumidor.gov.co/publicaciones/publicaciones.php?id=42718" TargetMode="External"/><Relationship Id="rId10" Type="http://schemas.openxmlformats.org/officeDocument/2006/relationships/hyperlink" Target="http://www.redconsumidor.gov.co/publicaciones/publicaciones.php?id=41838" TargetMode="External"/><Relationship Id="rId19" Type="http://schemas.openxmlformats.org/officeDocument/2006/relationships/hyperlink" Target="http://www.redconsumidor.gov.co/publicaciones/publicaciones.php?id=42562" TargetMode="External"/><Relationship Id="rId31" Type="http://schemas.openxmlformats.org/officeDocument/2006/relationships/hyperlink" Target="http://www.redconsumidor.gov.co/publicaciones/publicaciones.php?id=41838" TargetMode="External"/><Relationship Id="rId44" Type="http://schemas.openxmlformats.org/officeDocument/2006/relationships/drawing" Target="../drawings/drawing21.xml"/><Relationship Id="rId4" Type="http://schemas.openxmlformats.org/officeDocument/2006/relationships/hyperlink" Target="http://www.redconsumidor.gov.co/publicaciones/publicaciones.php?id=42001" TargetMode="External"/><Relationship Id="rId9" Type="http://schemas.openxmlformats.org/officeDocument/2006/relationships/hyperlink" Target="http://www.redconsumidor.gov.co/publicaciones/publicaciones.php?id=41837" TargetMode="External"/><Relationship Id="rId14" Type="http://schemas.openxmlformats.org/officeDocument/2006/relationships/hyperlink" Target="http://www.redconsumidor.gov.co/publicaciones/publicaciones.php?id=42748" TargetMode="External"/><Relationship Id="rId22" Type="http://schemas.openxmlformats.org/officeDocument/2006/relationships/hyperlink" Target="http://www.redconsumidor.gov.co/publicaciones/publicaciones.php?id=41853" TargetMode="External"/><Relationship Id="rId27" Type="http://schemas.openxmlformats.org/officeDocument/2006/relationships/hyperlink" Target="http://www.redconsumidor.gov.co/publicaciones/publicaciones.php?id=41840" TargetMode="External"/><Relationship Id="rId30" Type="http://schemas.openxmlformats.org/officeDocument/2006/relationships/hyperlink" Target="http://www.redconsumidor.gov.co/publicaciones/publicaciones.php?id=41837" TargetMode="External"/><Relationship Id="rId35" Type="http://schemas.openxmlformats.org/officeDocument/2006/relationships/hyperlink" Target="http://www.redconsumidor.gov.co/publicaciones/publicaciones.php?id=42748" TargetMode="External"/><Relationship Id="rId43" Type="http://schemas.openxmlformats.org/officeDocument/2006/relationships/printerSettings" Target="../printerSettings/printerSettings25.bin"/><Relationship Id="rId8" Type="http://schemas.openxmlformats.org/officeDocument/2006/relationships/hyperlink" Target="http://www.redconsumidor.gov.co/publicaciones/publicaciones.php?id=42002" TargetMode="External"/><Relationship Id="rId3" Type="http://schemas.openxmlformats.org/officeDocument/2006/relationships/hyperlink" Target="http://www.redconsumidor.gov.co/publicaciones/publicaciones.php?id=41974" TargetMode="External"/><Relationship Id="rId12" Type="http://schemas.openxmlformats.org/officeDocument/2006/relationships/hyperlink" Target="http://www.redconsumidor.gov.co/publicaciones/publicaciones.php?id=42317" TargetMode="External"/><Relationship Id="rId17" Type="http://schemas.openxmlformats.org/officeDocument/2006/relationships/hyperlink" Target="http://www.redconsumidor.gov.co/publicaciones/publicaciones.php?id=42746" TargetMode="External"/><Relationship Id="rId25" Type="http://schemas.openxmlformats.org/officeDocument/2006/relationships/hyperlink" Target="http://www.redconsumidor.gov.co/publicaciones/publicaciones.php?id=42001" TargetMode="External"/><Relationship Id="rId33" Type="http://schemas.openxmlformats.org/officeDocument/2006/relationships/hyperlink" Target="http://www.redconsumidor.gov.co/publicaciones/publicaciones.php?id=42317" TargetMode="External"/><Relationship Id="rId38" Type="http://schemas.openxmlformats.org/officeDocument/2006/relationships/hyperlink" Target="http://www.redconsumidor.gov.co/publicaciones/publicaciones.php?id=4274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0000"/>
  </sheetPr>
  <dimension ref="A1:L83"/>
  <sheetViews>
    <sheetView showGridLines="0" tabSelected="1" view="pageBreakPreview" topLeftCell="A31" zoomScaleNormal="60" zoomScaleSheetLayoutView="100" workbookViewId="0">
      <selection activeCell="G5" sqref="G5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/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">
        <v>564</v>
      </c>
      <c r="H5" s="98" t="s">
        <v>86</v>
      </c>
      <c r="I5" s="218" t="s">
        <v>565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8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336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300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28"/>
      <c r="D28" s="228"/>
      <c r="E28" s="228"/>
      <c r="F28" s="228"/>
      <c r="G28" s="228"/>
      <c r="H28" s="228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28"/>
      <c r="D29" s="228"/>
      <c r="E29" s="228"/>
      <c r="F29" s="228"/>
      <c r="G29" s="228"/>
      <c r="H29" s="228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28"/>
      <c r="D30" s="228"/>
      <c r="E30" s="228"/>
      <c r="F30" s="228"/>
      <c r="G30" s="228"/>
      <c r="H30" s="228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28"/>
      <c r="D31" s="228"/>
      <c r="E31" s="228"/>
      <c r="F31" s="228"/>
      <c r="G31" s="228"/>
      <c r="H31" s="228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128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357"/>
      <c r="I33" s="135" t="s">
        <v>23</v>
      </c>
      <c r="J33" s="358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3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346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346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347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53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337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28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458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271" t="e">
        <f>D73*1000-A73*1000</f>
        <v>#N/A</v>
      </c>
      <c r="F73" s="212" t="s">
        <v>3</v>
      </c>
      <c r="G73" s="211" t="e">
        <f>D73+E73/1000</f>
        <v>#N/A</v>
      </c>
      <c r="H73" s="481"/>
      <c r="I73" s="271" t="e">
        <f>H67</f>
        <v>#DIV/0!</v>
      </c>
      <c r="J73" s="214" t="s">
        <v>3</v>
      </c>
    </row>
    <row r="74" spans="1:10" ht="31.5" customHeight="1" x14ac:dyDescent="0.2">
      <c r="G74" s="340"/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HsD0Xao/MiCy/c/Tt+1CDRKZA2E7ICgOqtLfAZWxjE438EQcIu+hGfgzE8juVILvxnOQfCNdVFPbRFS0djrpDw==" saltValue="PDAiExKvRfpPY6FlDG9shg==" spinCount="100000" sheet="1" objects="1" scenarios="1"/>
  <mergeCells count="55">
    <mergeCell ref="F58:I64"/>
    <mergeCell ref="A15:B15"/>
    <mergeCell ref="A1:B1"/>
    <mergeCell ref="C1:J1"/>
    <mergeCell ref="A7:D7"/>
    <mergeCell ref="F7:I7"/>
    <mergeCell ref="F10:G10"/>
    <mergeCell ref="A11:B11"/>
    <mergeCell ref="F11:G11"/>
    <mergeCell ref="A12:B12"/>
    <mergeCell ref="F12:G12"/>
    <mergeCell ref="A13:B13"/>
    <mergeCell ref="A14:B14"/>
    <mergeCell ref="F14:I14"/>
    <mergeCell ref="I2:J2"/>
    <mergeCell ref="D3:E3"/>
    <mergeCell ref="D5:E5"/>
    <mergeCell ref="A16:B16"/>
    <mergeCell ref="F16:G16"/>
    <mergeCell ref="F19:G19"/>
    <mergeCell ref="A20:B20"/>
    <mergeCell ref="E20:F2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71:D71"/>
    <mergeCell ref="G71:J71"/>
    <mergeCell ref="E72:F72"/>
    <mergeCell ref="H72:H73"/>
    <mergeCell ref="I72:J72"/>
    <mergeCell ref="A70:J70"/>
    <mergeCell ref="A46:J46"/>
    <mergeCell ref="A52:J52"/>
    <mergeCell ref="A56:J56"/>
    <mergeCell ref="A18:J18"/>
    <mergeCell ref="F66:G66"/>
    <mergeCell ref="F67:G67"/>
    <mergeCell ref="D53:E53"/>
    <mergeCell ref="H53:I53"/>
    <mergeCell ref="A58:B58"/>
    <mergeCell ref="C58:D58"/>
    <mergeCell ref="B48:C48"/>
    <mergeCell ref="F48:G48"/>
    <mergeCell ref="B49:C49"/>
    <mergeCell ref="F49:G49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Datos!$A$3:$A$54</xm:f>
          </x14:formula1>
          <xm:sqref>D6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Datos!$AR$3:$AR$30</xm:f>
          </x14:formula1>
          <xm:sqref>I2:J2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C00"/>
  </sheetPr>
  <dimension ref="A1:L83"/>
  <sheetViews>
    <sheetView showGridLines="0" view="pageBreakPreview" topLeftCell="A46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67" t="str">
        <f>'1 g'!D3</f>
        <v>XX/XX/XXXX</v>
      </c>
      <c r="E3" s="568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360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369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17"/>
      <c r="D28" s="217"/>
      <c r="E28" s="217"/>
      <c r="F28" s="217"/>
      <c r="G28" s="217"/>
      <c r="H28" s="217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17"/>
      <c r="D29" s="217"/>
      <c r="E29" s="217"/>
      <c r="F29" s="217"/>
      <c r="G29" s="217"/>
      <c r="H29" s="217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17"/>
      <c r="D30" s="217"/>
      <c r="E30" s="217"/>
      <c r="F30" s="217"/>
      <c r="G30" s="217"/>
      <c r="H30" s="217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17"/>
      <c r="D31" s="217"/>
      <c r="E31" s="217"/>
      <c r="F31" s="217"/>
      <c r="G31" s="217"/>
      <c r="H31" s="217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274" t="e">
        <f>+(B54+(D54*F54))*1000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70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1" t="e">
        <f>D73*1000-A73*1000</f>
        <v>#N/A</v>
      </c>
      <c r="F73" s="212" t="s">
        <v>3</v>
      </c>
      <c r="G73" s="212" t="e">
        <f>D73+E73/1000</f>
        <v>#N/A</v>
      </c>
      <c r="H73" s="481"/>
      <c r="I73" s="211" t="e">
        <f>H67</f>
        <v>#DIV/0!</v>
      </c>
      <c r="J73" s="214" t="s">
        <v>3</v>
      </c>
    </row>
    <row r="74" spans="1:10" ht="31.5" customHeight="1" x14ac:dyDescent="0.2">
      <c r="E74" s="338"/>
      <c r="G74" s="339"/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ltfcqGvLbWz4mXz9BzB25R0Ca0E9ono/ug4vTQ3j1+1RBDtsa8emEizEFG4e4TXcYIJfR4CFhQ0qwVMlXTVA8g==" saltValue="bGEiOQcsC1IB6QhizxrsJw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C00"/>
  </sheetPr>
  <dimension ref="A1:L83"/>
  <sheetViews>
    <sheetView showGridLines="0" view="pageBreakPreview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IQSuamWnaMmIMYoI+hRvr9Qig8AA5y8VUbJDikpikuUbOMVal5k7MvWPqWK9HiMYRT3pCgaAIO0bv6d+sCllvA==" saltValue="H33NpSkUzRMRoChrOzdhO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C00"/>
  </sheetPr>
  <dimension ref="A1:L83"/>
  <sheetViews>
    <sheetView showGridLines="0" view="pageBreakPreview" topLeftCell="A46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274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90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73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p4TX/KGw+ta8wzPgMxqLxCfUXXDWCDGb3m4TIcxEF4PFQRU2o4n5Sy92O+n5/oklUs/aEcpDFaXoKTNpR+XYdQ==" saltValue="yHwOlVjig4zhGBbnnQSTa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C00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76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aTpoWUVt6+yWJdD6NcKAb7wKheewfMQhyDtmR2HDBzlQ0wwQsJ4ziAc6NhO/yDQcWooHAfDim1ASu9GMO1NyPQ==" saltValue="eOBKaW3zVXgrPVTKuuvzPw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C00"/>
  </sheetPr>
  <dimension ref="A1:L83"/>
  <sheetViews>
    <sheetView showGridLines="0" view="pageBreakPreview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CP/to6s9hE/CSUUHXqKqOq0ieJTqBzZcCkpL73DafUAV0hIkoCmaw6l6doFG6CKqKHSZ8Y2XpU2YXWQUiKogfg==" saltValue="xrsff0cZYOAF7c9+mm3DpQ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CC00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97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457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xV2SeTM82hjNvep7g3mINa1eB0/+XvZEmcgVlbUmcdDXt1RlQ7+dgULQ83D0QkZnK8P3dMgB6LwAHxZRPGv0VA==" saltValue="ZGFVxEgwCzeFljCNziAKoQ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CC00"/>
  </sheetPr>
  <dimension ref="A1:L83"/>
  <sheetViews>
    <sheetView showGridLines="0" view="pageBreakPreview" topLeftCell="A7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70" t="str">
        <f>'1 g'!D3</f>
        <v>XX/XX/XXXX</v>
      </c>
      <c r="E3" s="571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572"/>
      <c r="E5" s="573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97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7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iIJgQccIFVvPRB78wHYQuVXOGBejK9KSY9iWgRqMFIHSHsRGBOTeRmbiVyUXqyvurLYX/PRMarobXBbYJJUkHA==" saltValue="+9SepdczDM9w54Ikow9Go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CC00"/>
  </sheetPr>
  <dimension ref="A1:L83"/>
  <sheetViews>
    <sheetView showGridLines="0" view="pageBreakPreview" topLeftCell="A10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278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1"/>
      <c r="D28" s="361"/>
      <c r="E28" s="361"/>
      <c r="F28" s="361"/>
      <c r="G28" s="361"/>
      <c r="H28" s="361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1"/>
      <c r="D29" s="361"/>
      <c r="E29" s="361"/>
      <c r="F29" s="361"/>
      <c r="G29" s="361"/>
      <c r="H29" s="361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1"/>
      <c r="D30" s="361"/>
      <c r="E30" s="361"/>
      <c r="F30" s="361"/>
      <c r="G30" s="361"/>
      <c r="H30" s="361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1"/>
      <c r="D31" s="361"/>
      <c r="E31" s="361"/>
      <c r="F31" s="361"/>
      <c r="G31" s="361"/>
      <c r="H31" s="361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26"/>
      <c r="F33" s="486" t="s">
        <v>53</v>
      </c>
      <c r="G33" s="487"/>
      <c r="H33" s="216"/>
      <c r="I33" s="225" t="s">
        <v>23</v>
      </c>
      <c r="J33" s="227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97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458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7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73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3FHAo2cvqhBgtbIZDvm209zT40bsZSFaX/aSB7mKfot8p+RdJawwJwJC1lmtVtp34RCtmIrek99Sv6Btak56Hw==" saltValue="NDb8347aB8JGKzHpumgr8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00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70" t="str">
        <f>'1 g'!D3</f>
        <v>XX/XX/XXXX</v>
      </c>
      <c r="E3" s="571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572"/>
      <c r="E5" s="573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79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80"/>
      <c r="C24" s="486" t="s">
        <v>52</v>
      </c>
      <c r="D24" s="487"/>
      <c r="E24" s="226"/>
      <c r="F24" s="486" t="s">
        <v>53</v>
      </c>
      <c r="G24" s="487"/>
      <c r="H24" s="226"/>
      <c r="I24" s="225" t="s">
        <v>23</v>
      </c>
      <c r="J24" s="227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2"/>
      <c r="D28" s="362"/>
      <c r="E28" s="362"/>
      <c r="F28" s="362"/>
      <c r="G28" s="362"/>
      <c r="H28" s="362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2"/>
      <c r="D29" s="362"/>
      <c r="E29" s="362"/>
      <c r="F29" s="362"/>
      <c r="G29" s="362"/>
      <c r="H29" s="362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2"/>
      <c r="D30" s="362"/>
      <c r="E30" s="362"/>
      <c r="F30" s="362"/>
      <c r="G30" s="362"/>
      <c r="H30" s="362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2"/>
      <c r="D31" s="362"/>
      <c r="E31" s="362"/>
      <c r="F31" s="362"/>
      <c r="G31" s="362"/>
      <c r="H31" s="362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80"/>
      <c r="C33" s="486" t="s">
        <v>52</v>
      </c>
      <c r="D33" s="487"/>
      <c r="E33" s="216"/>
      <c r="F33" s="486" t="s">
        <v>53</v>
      </c>
      <c r="G33" s="487"/>
      <c r="H33" s="226"/>
      <c r="I33" s="225" t="s">
        <v>23</v>
      </c>
      <c r="J33" s="227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52" t="e">
        <f>+AVERAGE(C28,C31)</f>
        <v>#DIV/0!</v>
      </c>
      <c r="D40" s="253" t="e">
        <f t="shared" ref="D40:H40" si="0">+AVERAGE(D28,D31)</f>
        <v>#DIV/0!</v>
      </c>
      <c r="E40" s="253" t="e">
        <f t="shared" si="0"/>
        <v>#DIV/0!</v>
      </c>
      <c r="F40" s="253" t="e">
        <f t="shared" si="0"/>
        <v>#DIV/0!</v>
      </c>
      <c r="G40" s="253" t="e">
        <f t="shared" si="0"/>
        <v>#DIV/0!</v>
      </c>
      <c r="H40" s="254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55" t="e">
        <f>+AVERAGE(C29:C30)</f>
        <v>#DIV/0!</v>
      </c>
      <c r="D41" s="256" t="e">
        <f t="shared" ref="D41:H41" si="1">+AVERAGE(D29:D30)</f>
        <v>#DIV/0!</v>
      </c>
      <c r="E41" s="256" t="e">
        <f t="shared" si="1"/>
        <v>#DIV/0!</v>
      </c>
      <c r="F41" s="256" t="e">
        <f t="shared" si="1"/>
        <v>#DIV/0!</v>
      </c>
      <c r="G41" s="256" t="e">
        <f t="shared" si="1"/>
        <v>#DIV/0!</v>
      </c>
      <c r="H41" s="257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8" t="e">
        <f>+C41-C40</f>
        <v>#DIV/0!</v>
      </c>
      <c r="D42" s="211" t="e">
        <f t="shared" ref="D42:H42" si="2">+D41-D40</f>
        <v>#DIV/0!</v>
      </c>
      <c r="E42" s="211" t="e">
        <f t="shared" si="2"/>
        <v>#DIV/0!</v>
      </c>
      <c r="F42" s="211" t="e">
        <f t="shared" si="2"/>
        <v>#DIV/0!</v>
      </c>
      <c r="G42" s="211" t="e">
        <f t="shared" si="2"/>
        <v>#DIV/0!</v>
      </c>
      <c r="H42" s="259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1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97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7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11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ZzZ+Ux3cQf3wnPp8tJFWAcr8SJMyyfWFMbs1Dp20vDcGbyjUtNUjsv689KLd4c7sxpBKGShUflIp59xJG3N+Vw==" saltValue="jRXLzD+2vXecVdCyCJzFtg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5:E5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84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79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2"/>
      <c r="D28" s="362"/>
      <c r="E28" s="362"/>
      <c r="F28" s="362"/>
      <c r="G28" s="362"/>
      <c r="H28" s="362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2"/>
      <c r="D29" s="362"/>
      <c r="E29" s="362"/>
      <c r="F29" s="362"/>
      <c r="G29" s="362"/>
      <c r="H29" s="362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2"/>
      <c r="D30" s="362"/>
      <c r="E30" s="362"/>
      <c r="F30" s="362"/>
      <c r="G30" s="362"/>
      <c r="H30" s="362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2"/>
      <c r="D31" s="362"/>
      <c r="E31" s="362"/>
      <c r="F31" s="362"/>
      <c r="G31" s="362"/>
      <c r="H31" s="362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52" t="e">
        <f>+AVERAGE(C28,C31)</f>
        <v>#DIV/0!</v>
      </c>
      <c r="D40" s="253" t="e">
        <f t="shared" ref="D40:H40" si="0">+AVERAGE(D28,D31)</f>
        <v>#DIV/0!</v>
      </c>
      <c r="E40" s="253" t="e">
        <f t="shared" si="0"/>
        <v>#DIV/0!</v>
      </c>
      <c r="F40" s="253" t="e">
        <f t="shared" si="0"/>
        <v>#DIV/0!</v>
      </c>
      <c r="G40" s="253" t="e">
        <f t="shared" si="0"/>
        <v>#DIV/0!</v>
      </c>
      <c r="H40" s="254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55" t="e">
        <f>+AVERAGE(C29:C30)</f>
        <v>#DIV/0!</v>
      </c>
      <c r="D41" s="256" t="e">
        <f t="shared" ref="D41:H41" si="1">+AVERAGE(D29:D30)</f>
        <v>#DIV/0!</v>
      </c>
      <c r="E41" s="256" t="e">
        <f t="shared" si="1"/>
        <v>#DIV/0!</v>
      </c>
      <c r="F41" s="256" t="e">
        <f t="shared" si="1"/>
        <v>#DIV/0!</v>
      </c>
      <c r="G41" s="256" t="e">
        <f t="shared" si="1"/>
        <v>#DIV/0!</v>
      </c>
      <c r="H41" s="257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8" t="e">
        <f>+C41-C40</f>
        <v>#DIV/0!</v>
      </c>
      <c r="D42" s="211" t="e">
        <f t="shared" ref="D42:H42" si="2">+D41-D40</f>
        <v>#DIV/0!</v>
      </c>
      <c r="E42" s="211" t="e">
        <f t="shared" si="2"/>
        <v>#DIV/0!</v>
      </c>
      <c r="F42" s="211" t="e">
        <f t="shared" si="2"/>
        <v>#DIV/0!</v>
      </c>
      <c r="G42" s="211" t="e">
        <f t="shared" si="2"/>
        <v>#DIV/0!</v>
      </c>
      <c r="H42" s="259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1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78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197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01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459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271" t="e">
        <f>D73*1000-A73*1000</f>
        <v>#N/A</v>
      </c>
      <c r="F73" s="212" t="s">
        <v>3</v>
      </c>
      <c r="G73" s="273" t="e">
        <f>D73+E73/1000</f>
        <v>#N/A</v>
      </c>
      <c r="H73" s="481"/>
      <c r="I73" s="213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4wbJlDygOvs1pg+z3KuZoSBmj41lAOaf1lpJ1p5zpMItZ/AP43K9bv7bnS2ZoHJzn+vUkrQRPc7d9v9Y+j+lng==" saltValue="9G1DHUDsBVEr8EJVCREXrg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0000"/>
  </sheetPr>
  <dimension ref="A1:J103"/>
  <sheetViews>
    <sheetView view="pageBreakPreview" zoomScaleNormal="100" zoomScaleSheetLayoutView="100" workbookViewId="0">
      <selection activeCell="H17" sqref="H17"/>
    </sheetView>
  </sheetViews>
  <sheetFormatPr baseColWidth="10" defaultRowHeight="15.75" x14ac:dyDescent="0.25"/>
  <cols>
    <col min="1" max="1" width="6.5703125" style="1" customWidth="1"/>
    <col min="2" max="2" width="9.7109375" style="1" customWidth="1"/>
    <col min="3" max="3" width="10" style="1" customWidth="1"/>
    <col min="4" max="4" width="8.42578125" style="1" customWidth="1"/>
    <col min="5" max="5" width="10.5703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8.7109375" style="1" customWidth="1"/>
    <col min="11" max="16384" width="11.42578125" style="1"/>
  </cols>
  <sheetData>
    <row r="1" spans="1:10" ht="16.5" customHeigh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6.5" customHeight="1" x14ac:dyDescent="0.25">
      <c r="A2" s="523"/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6.5" customHeight="1" x14ac:dyDescent="0.25">
      <c r="A3" s="523"/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6.5" customHeight="1" x14ac:dyDescent="0.25">
      <c r="A4" s="523"/>
      <c r="B4" s="523"/>
      <c r="C4" s="523"/>
      <c r="D4" s="523"/>
      <c r="E4" s="523"/>
      <c r="F4" s="523"/>
      <c r="G4" s="523"/>
      <c r="H4" s="523"/>
      <c r="I4" s="523"/>
      <c r="J4" s="523"/>
    </row>
    <row r="5" spans="1:10" ht="9.949999999999999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0.100000000000001" customHeight="1" x14ac:dyDescent="0.25">
      <c r="A6" s="557" t="s">
        <v>13</v>
      </c>
      <c r="B6" s="557"/>
      <c r="C6" s="557"/>
      <c r="D6" s="3"/>
      <c r="E6" s="3"/>
      <c r="F6" s="3"/>
      <c r="H6" s="561" t="s">
        <v>41</v>
      </c>
      <c r="I6" s="561"/>
      <c r="J6" s="335" t="str">
        <f>'RT03-F13'!G5</f>
        <v>LCP-XXX</v>
      </c>
    </row>
    <row r="7" spans="1:10" ht="15" customHeight="1" x14ac:dyDescent="0.25">
      <c r="A7" s="305"/>
      <c r="B7" s="3"/>
      <c r="C7" s="3"/>
      <c r="D7" s="3"/>
      <c r="E7" s="3"/>
      <c r="F7" s="3"/>
    </row>
    <row r="8" spans="1:10" ht="15" customHeight="1" x14ac:dyDescent="0.25">
      <c r="A8" s="554" t="s">
        <v>93</v>
      </c>
      <c r="B8" s="554"/>
      <c r="D8" s="562" t="e">
        <f>'RT03-F13'!G3</f>
        <v>#N/A</v>
      </c>
      <c r="E8" s="562"/>
      <c r="F8" s="562"/>
      <c r="G8" s="562"/>
    </row>
    <row r="9" spans="1:10" ht="15" customHeight="1" x14ac:dyDescent="0.25">
      <c r="A9" s="554" t="s">
        <v>14</v>
      </c>
      <c r="B9" s="554"/>
      <c r="C9" s="4"/>
      <c r="D9" s="562" t="e">
        <f>'RT03-F13'!I3</f>
        <v>#N/A</v>
      </c>
      <c r="E9" s="562"/>
      <c r="F9" s="562"/>
      <c r="G9" s="562"/>
      <c r="H9" s="562"/>
      <c r="I9" s="562"/>
    </row>
    <row r="10" spans="1:10" ht="14.25" customHeight="1" x14ac:dyDescent="0.25">
      <c r="A10" s="554" t="s">
        <v>15</v>
      </c>
      <c r="B10" s="554"/>
      <c r="D10" s="562" t="e">
        <f>VLOOKUP('RT03-F13'!I2,Datos!AR4:AW30,5,FALSE)</f>
        <v>#N/A</v>
      </c>
      <c r="E10" s="562"/>
      <c r="F10" s="562"/>
      <c r="G10" s="562"/>
    </row>
    <row r="11" spans="1:10" ht="15" customHeight="1" x14ac:dyDescent="0.25">
      <c r="A11" s="304"/>
      <c r="B11" s="304"/>
      <c r="D11" s="304"/>
      <c r="E11" s="304"/>
      <c r="F11" s="3"/>
    </row>
    <row r="12" spans="1:10" ht="15" customHeight="1" x14ac:dyDescent="0.25">
      <c r="A12" s="563" t="s">
        <v>16</v>
      </c>
      <c r="B12" s="563"/>
      <c r="C12" s="563"/>
      <c r="D12" s="564">
        <f>'RT03-F13'!D3</f>
        <v>0</v>
      </c>
      <c r="E12" s="564"/>
      <c r="F12" s="563" t="s">
        <v>18</v>
      </c>
      <c r="G12" s="563"/>
      <c r="H12" s="560">
        <f>'RT03-F13'!D5</f>
        <v>0</v>
      </c>
      <c r="I12" s="560"/>
    </row>
    <row r="13" spans="1:10" ht="15" customHeight="1" x14ac:dyDescent="0.25">
      <c r="A13" s="3"/>
      <c r="B13" s="3"/>
      <c r="C13" s="3"/>
      <c r="D13" s="3"/>
      <c r="E13" s="3"/>
      <c r="F13" s="3"/>
    </row>
    <row r="14" spans="1:10" ht="20.100000000000001" customHeight="1" x14ac:dyDescent="0.25">
      <c r="A14" s="557" t="s">
        <v>94</v>
      </c>
      <c r="B14" s="557"/>
      <c r="C14" s="557"/>
      <c r="D14" s="557"/>
      <c r="E14" s="557"/>
      <c r="F14" s="3"/>
    </row>
    <row r="15" spans="1:10" ht="15" customHeight="1" x14ac:dyDescent="0.25">
      <c r="A15" s="303"/>
      <c r="B15" s="303"/>
      <c r="C15" s="303"/>
      <c r="D15" s="303"/>
      <c r="E15" s="303"/>
      <c r="F15" s="3"/>
    </row>
    <row r="16" spans="1:10" ht="15" customHeight="1" x14ac:dyDescent="0.25">
      <c r="A16" s="554" t="s">
        <v>175</v>
      </c>
      <c r="B16" s="554"/>
      <c r="C16" s="554"/>
      <c r="D16" s="367" t="e">
        <f>A48</f>
        <v>#N/A</v>
      </c>
      <c r="E16" s="366" t="str">
        <f>B48</f>
        <v>g</v>
      </c>
      <c r="F16" s="3"/>
      <c r="G16" s="3"/>
      <c r="H16" s="301"/>
      <c r="I16" s="301"/>
    </row>
    <row r="17" spans="1:10" ht="15" customHeight="1" x14ac:dyDescent="0.25">
      <c r="A17" s="554" t="s">
        <v>24</v>
      </c>
      <c r="B17" s="554"/>
      <c r="C17" s="554"/>
      <c r="D17" s="555" t="e">
        <f>'RT03-F13'!I8</f>
        <v>#N/A</v>
      </c>
      <c r="E17" s="555"/>
      <c r="F17" s="555"/>
      <c r="G17" s="555"/>
    </row>
    <row r="18" spans="1:10" x14ac:dyDescent="0.25">
      <c r="A18" s="554" t="s">
        <v>17</v>
      </c>
      <c r="B18" s="554"/>
      <c r="C18" s="554"/>
      <c r="D18" s="555" t="e">
        <f>'RT03-F13'!G9</f>
        <v>#N/A</v>
      </c>
      <c r="E18" s="555"/>
      <c r="F18" s="555"/>
      <c r="G18" s="555"/>
    </row>
    <row r="19" spans="1:10" ht="15" customHeight="1" x14ac:dyDescent="0.25">
      <c r="A19" s="554" t="s">
        <v>25</v>
      </c>
      <c r="B19" s="554"/>
      <c r="C19" s="554"/>
      <c r="D19" s="555" t="e">
        <f>'RT03-F13'!I9</f>
        <v>#N/A</v>
      </c>
      <c r="E19" s="555"/>
      <c r="F19" s="555"/>
      <c r="G19" s="555"/>
      <c r="H19" s="555"/>
      <c r="I19" s="555"/>
      <c r="J19" s="555"/>
    </row>
    <row r="20" spans="1:10" x14ac:dyDescent="0.25">
      <c r="A20" s="554" t="s">
        <v>26</v>
      </c>
      <c r="B20" s="554"/>
      <c r="C20" s="554"/>
      <c r="D20" s="555" t="e">
        <f>'RT03-F13'!G8</f>
        <v>#N/A</v>
      </c>
      <c r="E20" s="555"/>
      <c r="F20" s="555"/>
      <c r="G20" s="555"/>
    </row>
    <row r="21" spans="1:10" ht="15" customHeight="1" x14ac:dyDescent="0.25">
      <c r="A21" s="304"/>
      <c r="B21" s="304"/>
      <c r="C21" s="304"/>
      <c r="D21" s="305"/>
      <c r="E21" s="305"/>
      <c r="F21" s="305"/>
      <c r="G21" s="305"/>
    </row>
    <row r="22" spans="1:10" ht="15.75" customHeight="1" x14ac:dyDescent="0.25">
      <c r="A22" s="554" t="s">
        <v>27</v>
      </c>
      <c r="B22" s="554"/>
      <c r="C22" s="554"/>
      <c r="D22" s="554"/>
      <c r="E22" s="554"/>
      <c r="F22" s="294" t="str">
        <f>'RT03-F13'!I5</f>
        <v>0</v>
      </c>
    </row>
    <row r="23" spans="1:10" ht="15" customHeight="1" x14ac:dyDescent="0.25">
      <c r="A23" s="304"/>
      <c r="B23" s="304"/>
      <c r="C23" s="304"/>
      <c r="D23" s="304"/>
      <c r="E23" s="304"/>
      <c r="F23" s="304"/>
      <c r="G23" s="3"/>
    </row>
    <row r="24" spans="1:10" x14ac:dyDescent="0.25">
      <c r="A24" s="557" t="s">
        <v>95</v>
      </c>
      <c r="B24" s="557"/>
      <c r="C24" s="557"/>
      <c r="D24" s="557"/>
      <c r="E24" s="558" t="e">
        <f>'RT03-F13'!B5</f>
        <v>#N/A</v>
      </c>
      <c r="F24" s="517"/>
      <c r="G24" s="517"/>
      <c r="H24" s="517"/>
      <c r="I24" s="517"/>
      <c r="J24" s="517"/>
    </row>
    <row r="25" spans="1:10" ht="15" customHeight="1" x14ac:dyDescent="0.25">
      <c r="B25" s="557"/>
      <c r="C25" s="557"/>
      <c r="D25" s="557"/>
      <c r="E25" s="557"/>
      <c r="F25" s="303"/>
      <c r="G25" s="305"/>
    </row>
    <row r="26" spans="1:10" x14ac:dyDescent="0.25">
      <c r="A26" s="557" t="s">
        <v>96</v>
      </c>
      <c r="B26" s="557"/>
      <c r="C26" s="557"/>
      <c r="D26" s="557"/>
      <c r="E26" s="374" t="str">
        <f>J6</f>
        <v>LCP-XXX</v>
      </c>
      <c r="F26" s="59" t="s">
        <v>563</v>
      </c>
      <c r="G26" s="5"/>
      <c r="H26" s="5"/>
    </row>
    <row r="27" spans="1:10" ht="15" customHeight="1" x14ac:dyDescent="0.25">
      <c r="F27" s="305"/>
      <c r="G27" s="305"/>
    </row>
    <row r="28" spans="1:10" x14ac:dyDescent="0.25">
      <c r="A28" s="526" t="s">
        <v>176</v>
      </c>
      <c r="B28" s="526"/>
      <c r="C28" s="526"/>
      <c r="D28" s="526"/>
      <c r="E28" s="526"/>
      <c r="F28" s="526"/>
      <c r="G28" s="526"/>
    </row>
    <row r="29" spans="1:10" ht="15" customHeight="1" x14ac:dyDescent="0.25">
      <c r="A29" s="308"/>
      <c r="B29" s="307"/>
      <c r="C29" s="307"/>
      <c r="D29" s="307"/>
      <c r="F29" s="302"/>
      <c r="G29" s="3"/>
    </row>
    <row r="30" spans="1:10" x14ac:dyDescent="0.25">
      <c r="A30" s="555" t="s">
        <v>177</v>
      </c>
      <c r="B30" s="555"/>
      <c r="C30" s="555"/>
      <c r="D30" s="555"/>
      <c r="E30" s="555"/>
      <c r="F30" s="555"/>
      <c r="G30" s="555"/>
      <c r="H30" s="555"/>
      <c r="I30" s="555"/>
      <c r="J30" s="305"/>
    </row>
    <row r="31" spans="1:10" ht="15" customHeight="1" x14ac:dyDescent="0.25">
      <c r="A31" s="305"/>
      <c r="B31" s="305"/>
      <c r="C31" s="305"/>
      <c r="D31" s="305"/>
      <c r="E31" s="305"/>
      <c r="F31" s="305"/>
      <c r="G31" s="305"/>
      <c r="H31" s="305"/>
      <c r="I31" s="305"/>
      <c r="J31" s="305"/>
    </row>
    <row r="32" spans="1:10" x14ac:dyDescent="0.25">
      <c r="A32" s="526" t="s">
        <v>539</v>
      </c>
      <c r="B32" s="526"/>
      <c r="C32" s="526"/>
      <c r="D32" s="526"/>
      <c r="E32" s="308"/>
      <c r="F32" s="305"/>
      <c r="G32" s="305"/>
    </row>
    <row r="33" spans="1:10" ht="15" customHeight="1" x14ac:dyDescent="0.25">
      <c r="A33" s="308"/>
      <c r="B33" s="308"/>
      <c r="C33" s="308"/>
      <c r="D33" s="308"/>
      <c r="E33" s="308"/>
      <c r="F33" s="305"/>
      <c r="G33" s="305"/>
    </row>
    <row r="34" spans="1:10" x14ac:dyDescent="0.25">
      <c r="A34" s="556" t="s">
        <v>541</v>
      </c>
      <c r="B34" s="556"/>
      <c r="C34" s="556"/>
      <c r="D34" s="556"/>
      <c r="E34" s="556"/>
      <c r="F34" s="556"/>
      <c r="G34" s="556"/>
      <c r="H34" s="556"/>
      <c r="I34" s="556"/>
      <c r="J34" s="556"/>
    </row>
    <row r="35" spans="1:10" ht="15" customHeight="1" x14ac:dyDescent="0.25">
      <c r="A35" s="6"/>
      <c r="B35" s="6"/>
      <c r="C35" s="6"/>
      <c r="D35" s="6"/>
      <c r="E35" s="6"/>
      <c r="F35" s="6"/>
      <c r="G35" s="6"/>
    </row>
    <row r="36" spans="1:10" x14ac:dyDescent="0.25">
      <c r="A36" s="542" t="s">
        <v>178</v>
      </c>
      <c r="B36" s="542"/>
      <c r="C36" s="542"/>
      <c r="D36" s="542"/>
      <c r="G36" s="3"/>
    </row>
    <row r="37" spans="1:10" ht="15" customHeight="1" x14ac:dyDescent="0.25">
      <c r="A37" s="306"/>
      <c r="B37" s="306"/>
      <c r="C37" s="306"/>
      <c r="D37" s="306"/>
      <c r="G37" s="3"/>
    </row>
    <row r="38" spans="1:10" ht="32.25" customHeight="1" x14ac:dyDescent="0.25">
      <c r="A38" s="521" t="s">
        <v>542</v>
      </c>
      <c r="B38" s="521"/>
      <c r="C38" s="521"/>
      <c r="D38" s="521"/>
      <c r="E38" s="521"/>
      <c r="F38" s="521"/>
      <c r="G38" s="521"/>
      <c r="H38" s="521"/>
      <c r="I38" s="521"/>
      <c r="J38" s="521"/>
    </row>
    <row r="39" spans="1:10" ht="15" customHeight="1" x14ac:dyDescent="0.25">
      <c r="A39" s="309"/>
      <c r="B39" s="309"/>
      <c r="C39" s="309"/>
      <c r="D39" s="309"/>
      <c r="E39" s="309"/>
      <c r="F39" s="309"/>
      <c r="G39" s="309"/>
    </row>
    <row r="40" spans="1:10" x14ac:dyDescent="0.25">
      <c r="A40" s="526" t="s">
        <v>97</v>
      </c>
      <c r="B40" s="526"/>
      <c r="C40" s="526"/>
      <c r="D40" s="526"/>
      <c r="E40" s="526"/>
      <c r="F40" s="526"/>
      <c r="G40" s="526"/>
    </row>
    <row r="41" spans="1:10" ht="15" customHeight="1" x14ac:dyDescent="0.25">
      <c r="A41" s="306"/>
      <c r="B41" s="306"/>
      <c r="C41" s="306"/>
      <c r="D41" s="306"/>
      <c r="E41" s="306"/>
      <c r="F41" s="306"/>
      <c r="G41" s="306"/>
    </row>
    <row r="42" spans="1:10" x14ac:dyDescent="0.25">
      <c r="A42" s="543" t="s">
        <v>37</v>
      </c>
      <c r="B42" s="543"/>
      <c r="C42" s="543"/>
      <c r="D42" s="543"/>
      <c r="E42" s="543"/>
      <c r="F42" s="543"/>
      <c r="G42" s="543"/>
    </row>
    <row r="43" spans="1:10" ht="15" customHeight="1" x14ac:dyDescent="0.25"/>
    <row r="44" spans="1:10" x14ac:dyDescent="0.25">
      <c r="A44" s="526" t="s">
        <v>540</v>
      </c>
      <c r="B44" s="526"/>
      <c r="C44" s="526"/>
      <c r="D44" s="526"/>
      <c r="E44" s="526"/>
      <c r="F44" s="526"/>
      <c r="G44" s="526"/>
    </row>
    <row r="45" spans="1:10" ht="15" customHeight="1" thickBot="1" x14ac:dyDescent="0.3">
      <c r="A45" s="310"/>
      <c r="B45" s="310"/>
      <c r="C45" s="310"/>
      <c r="D45" s="310"/>
      <c r="E45" s="310"/>
      <c r="F45" s="310"/>
      <c r="G45" s="310"/>
    </row>
    <row r="46" spans="1:10" x14ac:dyDescent="0.25">
      <c r="A46" s="544" t="s">
        <v>98</v>
      </c>
      <c r="B46" s="544"/>
      <c r="C46" s="546" t="s">
        <v>6</v>
      </c>
      <c r="D46" s="546"/>
      <c r="E46" s="546" t="s">
        <v>7</v>
      </c>
      <c r="F46" s="546"/>
      <c r="G46" s="548" t="s">
        <v>28</v>
      </c>
      <c r="H46" s="548"/>
      <c r="I46" s="548"/>
      <c r="J46" s="549"/>
    </row>
    <row r="47" spans="1:10" ht="15" customHeight="1" thickBot="1" x14ac:dyDescent="0.3">
      <c r="A47" s="545"/>
      <c r="B47" s="545"/>
      <c r="C47" s="547"/>
      <c r="D47" s="547"/>
      <c r="E47" s="547"/>
      <c r="F47" s="547"/>
      <c r="G47" s="547" t="s">
        <v>29</v>
      </c>
      <c r="H47" s="547"/>
      <c r="I47" s="547" t="s">
        <v>30</v>
      </c>
      <c r="J47" s="550"/>
    </row>
    <row r="48" spans="1:10" ht="18.75" customHeight="1" thickBot="1" x14ac:dyDescent="0.3">
      <c r="A48" s="375" t="e">
        <f>'RT03-F13'!H10</f>
        <v>#N/A</v>
      </c>
      <c r="B48" s="371" t="str">
        <f>'RT03-F13'!I10</f>
        <v>g</v>
      </c>
      <c r="C48" s="551" t="s">
        <v>8</v>
      </c>
      <c r="D48" s="552"/>
      <c r="E48" s="551" t="s">
        <v>9</v>
      </c>
      <c r="F48" s="553"/>
      <c r="G48" s="295" t="e">
        <f>'RT03-F13'!H11</f>
        <v>#N/A</v>
      </c>
      <c r="H48" s="296" t="s">
        <v>562</v>
      </c>
      <c r="I48" s="298" t="e">
        <f>'RT03-F13'!H12</f>
        <v>#N/A</v>
      </c>
      <c r="J48" s="297" t="s">
        <v>437</v>
      </c>
    </row>
    <row r="49" spans="1:10" ht="18.75" customHeight="1" x14ac:dyDescent="0.25">
      <c r="A49" s="348"/>
      <c r="B49" s="348"/>
      <c r="C49" s="334"/>
      <c r="D49" s="334"/>
      <c r="E49" s="334"/>
      <c r="F49" s="334"/>
      <c r="G49" s="14"/>
      <c r="H49" s="334"/>
      <c r="I49" s="334"/>
      <c r="J49" s="334"/>
    </row>
    <row r="50" spans="1:10" ht="18.75" customHeight="1" x14ac:dyDescent="0.25">
      <c r="A50" s="348"/>
      <c r="B50" s="348"/>
      <c r="C50" s="334"/>
      <c r="D50" s="334"/>
      <c r="E50" s="334"/>
      <c r="F50" s="334"/>
      <c r="G50" s="14"/>
      <c r="H50" s="334"/>
      <c r="I50" s="334"/>
      <c r="J50" s="334"/>
    </row>
    <row r="51" spans="1:10" ht="18.75" customHeight="1" x14ac:dyDescent="0.25">
      <c r="A51" s="348"/>
      <c r="B51" s="348"/>
      <c r="C51" s="334"/>
      <c r="D51" s="334"/>
      <c r="E51" s="334"/>
      <c r="F51" s="334"/>
      <c r="G51" s="14"/>
      <c r="H51" s="334"/>
      <c r="I51" s="334"/>
      <c r="J51" s="334"/>
    </row>
    <row r="52" spans="1:10" ht="18.75" customHeight="1" x14ac:dyDescent="0.25">
      <c r="A52" s="348"/>
      <c r="B52" s="348"/>
      <c r="C52" s="334"/>
      <c r="D52" s="334"/>
      <c r="E52" s="334"/>
      <c r="F52" s="334"/>
      <c r="G52" s="14"/>
      <c r="H52" s="334"/>
      <c r="I52" s="334"/>
      <c r="J52" s="334"/>
    </row>
    <row r="53" spans="1:10" ht="16.5" customHeight="1" x14ac:dyDescent="0.25">
      <c r="A53" s="559"/>
      <c r="B53" s="559"/>
      <c r="C53" s="559"/>
      <c r="D53" s="559"/>
      <c r="E53" s="559"/>
      <c r="F53" s="559"/>
      <c r="G53" s="559"/>
      <c r="H53" s="559"/>
      <c r="I53" s="559"/>
      <c r="J53" s="559"/>
    </row>
    <row r="54" spans="1:10" ht="16.5" customHeight="1" x14ac:dyDescent="0.25">
      <c r="A54" s="559"/>
      <c r="B54" s="559"/>
      <c r="C54" s="559"/>
      <c r="D54" s="559"/>
      <c r="E54" s="559"/>
      <c r="F54" s="559"/>
      <c r="G54" s="559"/>
      <c r="H54" s="559"/>
      <c r="I54" s="559"/>
      <c r="J54" s="559"/>
    </row>
    <row r="55" spans="1:10" ht="16.5" customHeight="1" x14ac:dyDescent="0.25">
      <c r="A55" s="559"/>
      <c r="B55" s="559"/>
      <c r="C55" s="559"/>
      <c r="D55" s="559"/>
      <c r="E55" s="559"/>
      <c r="F55" s="559"/>
      <c r="G55" s="559"/>
      <c r="H55" s="559"/>
      <c r="I55" s="559"/>
      <c r="J55" s="559"/>
    </row>
    <row r="56" spans="1:10" ht="16.5" customHeight="1" x14ac:dyDescent="0.25">
      <c r="A56" s="559"/>
      <c r="B56" s="559"/>
      <c r="C56" s="559"/>
      <c r="D56" s="559"/>
      <c r="E56" s="559"/>
      <c r="F56" s="559"/>
      <c r="G56" s="559"/>
      <c r="H56" s="559"/>
      <c r="I56" s="559"/>
      <c r="J56" s="559"/>
    </row>
    <row r="57" spans="1:10" ht="12" customHeight="1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</row>
    <row r="58" spans="1:10" ht="16.5" x14ac:dyDescent="0.3">
      <c r="A58" s="526" t="s">
        <v>99</v>
      </c>
      <c r="B58" s="526"/>
      <c r="C58" s="526"/>
      <c r="D58" s="526"/>
      <c r="E58" s="526"/>
      <c r="H58" s="541" t="s">
        <v>41</v>
      </c>
      <c r="I58" s="541"/>
      <c r="J58" s="45" t="str">
        <f>J6</f>
        <v>LCP-XXX</v>
      </c>
    </row>
    <row r="59" spans="1:10" ht="12" customHeight="1" x14ac:dyDescent="0.25"/>
    <row r="60" spans="1:10" ht="17.25" customHeight="1" x14ac:dyDescent="0.25">
      <c r="A60" s="521" t="s">
        <v>35</v>
      </c>
      <c r="B60" s="521"/>
      <c r="C60" s="521"/>
      <c r="D60" s="521"/>
      <c r="E60" s="521"/>
      <c r="F60" s="521"/>
      <c r="G60" s="521"/>
      <c r="H60" s="521"/>
      <c r="I60" s="521"/>
      <c r="J60" s="521"/>
    </row>
    <row r="61" spans="1:10" ht="18.75" customHeight="1" x14ac:dyDescent="0.25">
      <c r="A61" s="521"/>
      <c r="B61" s="521"/>
      <c r="C61" s="521"/>
      <c r="D61" s="521"/>
      <c r="E61" s="521"/>
      <c r="F61" s="521"/>
      <c r="G61" s="521"/>
      <c r="H61" s="521"/>
      <c r="I61" s="521"/>
      <c r="J61" s="521"/>
    </row>
    <row r="62" spans="1:10" ht="27" customHeight="1" x14ac:dyDescent="0.25">
      <c r="A62" s="521"/>
      <c r="B62" s="521"/>
      <c r="C62" s="521"/>
      <c r="D62" s="521"/>
      <c r="E62" s="521"/>
      <c r="F62" s="521"/>
      <c r="G62" s="521"/>
      <c r="H62" s="521"/>
      <c r="I62" s="521"/>
      <c r="J62" s="521"/>
    </row>
    <row r="63" spans="1:10" ht="12" customHeight="1" x14ac:dyDescent="0.25"/>
    <row r="64" spans="1:10" ht="20.100000000000001" customHeight="1" x14ac:dyDescent="0.25">
      <c r="A64" s="537" t="s">
        <v>31</v>
      </c>
      <c r="B64" s="537"/>
      <c r="C64" s="537"/>
      <c r="D64" s="311" t="s">
        <v>32</v>
      </c>
      <c r="E64" s="311" t="s">
        <v>24</v>
      </c>
      <c r="F64" s="537" t="s">
        <v>33</v>
      </c>
      <c r="G64" s="537"/>
      <c r="H64" s="537" t="s">
        <v>34</v>
      </c>
      <c r="I64" s="537"/>
      <c r="J64" s="537"/>
    </row>
    <row r="65" spans="1:10" ht="15" customHeight="1" x14ac:dyDescent="0.25">
      <c r="A65" s="538" t="s">
        <v>455</v>
      </c>
      <c r="B65" s="538"/>
      <c r="C65" s="538"/>
      <c r="D65" s="71" t="e">
        <f>'RT03-F13'!B8</f>
        <v>#N/A</v>
      </c>
      <c r="E65" s="313" t="e">
        <f>'RT03-F13'!D8</f>
        <v>#N/A</v>
      </c>
      <c r="F65" s="539" t="e">
        <f>'RT03-F13'!B10</f>
        <v>#N/A</v>
      </c>
      <c r="G65" s="538"/>
      <c r="H65" s="540" t="e">
        <f>'RT03-F13'!D10</f>
        <v>#N/A</v>
      </c>
      <c r="I65" s="540"/>
      <c r="J65" s="540"/>
    </row>
    <row r="66" spans="1:10" ht="12" customHeight="1" x14ac:dyDescent="0.25"/>
    <row r="67" spans="1:10" x14ac:dyDescent="0.25">
      <c r="A67" s="527" t="s">
        <v>100</v>
      </c>
      <c r="B67" s="527"/>
      <c r="C67" s="527"/>
      <c r="D67" s="527"/>
      <c r="E67" s="527"/>
      <c r="F67" s="527"/>
      <c r="G67" s="527"/>
      <c r="H67" s="527"/>
      <c r="I67" s="527"/>
      <c r="J67" s="314"/>
    </row>
    <row r="68" spans="1:10" ht="12" customHeight="1" x14ac:dyDescent="0.25">
      <c r="A68" s="314"/>
      <c r="B68" s="305"/>
      <c r="C68" s="305"/>
      <c r="D68" s="305"/>
      <c r="E68" s="305"/>
    </row>
    <row r="69" spans="1:10" ht="48" customHeight="1" x14ac:dyDescent="0.25">
      <c r="A69" s="521" t="s">
        <v>12</v>
      </c>
      <c r="B69" s="521"/>
      <c r="C69" s="521"/>
      <c r="D69" s="521"/>
      <c r="E69" s="521"/>
      <c r="F69" s="521"/>
      <c r="G69" s="521"/>
      <c r="H69" s="521"/>
      <c r="I69" s="521"/>
      <c r="J69" s="521"/>
    </row>
    <row r="70" spans="1:10" ht="12" customHeight="1" x14ac:dyDescent="0.25">
      <c r="A70" s="309"/>
      <c r="B70" s="309"/>
      <c r="C70" s="309"/>
      <c r="D70" s="309"/>
      <c r="E70" s="309"/>
      <c r="F70" s="309"/>
      <c r="G70" s="309"/>
      <c r="H70" s="309"/>
      <c r="I70" s="309"/>
      <c r="J70" s="309"/>
    </row>
    <row r="71" spans="1:10" x14ac:dyDescent="0.25">
      <c r="A71" s="527" t="s">
        <v>179</v>
      </c>
      <c r="B71" s="527"/>
      <c r="C71" s="527"/>
      <c r="D71" s="527"/>
      <c r="E71" s="527"/>
    </row>
    <row r="72" spans="1:10" ht="12" customHeight="1" x14ac:dyDescent="0.25">
      <c r="A72" s="11"/>
      <c r="B72" s="11"/>
      <c r="C72" s="11"/>
      <c r="D72" s="11"/>
      <c r="E72" s="12"/>
    </row>
    <row r="73" spans="1:10" ht="29.1" customHeight="1" x14ac:dyDescent="0.25">
      <c r="A73" s="528" t="s">
        <v>4</v>
      </c>
      <c r="B73" s="529" t="s">
        <v>10</v>
      </c>
      <c r="C73" s="531" t="s">
        <v>11</v>
      </c>
      <c r="D73" s="532"/>
      <c r="E73" s="533" t="s">
        <v>538</v>
      </c>
      <c r="F73" s="535" t="s">
        <v>156</v>
      </c>
      <c r="G73" s="537" t="s">
        <v>19</v>
      </c>
      <c r="H73" s="537"/>
      <c r="I73" s="537"/>
      <c r="J73" s="315" t="s">
        <v>102</v>
      </c>
    </row>
    <row r="74" spans="1:10" ht="50.25" customHeight="1" x14ac:dyDescent="0.25">
      <c r="A74" s="528"/>
      <c r="B74" s="530"/>
      <c r="C74" s="312" t="s">
        <v>22</v>
      </c>
      <c r="D74" s="312" t="s">
        <v>21</v>
      </c>
      <c r="E74" s="534"/>
      <c r="F74" s="536"/>
      <c r="G74" s="77" t="s">
        <v>445</v>
      </c>
      <c r="H74" s="16" t="s">
        <v>20</v>
      </c>
      <c r="I74" s="315" t="s">
        <v>23</v>
      </c>
      <c r="J74" s="311" t="s">
        <v>103</v>
      </c>
    </row>
    <row r="75" spans="1:10" ht="15" customHeight="1" x14ac:dyDescent="0.25">
      <c r="A75" s="20">
        <v>1</v>
      </c>
      <c r="B75" s="365" t="e">
        <f>'RT03-F13'!$I$9</f>
        <v>#N/A</v>
      </c>
      <c r="C75" s="75" t="e">
        <f>'RT03-F13'!$H$10</f>
        <v>#N/A</v>
      </c>
      <c r="D75" s="293" t="e">
        <f>'RT03-F13'!E73</f>
        <v>#N/A</v>
      </c>
      <c r="E75" s="23">
        <v>80</v>
      </c>
      <c r="F75" s="23">
        <v>250</v>
      </c>
      <c r="G75" s="21" t="e">
        <f>'RT03-F13'!$D$48</f>
        <v>#DIV/0!</v>
      </c>
      <c r="H75" s="21" t="e">
        <f>'RT03-F13'!$D$49</f>
        <v>#DIV/0!</v>
      </c>
      <c r="I75" s="21" t="e">
        <f>'RT03-F13'!D50</f>
        <v>#DIV/0!</v>
      </c>
      <c r="J75" s="21" t="e">
        <f t="shared" ref="J75" si="0">IF(D75+E75&gt;=F75,"NO","SI")</f>
        <v>#N/A</v>
      </c>
    </row>
    <row r="76" spans="1:10" ht="12" customHeight="1" x14ac:dyDescent="0.25">
      <c r="A76" s="302"/>
      <c r="B76" s="302"/>
      <c r="C76" s="302"/>
      <c r="D76" s="13"/>
      <c r="E76" s="14"/>
      <c r="F76" s="14"/>
      <c r="G76" s="13"/>
      <c r="H76" s="13"/>
      <c r="I76" s="13"/>
      <c r="J76" s="13"/>
    </row>
    <row r="77" spans="1:10" x14ac:dyDescent="0.25">
      <c r="A77" s="521" t="s">
        <v>561</v>
      </c>
      <c r="B77" s="521"/>
      <c r="C77" s="521"/>
      <c r="D77" s="521"/>
      <c r="E77" s="521"/>
      <c r="F77" s="521"/>
      <c r="G77" s="521"/>
      <c r="H77" s="521"/>
      <c r="I77" s="521"/>
      <c r="J77" s="521"/>
    </row>
    <row r="78" spans="1:10" ht="6" customHeight="1" x14ac:dyDescent="0.25">
      <c r="A78" s="521"/>
      <c r="B78" s="521"/>
      <c r="C78" s="521"/>
      <c r="D78" s="521"/>
      <c r="E78" s="521"/>
      <c r="F78" s="521"/>
      <c r="G78" s="521"/>
      <c r="H78" s="521"/>
      <c r="I78" s="521"/>
      <c r="J78" s="521"/>
    </row>
    <row r="79" spans="1:10" ht="10.5" customHeight="1" x14ac:dyDescent="0.25">
      <c r="A79" s="521"/>
      <c r="B79" s="521"/>
      <c r="C79" s="521"/>
      <c r="D79" s="521"/>
      <c r="E79" s="521"/>
      <c r="F79" s="521"/>
      <c r="G79" s="521"/>
      <c r="H79" s="521"/>
      <c r="I79" s="521"/>
      <c r="J79" s="521"/>
    </row>
    <row r="80" spans="1:10" ht="12" customHeight="1" x14ac:dyDescent="0.25">
      <c r="A80" s="521"/>
      <c r="B80" s="521"/>
      <c r="C80" s="521"/>
      <c r="D80" s="521"/>
      <c r="E80" s="521"/>
      <c r="F80" s="521"/>
      <c r="G80" s="521"/>
      <c r="H80" s="521"/>
      <c r="I80" s="521"/>
      <c r="J80" s="521"/>
    </row>
    <row r="81" spans="1:10" ht="11.25" customHeight="1" x14ac:dyDescent="0.25">
      <c r="A81" s="521"/>
      <c r="B81" s="521"/>
      <c r="C81" s="521"/>
      <c r="D81" s="521"/>
      <c r="E81" s="521"/>
      <c r="F81" s="521"/>
      <c r="G81" s="521"/>
      <c r="H81" s="521"/>
      <c r="I81" s="521"/>
      <c r="J81" s="521"/>
    </row>
    <row r="82" spans="1:10" ht="7.5" customHeight="1" x14ac:dyDescent="0.25">
      <c r="A82" s="521"/>
      <c r="B82" s="521"/>
      <c r="C82" s="521"/>
      <c r="D82" s="521"/>
      <c r="E82" s="521"/>
      <c r="F82" s="521"/>
      <c r="G82" s="521"/>
      <c r="H82" s="521"/>
      <c r="I82" s="521"/>
      <c r="J82" s="521"/>
    </row>
    <row r="83" spans="1:10" ht="12" customHeight="1" x14ac:dyDescent="0.25"/>
    <row r="84" spans="1:10" x14ac:dyDescent="0.25">
      <c r="A84" s="526" t="s">
        <v>104</v>
      </c>
      <c r="B84" s="526"/>
      <c r="C84" s="526"/>
      <c r="D84" s="526"/>
    </row>
    <row r="85" spans="1:10" ht="12" customHeight="1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 s="73" t="s">
        <v>440</v>
      </c>
      <c r="B86" s="520">
        <f>Datos!C131</f>
        <v>0</v>
      </c>
      <c r="C86" s="520"/>
      <c r="D86" s="520"/>
      <c r="E86" s="520"/>
      <c r="F86" s="520"/>
      <c r="G86" s="520"/>
      <c r="H86" s="520"/>
    </row>
    <row r="87" spans="1:10" x14ac:dyDescent="0.25">
      <c r="A87" s="73" t="s">
        <v>440</v>
      </c>
      <c r="B87" s="517">
        <f>Datos!C132</f>
        <v>0</v>
      </c>
      <c r="C87" s="517"/>
      <c r="D87" s="517"/>
      <c r="E87" s="517"/>
      <c r="F87" s="517"/>
      <c r="G87" s="517"/>
    </row>
    <row r="88" spans="1:10" x14ac:dyDescent="0.25">
      <c r="A88" s="73" t="s">
        <v>440</v>
      </c>
      <c r="B88" s="517">
        <f>Datos!C133</f>
        <v>0</v>
      </c>
      <c r="C88" s="517"/>
      <c r="D88" s="517"/>
      <c r="E88" s="517"/>
      <c r="F88" s="517"/>
      <c r="G88" s="517"/>
    </row>
    <row r="89" spans="1:10" x14ac:dyDescent="0.25">
      <c r="A89" s="73" t="s">
        <v>440</v>
      </c>
      <c r="B89" s="517">
        <f>Datos!C134</f>
        <v>0</v>
      </c>
      <c r="C89" s="517"/>
      <c r="D89" s="517"/>
      <c r="E89" s="517"/>
      <c r="F89" s="517"/>
      <c r="G89" s="517"/>
    </row>
    <row r="90" spans="1:10" x14ac:dyDescent="0.25">
      <c r="A90" s="73" t="s">
        <v>440</v>
      </c>
      <c r="B90" s="319">
        <f>Datos!C135</f>
        <v>0</v>
      </c>
      <c r="C90" s="319"/>
      <c r="D90" s="319"/>
      <c r="E90" s="319"/>
      <c r="F90" s="319"/>
      <c r="G90" s="319"/>
    </row>
    <row r="91" spans="1:10" ht="12" customHeight="1" x14ac:dyDescent="0.25">
      <c r="A91" s="73"/>
      <c r="B91" s="316"/>
      <c r="C91" s="316"/>
      <c r="D91" s="316"/>
      <c r="E91" s="316"/>
      <c r="F91" s="316"/>
      <c r="G91" s="316"/>
    </row>
    <row r="92" spans="1:10" x14ac:dyDescent="0.25">
      <c r="A92" s="524" t="s">
        <v>36</v>
      </c>
      <c r="B92" s="524"/>
      <c r="C92" s="524"/>
      <c r="E92" s="15"/>
    </row>
    <row r="93" spans="1:10" ht="3.95" customHeight="1" x14ac:dyDescent="0.25"/>
    <row r="94" spans="1:10" ht="9.9499999999999993" customHeight="1" x14ac:dyDescent="0.25">
      <c r="E94" s="44"/>
      <c r="G94" s="60"/>
      <c r="J94" s="301"/>
    </row>
    <row r="95" spans="1:10" ht="16.5" thickBot="1" x14ac:dyDescent="0.3">
      <c r="A95" s="15"/>
      <c r="B95" s="525"/>
      <c r="C95" s="525"/>
      <c r="D95" s="525"/>
      <c r="E95" s="525"/>
      <c r="G95" s="525"/>
      <c r="H95" s="525"/>
      <c r="I95" s="525"/>
      <c r="J95" s="525"/>
    </row>
    <row r="96" spans="1:10" ht="15" customHeight="1" x14ac:dyDescent="0.25">
      <c r="B96" s="522" t="s">
        <v>414</v>
      </c>
      <c r="C96" s="522"/>
      <c r="D96" s="522"/>
      <c r="E96" s="522"/>
      <c r="G96" s="522" t="s">
        <v>415</v>
      </c>
      <c r="H96" s="522"/>
      <c r="I96" s="522"/>
      <c r="J96" s="522"/>
    </row>
    <row r="97" spans="2:10" x14ac:dyDescent="0.25">
      <c r="B97" s="523" t="e">
        <f>VLOOKUP(E94,Datos!A75:B78,2,FALSE)</f>
        <v>#N/A</v>
      </c>
      <c r="C97" s="523"/>
      <c r="D97" s="523"/>
      <c r="E97" s="523"/>
      <c r="F97" s="523" t="e">
        <f>VLOOKUP(G94,Datos!A75:B78,2,FALSE)</f>
        <v>#N/A</v>
      </c>
      <c r="G97" s="523"/>
      <c r="H97" s="523"/>
      <c r="I97" s="523"/>
      <c r="J97" s="523"/>
    </row>
    <row r="98" spans="2:10" x14ac:dyDescent="0.25">
      <c r="B98" s="524" t="e">
        <f>VLOOKUP(E94,Datos!A75:B78,1,FALSE)</f>
        <v>#N/A</v>
      </c>
      <c r="C98" s="524"/>
      <c r="D98" s="524"/>
      <c r="E98" s="524"/>
      <c r="F98" s="524" t="e">
        <f>VLOOKUP(G94,Datos!A75:B78,1,FALSE)</f>
        <v>#N/A</v>
      </c>
      <c r="G98" s="524"/>
      <c r="H98" s="524"/>
      <c r="I98" s="524"/>
      <c r="J98" s="524"/>
    </row>
    <row r="99" spans="2:10" x14ac:dyDescent="0.25">
      <c r="J99" s="301"/>
    </row>
    <row r="100" spans="2:10" x14ac:dyDescent="0.25">
      <c r="B100" s="517" t="s">
        <v>105</v>
      </c>
      <c r="C100" s="517"/>
      <c r="D100" s="517"/>
      <c r="E100" s="517"/>
      <c r="F100" s="518" t="s">
        <v>556</v>
      </c>
      <c r="G100" s="518"/>
      <c r="J100" s="301"/>
    </row>
    <row r="101" spans="2:10" ht="9.9499999999999993" customHeight="1" x14ac:dyDescent="0.25">
      <c r="J101" s="301"/>
    </row>
    <row r="102" spans="2:10" x14ac:dyDescent="0.25">
      <c r="C102" s="519" t="s">
        <v>106</v>
      </c>
      <c r="D102" s="519"/>
      <c r="E102" s="519"/>
      <c r="F102" s="519"/>
      <c r="G102" s="519"/>
      <c r="H102" s="519"/>
      <c r="J102" s="301"/>
    </row>
    <row r="103" spans="2:10" x14ac:dyDescent="0.25">
      <c r="C103" s="317"/>
      <c r="D103" s="317"/>
      <c r="E103" s="317"/>
      <c r="F103" s="317"/>
      <c r="G103" s="317"/>
      <c r="H103" s="317"/>
      <c r="J103" s="318"/>
    </row>
  </sheetData>
  <mergeCells count="82">
    <mergeCell ref="A1:J4"/>
    <mergeCell ref="A53:J56"/>
    <mergeCell ref="H12:I12"/>
    <mergeCell ref="A6:C6"/>
    <mergeCell ref="H6:I6"/>
    <mergeCell ref="A8:B8"/>
    <mergeCell ref="D8:G8"/>
    <mergeCell ref="A9:B9"/>
    <mergeCell ref="D9:I9"/>
    <mergeCell ref="A10:B10"/>
    <mergeCell ref="D10:G10"/>
    <mergeCell ref="A12:C12"/>
    <mergeCell ref="D12:E12"/>
    <mergeCell ref="F12:G12"/>
    <mergeCell ref="A14:E14"/>
    <mergeCell ref="A16:C16"/>
    <mergeCell ref="A17:C17"/>
    <mergeCell ref="D17:G17"/>
    <mergeCell ref="A18:C18"/>
    <mergeCell ref="D18:G18"/>
    <mergeCell ref="A34:J34"/>
    <mergeCell ref="A19:C19"/>
    <mergeCell ref="D19:J19"/>
    <mergeCell ref="A20:C20"/>
    <mergeCell ref="D20:G20"/>
    <mergeCell ref="A22:E22"/>
    <mergeCell ref="A24:D24"/>
    <mergeCell ref="E24:J24"/>
    <mergeCell ref="B25:E25"/>
    <mergeCell ref="A26:D26"/>
    <mergeCell ref="A28:G28"/>
    <mergeCell ref="A30:I30"/>
    <mergeCell ref="A32:D32"/>
    <mergeCell ref="H58:I58"/>
    <mergeCell ref="A36:D36"/>
    <mergeCell ref="A38:J38"/>
    <mergeCell ref="A40:G40"/>
    <mergeCell ref="A42:G42"/>
    <mergeCell ref="A44:G44"/>
    <mergeCell ref="A46:B47"/>
    <mergeCell ref="C46:D47"/>
    <mergeCell ref="E46:F47"/>
    <mergeCell ref="G46:J46"/>
    <mergeCell ref="G47:H47"/>
    <mergeCell ref="I47:J47"/>
    <mergeCell ref="C48:D48"/>
    <mergeCell ref="E48:F48"/>
    <mergeCell ref="A58:E58"/>
    <mergeCell ref="A64:C64"/>
    <mergeCell ref="F64:G64"/>
    <mergeCell ref="H64:J64"/>
    <mergeCell ref="A65:C65"/>
    <mergeCell ref="F65:G65"/>
    <mergeCell ref="H65:J65"/>
    <mergeCell ref="G95:J95"/>
    <mergeCell ref="A77:J82"/>
    <mergeCell ref="A84:D84"/>
    <mergeCell ref="A67:I67"/>
    <mergeCell ref="A69:J69"/>
    <mergeCell ref="A71:E71"/>
    <mergeCell ref="A73:A74"/>
    <mergeCell ref="B73:B74"/>
    <mergeCell ref="C73:D73"/>
    <mergeCell ref="E73:E74"/>
    <mergeCell ref="F73:F74"/>
    <mergeCell ref="G73:I73"/>
    <mergeCell ref="B100:E100"/>
    <mergeCell ref="F100:G100"/>
    <mergeCell ref="C102:H102"/>
    <mergeCell ref="B86:H86"/>
    <mergeCell ref="A60:J62"/>
    <mergeCell ref="B96:E96"/>
    <mergeCell ref="G96:J96"/>
    <mergeCell ref="B97:E97"/>
    <mergeCell ref="F97:J97"/>
    <mergeCell ref="B98:E98"/>
    <mergeCell ref="F98:J98"/>
    <mergeCell ref="B87:G87"/>
    <mergeCell ref="B88:G88"/>
    <mergeCell ref="B89:G89"/>
    <mergeCell ref="A92:C92"/>
    <mergeCell ref="B95:E95"/>
  </mergeCells>
  <pageMargins left="0.70866141732283472" right="0.70866141732283472" top="0.6692913385826772" bottom="0" header="0.31496062992125984" footer="0.31496062992125984"/>
  <pageSetup scale="86" orientation="portrait" horizontalDpi="4294967293" r:id="rId1"/>
  <headerFooter>
    <oddHeader>&amp;C&amp;"-,Negrita"&amp;14
&amp;16CERTIFICADO DE         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1" manualBreakCount="1">
    <brk id="5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Datos!$A$74:$A$78</xm:f>
          </x14:formula1>
          <xm:sqref>G94 E94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B6FD03"/>
  </sheetPr>
  <dimension ref="A1:L83"/>
  <sheetViews>
    <sheetView showGridLines="0" view="pageBreakPreview" topLeftCell="A7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572"/>
      <c r="E5" s="573"/>
      <c r="F5" s="84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3"/>
      <c r="D28" s="363"/>
      <c r="E28" s="363"/>
      <c r="F28" s="363"/>
      <c r="G28" s="363"/>
      <c r="H28" s="363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3"/>
      <c r="D29" s="363"/>
      <c r="E29" s="363"/>
      <c r="F29" s="363"/>
      <c r="G29" s="363"/>
      <c r="H29" s="363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3"/>
      <c r="D30" s="363"/>
      <c r="E30" s="363"/>
      <c r="F30" s="363"/>
      <c r="G30" s="363"/>
      <c r="H30" s="363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3"/>
      <c r="D31" s="363"/>
      <c r="E31" s="363"/>
      <c r="F31" s="363"/>
      <c r="G31" s="363"/>
      <c r="H31" s="363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3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4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5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73" t="e">
        <f>D73+E73/1000</f>
        <v>#N/A</v>
      </c>
      <c r="H73" s="481"/>
      <c r="I73" s="157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9Oy7NEzH2BAbVbD+W+S4UMWze5YI/1zuLJxDG91uaLh9T2R0KEXbrpXUBBT52QkXPFB/jnDpJ2YeQ/MvDPgnKA==" saltValue="LCnsQPoeLzDFWRf2ppausw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B6FD03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tr">
        <f>'1 g'!D3</f>
        <v>XX/XX/XXXX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84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28"/>
      <c r="D28" s="228"/>
      <c r="E28" s="228"/>
      <c r="F28" s="228"/>
      <c r="G28" s="228"/>
      <c r="H28" s="228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28"/>
      <c r="D29" s="228"/>
      <c r="E29" s="228"/>
      <c r="F29" s="228"/>
      <c r="G29" s="228"/>
      <c r="H29" s="228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28"/>
      <c r="D30" s="228"/>
      <c r="E30" s="228"/>
      <c r="F30" s="228"/>
      <c r="G30" s="228"/>
      <c r="H30" s="228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28"/>
      <c r="D31" s="228"/>
      <c r="E31" s="228"/>
      <c r="F31" s="228"/>
      <c r="G31" s="228"/>
      <c r="H31" s="228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3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4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5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11" t="e">
        <f>D73+E73/1000</f>
        <v>#N/A</v>
      </c>
      <c r="H73" s="481"/>
      <c r="I73" s="157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+V3rxmZ7zzMlR1CHxQ+zljmbDEZwSe983Gvmt6ug9Dv2nlqnTsIVHEch9OXCoghhQftnYZMedgQK3K4woSAfMw==" saltValue="3/n2nrxxeiLiG4XXNkpJ7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Datos!$A$3:$A$54</xm:f>
          </x14:formula1>
          <xm:sqref>D6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Datos!$AR$3:$AR$30</xm:f>
          </x14:formula1>
          <xm:sqref>I2:J2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B6FD03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70" t="str">
        <f>'1 g'!D3</f>
        <v>XX/XX/XXXX</v>
      </c>
      <c r="E3" s="571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572"/>
      <c r="E5" s="573"/>
      <c r="F5" s="84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65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3"/>
      <c r="D28" s="363"/>
      <c r="E28" s="363"/>
      <c r="F28" s="363"/>
      <c r="G28" s="363"/>
      <c r="H28" s="363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3"/>
      <c r="D29" s="363"/>
      <c r="E29" s="363"/>
      <c r="F29" s="363"/>
      <c r="G29" s="363"/>
      <c r="H29" s="363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3"/>
      <c r="D30" s="363"/>
      <c r="E30" s="363"/>
      <c r="F30" s="363"/>
      <c r="G30" s="363"/>
      <c r="H30" s="363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3"/>
      <c r="D31" s="363"/>
      <c r="E31" s="363"/>
      <c r="F31" s="363"/>
      <c r="G31" s="363"/>
      <c r="H31" s="363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3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4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6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458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11" t="e">
        <f>D73+E73/1000</f>
        <v>#N/A</v>
      </c>
      <c r="H73" s="481"/>
      <c r="I73" s="27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zR+zllHdWSvuvcT7JLzYRaiGFXRvGVEk6mpeVrHvjKt+z3V40WK7X+znqsIM11O0N6K6MtC53ueUdlZRoCqUdw==" saltValue="Tl+HM2U3VvLn/F65l36j8w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B6FD03"/>
  </sheetPr>
  <dimension ref="A1:L83"/>
  <sheetViews>
    <sheetView showGridLines="0" view="pageBreakPreview" zoomScale="90" zoomScaleNormal="60" zoomScaleSheetLayoutView="9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70" t="str">
        <f>'1 g'!D3</f>
        <v>XX/XX/XXXX</v>
      </c>
      <c r="E3" s="571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572"/>
      <c r="E5" s="573"/>
      <c r="F5" s="84" t="s">
        <v>454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370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360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65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363"/>
      <c r="D28" s="363"/>
      <c r="E28" s="363"/>
      <c r="F28" s="363"/>
      <c r="G28" s="363"/>
      <c r="H28" s="363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363"/>
      <c r="D29" s="363"/>
      <c r="E29" s="363"/>
      <c r="F29" s="363"/>
      <c r="G29" s="363"/>
      <c r="H29" s="363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363"/>
      <c r="D30" s="363"/>
      <c r="E30" s="363"/>
      <c r="F30" s="363"/>
      <c r="G30" s="363"/>
      <c r="H30" s="363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363"/>
      <c r="D31" s="363"/>
      <c r="E31" s="363"/>
      <c r="F31" s="363"/>
      <c r="G31" s="363"/>
      <c r="H31" s="363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80"/>
      <c r="C33" s="486"/>
      <c r="D33" s="487"/>
      <c r="E33" s="216"/>
      <c r="F33" s="486" t="s">
        <v>53</v>
      </c>
      <c r="G33" s="487"/>
      <c r="H33" s="216"/>
      <c r="I33" s="22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283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287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8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6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271" t="e">
        <f>D73*1000-A73*1000</f>
        <v>#N/A</v>
      </c>
      <c r="F73" s="212" t="s">
        <v>3</v>
      </c>
      <c r="G73" s="213" t="e">
        <f>D73+E73/1000</f>
        <v>#N/A</v>
      </c>
      <c r="H73" s="481"/>
      <c r="I73" s="27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6RsDWpPF+FQAso50DmesH6TO5KqBQ2mmsDsnYyTwjYGoWVgTg107p8SPUxQ4utdj2PmPx9bMKyeqlEsX8vRe6g==" saltValue="Qq0x+/+lkgsvE5xyqSszcQ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5:E5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C000"/>
  </sheetPr>
  <dimension ref="A1:J128"/>
  <sheetViews>
    <sheetView view="pageBreakPreview" topLeftCell="A10" zoomScaleNormal="100" zoomScaleSheetLayoutView="100" workbookViewId="0">
      <selection activeCell="G22" sqref="G22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6.5" customHeight="1" x14ac:dyDescent="0.25">
      <c r="A2" s="523"/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6.5" customHeight="1" x14ac:dyDescent="0.25">
      <c r="A3" s="523"/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6.5" customHeight="1" x14ac:dyDescent="0.25">
      <c r="A4" s="523"/>
      <c r="B4" s="523"/>
      <c r="C4" s="523"/>
      <c r="D4" s="523"/>
      <c r="E4" s="523"/>
      <c r="F4" s="523"/>
      <c r="G4" s="523"/>
      <c r="H4" s="523"/>
      <c r="I4" s="523"/>
      <c r="J4" s="523"/>
    </row>
    <row r="5" spans="1:10" ht="20.100000000000001" customHeight="1" x14ac:dyDescent="0.3">
      <c r="A5" s="557" t="s">
        <v>13</v>
      </c>
      <c r="B5" s="557"/>
      <c r="C5" s="557"/>
      <c r="D5" s="3"/>
      <c r="E5" s="3"/>
      <c r="F5" s="3"/>
      <c r="H5" s="541" t="s">
        <v>41</v>
      </c>
      <c r="I5" s="541"/>
      <c r="J5" s="45" t="str">
        <f>'1 g'!G5</f>
        <v>LCP - XXX</v>
      </c>
    </row>
    <row r="6" spans="1:10" ht="12" customHeight="1" x14ac:dyDescent="0.25">
      <c r="A6" s="56"/>
      <c r="B6" s="3"/>
      <c r="C6" s="3"/>
      <c r="D6" s="3"/>
      <c r="E6" s="3"/>
      <c r="F6" s="3"/>
    </row>
    <row r="7" spans="1:10" ht="15" customHeight="1" x14ac:dyDescent="0.25">
      <c r="A7" s="554" t="s">
        <v>93</v>
      </c>
      <c r="B7" s="554"/>
      <c r="D7" s="562" t="e">
        <f>'1 g'!G3</f>
        <v>#N/A</v>
      </c>
      <c r="E7" s="562"/>
      <c r="F7" s="562"/>
      <c r="G7" s="562"/>
    </row>
    <row r="8" spans="1:10" ht="15" customHeight="1" x14ac:dyDescent="0.25">
      <c r="A8" s="554" t="s">
        <v>14</v>
      </c>
      <c r="B8" s="554"/>
      <c r="C8" s="4"/>
      <c r="D8" s="562" t="e">
        <f>'1 g'!I3</f>
        <v>#N/A</v>
      </c>
      <c r="E8" s="562"/>
      <c r="F8" s="562"/>
      <c r="G8" s="562"/>
      <c r="H8" s="562"/>
      <c r="I8" s="562"/>
    </row>
    <row r="9" spans="1:10" ht="15" customHeight="1" x14ac:dyDescent="0.25">
      <c r="A9" s="554" t="s">
        <v>15</v>
      </c>
      <c r="B9" s="554"/>
      <c r="D9" s="562" t="e">
        <f>VLOOKUP('1 g'!I2,Datos!AR4:AW30,5,FALSE)</f>
        <v>#N/A</v>
      </c>
      <c r="E9" s="562"/>
      <c r="F9" s="562"/>
      <c r="G9" s="562"/>
    </row>
    <row r="10" spans="1:10" ht="12" customHeight="1" x14ac:dyDescent="0.25">
      <c r="A10" s="57"/>
      <c r="B10" s="57"/>
      <c r="D10" s="57"/>
      <c r="E10" s="57"/>
      <c r="F10" s="3"/>
    </row>
    <row r="11" spans="1:10" ht="15" customHeight="1" x14ac:dyDescent="0.25">
      <c r="A11" s="554" t="s">
        <v>16</v>
      </c>
      <c r="B11" s="554"/>
      <c r="C11" s="554"/>
      <c r="D11" s="564" t="str">
        <f>'1 g'!D3</f>
        <v>XX/XX/XXXX</v>
      </c>
      <c r="E11" s="564"/>
      <c r="F11" s="563" t="s">
        <v>18</v>
      </c>
      <c r="G11" s="563"/>
      <c r="H11" s="576">
        <f>'10000 g'!D5</f>
        <v>0</v>
      </c>
      <c r="I11" s="576"/>
    </row>
    <row r="12" spans="1:10" ht="12" customHeight="1" x14ac:dyDescent="0.25">
      <c r="A12" s="3"/>
      <c r="B12" s="3"/>
      <c r="C12" s="3"/>
      <c r="D12" s="3"/>
      <c r="E12" s="3"/>
      <c r="F12" s="3"/>
    </row>
    <row r="13" spans="1:10" ht="20.100000000000001" customHeight="1" x14ac:dyDescent="0.25">
      <c r="A13" s="557" t="s">
        <v>94</v>
      </c>
      <c r="B13" s="557"/>
      <c r="C13" s="557"/>
      <c r="D13" s="557"/>
      <c r="E13" s="557"/>
      <c r="F13" s="3"/>
    </row>
    <row r="14" spans="1:10" ht="12" customHeight="1" x14ac:dyDescent="0.25">
      <c r="A14" s="55"/>
      <c r="B14" s="55"/>
      <c r="C14" s="55"/>
      <c r="D14" s="55"/>
      <c r="E14" s="55"/>
      <c r="F14" s="3"/>
    </row>
    <row r="15" spans="1:10" ht="15" customHeight="1" x14ac:dyDescent="0.25">
      <c r="A15" s="554" t="s">
        <v>497</v>
      </c>
      <c r="B15" s="554"/>
      <c r="C15" s="554"/>
      <c r="D15" s="577" t="s">
        <v>537</v>
      </c>
      <c r="E15" s="577"/>
      <c r="F15" s="3"/>
      <c r="G15" s="3"/>
      <c r="H15" s="275"/>
      <c r="I15" s="275"/>
    </row>
    <row r="16" spans="1:10" ht="15" customHeight="1" x14ac:dyDescent="0.25">
      <c r="A16" s="554" t="s">
        <v>24</v>
      </c>
      <c r="B16" s="554"/>
      <c r="C16" s="554"/>
      <c r="D16" s="555" t="e">
        <f>'1 g'!I8</f>
        <v>#N/A</v>
      </c>
      <c r="E16" s="555"/>
      <c r="F16" s="555"/>
      <c r="G16" s="555"/>
    </row>
    <row r="17" spans="1:10" x14ac:dyDescent="0.25">
      <c r="A17" s="554" t="s">
        <v>17</v>
      </c>
      <c r="B17" s="554"/>
      <c r="C17" s="554"/>
      <c r="D17" s="555" t="e">
        <f>'1 g'!G9</f>
        <v>#N/A</v>
      </c>
      <c r="E17" s="555"/>
      <c r="F17" s="555"/>
      <c r="G17" s="555"/>
    </row>
    <row r="18" spans="1:10" ht="39.75" customHeight="1" x14ac:dyDescent="0.25">
      <c r="A18" s="554" t="s">
        <v>25</v>
      </c>
      <c r="B18" s="554"/>
      <c r="C18" s="554"/>
      <c r="D18" s="578" t="str">
        <f>Datos!Y4</f>
        <v>1 g ; 2 g ; 2 g* ; 5 g ; 10 g ; 20 g ; 20 g * ; LMS M 50 g ; LMS M 100 g ; LMS M 200 g ; LMS M 200 g* ; LMS M 500 g ; LMS M 1 kg ; LMS M 2 kg ; LMS M 2 kg* ; LMS M 5 kg ; LMS M 10 kg.</v>
      </c>
      <c r="E18" s="578"/>
      <c r="F18" s="578"/>
      <c r="G18" s="578"/>
      <c r="H18" s="578"/>
      <c r="I18" s="578"/>
      <c r="J18" s="578"/>
    </row>
    <row r="19" spans="1:10" x14ac:dyDescent="0.25">
      <c r="A19" s="554" t="s">
        <v>26</v>
      </c>
      <c r="B19" s="554"/>
      <c r="C19" s="554"/>
      <c r="D19" s="555" t="e">
        <f>'1 g'!G8</f>
        <v>#N/A</v>
      </c>
      <c r="E19" s="555"/>
      <c r="F19" s="555"/>
      <c r="G19" s="555"/>
    </row>
    <row r="20" spans="1:10" ht="11.25" customHeight="1" x14ac:dyDescent="0.25">
      <c r="A20" s="57"/>
      <c r="B20" s="57"/>
      <c r="C20" s="57"/>
      <c r="D20" s="56"/>
      <c r="E20" s="56"/>
      <c r="F20" s="56"/>
      <c r="G20" s="56"/>
    </row>
    <row r="21" spans="1:10" ht="15.75" customHeight="1" x14ac:dyDescent="0.25">
      <c r="A21" s="554" t="s">
        <v>27</v>
      </c>
      <c r="B21" s="554"/>
      <c r="C21" s="554"/>
      <c r="D21" s="554"/>
      <c r="E21" s="554"/>
      <c r="F21" s="294">
        <f>(('1 g'!I5)+('2 g'!I5)+('2 g +'!I5)+('5 g'!I5)+('10 g'!I5)+('20 g'!I5)+('20 g +'!I5)+('50 g'!I5)+('100 g'!I5)+('200 g'!I5)+('200 g +'!I5)+('500 g'!I5)+('1000 g'!I5)+('2000 g'!I5)+('2000 g +'!I5)+('5000 g'!I5)+('10000 g'!I5))</f>
        <v>0</v>
      </c>
    </row>
    <row r="22" spans="1:10" ht="13.5" customHeight="1" x14ac:dyDescent="0.25">
      <c r="A22" s="57"/>
      <c r="B22" s="57"/>
      <c r="C22" s="57"/>
      <c r="D22" s="57"/>
      <c r="E22" s="57"/>
      <c r="F22" s="57"/>
      <c r="G22" s="3"/>
    </row>
    <row r="23" spans="1:10" x14ac:dyDescent="0.25">
      <c r="A23" s="557" t="s">
        <v>95</v>
      </c>
      <c r="B23" s="557"/>
      <c r="C23" s="557"/>
      <c r="D23" s="557"/>
      <c r="E23" s="558" t="e">
        <f>'1 g'!B5</f>
        <v>#N/A</v>
      </c>
      <c r="F23" s="517"/>
      <c r="G23" s="517"/>
      <c r="H23" s="517"/>
      <c r="I23" s="517"/>
      <c r="J23" s="517"/>
    </row>
    <row r="24" spans="1:10" ht="9.75" customHeight="1" x14ac:dyDescent="0.25">
      <c r="B24" s="557"/>
      <c r="C24" s="557"/>
      <c r="D24" s="557"/>
      <c r="E24" s="557"/>
      <c r="F24" s="55"/>
      <c r="G24" s="56"/>
    </row>
    <row r="25" spans="1:10" x14ac:dyDescent="0.25">
      <c r="A25" s="557" t="s">
        <v>96</v>
      </c>
      <c r="B25" s="557"/>
      <c r="C25" s="557"/>
      <c r="D25" s="557"/>
      <c r="E25" s="364" t="str">
        <f>J5</f>
        <v>LCP - XXX</v>
      </c>
      <c r="F25" s="59" t="s">
        <v>557</v>
      </c>
      <c r="G25" s="5"/>
      <c r="H25" s="5"/>
    </row>
    <row r="26" spans="1:10" ht="10.5" customHeight="1" x14ac:dyDescent="0.25">
      <c r="F26" s="56"/>
      <c r="G26" s="56"/>
    </row>
    <row r="27" spans="1:10" x14ac:dyDescent="0.25">
      <c r="A27" s="526" t="s">
        <v>508</v>
      </c>
      <c r="B27" s="526"/>
      <c r="C27" s="526"/>
      <c r="D27" s="526"/>
      <c r="E27" s="526"/>
      <c r="F27" s="526"/>
      <c r="G27" s="526"/>
    </row>
    <row r="28" spans="1:10" ht="6" customHeight="1" x14ac:dyDescent="0.25">
      <c r="A28" s="53"/>
      <c r="B28" s="47"/>
      <c r="C28" s="47"/>
      <c r="D28" s="47"/>
      <c r="F28" s="58"/>
      <c r="G28" s="3"/>
    </row>
    <row r="29" spans="1:10" x14ac:dyDescent="0.25">
      <c r="A29" s="555" t="s">
        <v>509</v>
      </c>
      <c r="B29" s="555"/>
      <c r="C29" s="555"/>
      <c r="D29" s="555"/>
      <c r="E29" s="555"/>
      <c r="F29" s="555"/>
      <c r="G29" s="555"/>
      <c r="H29" s="555"/>
      <c r="I29" s="555"/>
      <c r="J29" s="56"/>
    </row>
    <row r="30" spans="1:10" ht="5.2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x14ac:dyDescent="0.25">
      <c r="A31" s="526" t="s">
        <v>507</v>
      </c>
      <c r="B31" s="526"/>
      <c r="C31" s="526"/>
      <c r="D31" s="526"/>
      <c r="E31" s="53"/>
      <c r="F31" s="56"/>
      <c r="G31" s="56"/>
    </row>
    <row r="32" spans="1:10" ht="6" customHeight="1" x14ac:dyDescent="0.25">
      <c r="A32" s="53"/>
      <c r="B32" s="53"/>
      <c r="C32" s="53"/>
      <c r="D32" s="53"/>
      <c r="E32" s="53"/>
      <c r="F32" s="56"/>
      <c r="G32" s="56"/>
    </row>
    <row r="33" spans="1:10" x14ac:dyDescent="0.25">
      <c r="A33" s="556" t="s">
        <v>513</v>
      </c>
      <c r="B33" s="556"/>
      <c r="C33" s="556"/>
      <c r="D33" s="556"/>
      <c r="E33" s="556"/>
      <c r="F33" s="556"/>
      <c r="G33" s="556"/>
      <c r="H33" s="556"/>
      <c r="I33" s="556"/>
      <c r="J33" s="556"/>
    </row>
    <row r="34" spans="1:10" ht="8.25" customHeight="1" x14ac:dyDescent="0.25">
      <c r="A34" s="6"/>
      <c r="B34" s="6"/>
      <c r="C34" s="6"/>
      <c r="D34" s="6"/>
      <c r="E34" s="6"/>
      <c r="F34" s="6"/>
      <c r="G34" s="6"/>
    </row>
    <row r="35" spans="1:10" x14ac:dyDescent="0.25">
      <c r="A35" s="542" t="s">
        <v>178</v>
      </c>
      <c r="B35" s="542"/>
      <c r="C35" s="542"/>
      <c r="D35" s="542"/>
      <c r="G35" s="3"/>
    </row>
    <row r="36" spans="1:10" ht="8.25" customHeight="1" x14ac:dyDescent="0.25">
      <c r="A36" s="51"/>
      <c r="B36" s="51"/>
      <c r="C36" s="51"/>
      <c r="D36" s="51"/>
      <c r="G36" s="3"/>
    </row>
    <row r="37" spans="1:10" ht="32.25" customHeight="1" x14ac:dyDescent="0.25">
      <c r="A37" s="521" t="s">
        <v>510</v>
      </c>
      <c r="B37" s="521"/>
      <c r="C37" s="521"/>
      <c r="D37" s="521"/>
      <c r="E37" s="521"/>
      <c r="F37" s="521"/>
      <c r="G37" s="521"/>
      <c r="H37" s="521"/>
      <c r="I37" s="521"/>
      <c r="J37" s="521"/>
    </row>
    <row r="38" spans="1:10" ht="12" customHeight="1" x14ac:dyDescent="0.25">
      <c r="A38" s="50"/>
      <c r="B38" s="50"/>
      <c r="C38" s="50"/>
      <c r="D38" s="50"/>
      <c r="E38" s="50"/>
      <c r="F38" s="50"/>
      <c r="G38" s="50"/>
    </row>
    <row r="39" spans="1:10" x14ac:dyDescent="0.25">
      <c r="A39" s="526" t="s">
        <v>97</v>
      </c>
      <c r="B39" s="526"/>
      <c r="C39" s="526"/>
      <c r="D39" s="526"/>
      <c r="E39" s="526"/>
      <c r="F39" s="526"/>
      <c r="G39" s="526"/>
    </row>
    <row r="40" spans="1:10" ht="9.75" customHeight="1" x14ac:dyDescent="0.25">
      <c r="A40" s="51"/>
      <c r="B40" s="51"/>
      <c r="C40" s="51"/>
      <c r="D40" s="51"/>
      <c r="E40" s="51"/>
      <c r="F40" s="51"/>
      <c r="G40" s="51"/>
    </row>
    <row r="41" spans="1:10" x14ac:dyDescent="0.25">
      <c r="A41" s="543" t="s">
        <v>37</v>
      </c>
      <c r="B41" s="543"/>
      <c r="C41" s="543"/>
      <c r="D41" s="543"/>
      <c r="E41" s="543"/>
      <c r="F41" s="543"/>
      <c r="G41" s="543"/>
    </row>
    <row r="42" spans="1:10" ht="9.75" customHeight="1" x14ac:dyDescent="0.25"/>
    <row r="43" spans="1:10" x14ac:dyDescent="0.25">
      <c r="A43" s="526" t="s">
        <v>511</v>
      </c>
      <c r="B43" s="526"/>
      <c r="C43" s="526"/>
      <c r="D43" s="526"/>
      <c r="E43" s="526"/>
      <c r="F43" s="526"/>
      <c r="G43" s="526"/>
    </row>
    <row r="44" spans="1:10" ht="9.75" customHeight="1" thickBot="1" x14ac:dyDescent="0.3">
      <c r="A44" s="54"/>
      <c r="B44" s="54"/>
      <c r="C44" s="54"/>
      <c r="D44" s="54"/>
      <c r="E44" s="54"/>
      <c r="F44" s="54"/>
      <c r="G44" s="54"/>
    </row>
    <row r="45" spans="1:10" x14ac:dyDescent="0.25">
      <c r="A45" s="544" t="s">
        <v>98</v>
      </c>
      <c r="B45" s="544"/>
      <c r="C45" s="546" t="s">
        <v>6</v>
      </c>
      <c r="D45" s="546"/>
      <c r="E45" s="546" t="s">
        <v>7</v>
      </c>
      <c r="F45" s="546"/>
      <c r="G45" s="548" t="s">
        <v>28</v>
      </c>
      <c r="H45" s="548"/>
      <c r="I45" s="548"/>
      <c r="J45" s="549"/>
    </row>
    <row r="46" spans="1:10" ht="15" customHeight="1" thickBot="1" x14ac:dyDescent="0.3">
      <c r="A46" s="545"/>
      <c r="B46" s="545"/>
      <c r="C46" s="547"/>
      <c r="D46" s="547"/>
      <c r="E46" s="547"/>
      <c r="F46" s="547"/>
      <c r="G46" s="547" t="s">
        <v>29</v>
      </c>
      <c r="H46" s="547"/>
      <c r="I46" s="547" t="s">
        <v>30</v>
      </c>
      <c r="J46" s="550"/>
    </row>
    <row r="47" spans="1:10" ht="18.75" customHeight="1" thickBot="1" x14ac:dyDescent="0.3">
      <c r="A47" s="574" t="str">
        <f>D15</f>
        <v>De      1 g  a  10 kg</v>
      </c>
      <c r="B47" s="575"/>
      <c r="C47" s="581" t="s">
        <v>8</v>
      </c>
      <c r="D47" s="552"/>
      <c r="E47" s="551" t="s">
        <v>9</v>
      </c>
      <c r="F47" s="553"/>
      <c r="G47" s="295" t="e">
        <f>'1 g'!H11</f>
        <v>#N/A</v>
      </c>
      <c r="H47" s="296" t="s">
        <v>438</v>
      </c>
      <c r="I47" s="298" t="e">
        <f>'1 g'!H12</f>
        <v>#N/A</v>
      </c>
      <c r="J47" s="297" t="s">
        <v>437</v>
      </c>
    </row>
    <row r="50" spans="1:10" ht="14.25" customHeight="1" x14ac:dyDescent="0.25">
      <c r="A50" s="6" t="s">
        <v>5</v>
      </c>
    </row>
    <row r="51" spans="1:10" ht="14.25" customHeight="1" x14ac:dyDescent="0.25">
      <c r="A51" s="6"/>
    </row>
    <row r="52" spans="1:10" ht="14.25" customHeight="1" x14ac:dyDescent="0.25">
      <c r="A52" s="6"/>
    </row>
    <row r="53" spans="1:10" ht="14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6.5" x14ac:dyDescent="0.3">
      <c r="A55" s="526" t="s">
        <v>99</v>
      </c>
      <c r="B55" s="526"/>
      <c r="C55" s="526"/>
      <c r="D55" s="526"/>
      <c r="E55" s="526"/>
      <c r="H55" s="541" t="s">
        <v>41</v>
      </c>
      <c r="I55" s="541"/>
      <c r="J55" s="45" t="str">
        <f>J5</f>
        <v>LCP - XXX</v>
      </c>
    </row>
    <row r="56" spans="1:10" ht="6" customHeight="1" x14ac:dyDescent="0.25">
      <c r="A56" s="53"/>
    </row>
    <row r="57" spans="1:10" x14ac:dyDescent="0.25">
      <c r="A57" s="521" t="s">
        <v>555</v>
      </c>
      <c r="B57" s="521"/>
      <c r="C57" s="521"/>
      <c r="D57" s="521"/>
      <c r="E57" s="521"/>
      <c r="F57" s="521"/>
      <c r="G57" s="521"/>
      <c r="H57" s="521"/>
      <c r="I57" s="521"/>
      <c r="J57" s="521"/>
    </row>
    <row r="58" spans="1:10" x14ac:dyDescent="0.25">
      <c r="A58" s="521"/>
      <c r="B58" s="521"/>
      <c r="C58" s="521"/>
      <c r="D58" s="521"/>
      <c r="E58" s="521"/>
      <c r="F58" s="521"/>
      <c r="G58" s="521"/>
      <c r="H58" s="521"/>
      <c r="I58" s="521"/>
      <c r="J58" s="521"/>
    </row>
    <row r="59" spans="1:10" x14ac:dyDescent="0.25">
      <c r="A59" s="521"/>
      <c r="B59" s="521"/>
      <c r="C59" s="521"/>
      <c r="D59" s="521"/>
      <c r="E59" s="521"/>
      <c r="F59" s="521"/>
      <c r="G59" s="521"/>
      <c r="H59" s="521"/>
      <c r="I59" s="521"/>
      <c r="J59" s="521"/>
    </row>
    <row r="60" spans="1:10" ht="24.75" customHeight="1" x14ac:dyDescent="0.25">
      <c r="A60" s="521"/>
      <c r="B60" s="521"/>
      <c r="C60" s="521"/>
      <c r="D60" s="521"/>
      <c r="E60" s="521"/>
      <c r="F60" s="521"/>
      <c r="G60" s="521"/>
      <c r="H60" s="521"/>
      <c r="I60" s="521"/>
      <c r="J60" s="521"/>
    </row>
    <row r="61" spans="1:10" ht="12" customHeight="1" x14ac:dyDescent="0.25">
      <c r="A61" s="53"/>
    </row>
    <row r="62" spans="1:10" x14ac:dyDescent="0.25">
      <c r="A62" s="537" t="s">
        <v>31</v>
      </c>
      <c r="B62" s="537"/>
      <c r="C62" s="537"/>
      <c r="D62" s="52" t="s">
        <v>32</v>
      </c>
      <c r="E62" s="52" t="s">
        <v>24</v>
      </c>
      <c r="F62" s="537" t="s">
        <v>33</v>
      </c>
      <c r="G62" s="537"/>
      <c r="H62" s="537" t="s">
        <v>34</v>
      </c>
      <c r="I62" s="537"/>
      <c r="J62" s="537"/>
    </row>
    <row r="63" spans="1:10" x14ac:dyDescent="0.25">
      <c r="A63" s="538" t="s">
        <v>455</v>
      </c>
      <c r="B63" s="538"/>
      <c r="C63" s="538"/>
      <c r="D63" s="71" t="e">
        <f>'1 g'!B8</f>
        <v>#N/A</v>
      </c>
      <c r="E63" s="70" t="e">
        <f>'1 g'!D8</f>
        <v>#N/A</v>
      </c>
      <c r="F63" s="582" t="e">
        <f>'1 g'!B10</f>
        <v>#N/A</v>
      </c>
      <c r="G63" s="582"/>
      <c r="H63" s="540" t="e">
        <f>'1 g'!D10</f>
        <v>#N/A</v>
      </c>
      <c r="I63" s="540"/>
      <c r="J63" s="540"/>
    </row>
    <row r="64" spans="1:10" ht="12" customHeight="1" x14ac:dyDescent="0.25">
      <c r="A64" s="8"/>
      <c r="B64" s="8"/>
      <c r="C64" s="8"/>
      <c r="D64" s="9"/>
      <c r="E64" s="8"/>
      <c r="F64" s="8"/>
      <c r="G64" s="8"/>
      <c r="H64" s="10"/>
      <c r="I64" s="10"/>
      <c r="J64" s="10"/>
    </row>
    <row r="65" spans="1:10" x14ac:dyDescent="0.25">
      <c r="A65" s="527" t="s">
        <v>100</v>
      </c>
      <c r="B65" s="527"/>
      <c r="C65" s="527"/>
      <c r="D65" s="527"/>
      <c r="E65" s="527"/>
      <c r="F65" s="527"/>
      <c r="G65" s="527"/>
      <c r="H65" s="527"/>
      <c r="I65" s="527"/>
      <c r="J65" s="49"/>
    </row>
    <row r="66" spans="1:10" ht="12" customHeight="1" x14ac:dyDescent="0.25">
      <c r="A66" s="49"/>
      <c r="B66" s="56"/>
      <c r="C66" s="56"/>
      <c r="D66" s="56"/>
      <c r="E66" s="56"/>
    </row>
    <row r="67" spans="1:10" ht="60" customHeight="1" x14ac:dyDescent="0.25">
      <c r="A67" s="521" t="s">
        <v>12</v>
      </c>
      <c r="B67" s="521"/>
      <c r="C67" s="521"/>
      <c r="D67" s="521"/>
      <c r="E67" s="521"/>
      <c r="F67" s="521"/>
      <c r="G67" s="521"/>
      <c r="H67" s="521"/>
      <c r="I67" s="521"/>
      <c r="J67" s="521"/>
    </row>
    <row r="68" spans="1:10" ht="12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25">
      <c r="A69" s="527" t="s">
        <v>179</v>
      </c>
      <c r="B69" s="527"/>
      <c r="C69" s="527"/>
      <c r="D69" s="527"/>
      <c r="E69" s="527"/>
    </row>
    <row r="70" spans="1:10" ht="15" customHeight="1" x14ac:dyDescent="0.25">
      <c r="A70" s="11"/>
      <c r="B70" s="11"/>
      <c r="C70" s="11"/>
      <c r="D70" s="11"/>
      <c r="E70" s="12"/>
    </row>
    <row r="71" spans="1:10" ht="31.5" customHeight="1" x14ac:dyDescent="0.25">
      <c r="A71" s="528" t="s">
        <v>4</v>
      </c>
      <c r="B71" s="529" t="s">
        <v>10</v>
      </c>
      <c r="C71" s="531" t="s">
        <v>11</v>
      </c>
      <c r="D71" s="532"/>
      <c r="E71" s="533" t="s">
        <v>101</v>
      </c>
      <c r="F71" s="535" t="s">
        <v>156</v>
      </c>
      <c r="G71" s="537" t="s">
        <v>19</v>
      </c>
      <c r="H71" s="537"/>
      <c r="I71" s="537"/>
      <c r="J71" s="7" t="s">
        <v>102</v>
      </c>
    </row>
    <row r="72" spans="1:10" ht="50.25" customHeight="1" x14ac:dyDescent="0.25">
      <c r="A72" s="528"/>
      <c r="B72" s="530"/>
      <c r="C72" s="18" t="s">
        <v>22</v>
      </c>
      <c r="D72" s="18" t="s">
        <v>21</v>
      </c>
      <c r="E72" s="534"/>
      <c r="F72" s="536"/>
      <c r="G72" s="77" t="s">
        <v>445</v>
      </c>
      <c r="H72" s="16" t="s">
        <v>20</v>
      </c>
      <c r="I72" s="7" t="s">
        <v>23</v>
      </c>
      <c r="J72" s="17" t="s">
        <v>103</v>
      </c>
    </row>
    <row r="73" spans="1:10" ht="15.95" customHeight="1" x14ac:dyDescent="0.25">
      <c r="A73" s="20">
        <v>1</v>
      </c>
      <c r="B73" s="441" t="e">
        <f>'1 g'!$I$9</f>
        <v>#N/A</v>
      </c>
      <c r="C73" s="75" t="e">
        <f>'1 g'!$H$10</f>
        <v>#N/A</v>
      </c>
      <c r="D73" s="292" t="e">
        <f>'1 g'!E73</f>
        <v>#N/A</v>
      </c>
      <c r="E73" s="22">
        <v>0.3</v>
      </c>
      <c r="F73" s="22">
        <v>1</v>
      </c>
      <c r="G73" s="22" t="e">
        <f>'1 g'!$D$48</f>
        <v>#DIV/0!</v>
      </c>
      <c r="H73" s="22" t="e">
        <f>'1 g'!$D$49</f>
        <v>#DIV/0!</v>
      </c>
      <c r="I73" s="22" t="e">
        <f>'1 g'!$D$50</f>
        <v>#DIV/0!</v>
      </c>
      <c r="J73" s="442" t="e">
        <f t="shared" ref="J73:J89" si="0">IF(D73+E73&gt;=F73,"NO","SI")</f>
        <v>#N/A</v>
      </c>
    </row>
    <row r="74" spans="1:10" ht="15.95" customHeight="1" x14ac:dyDescent="0.25">
      <c r="A74" s="20">
        <v>2</v>
      </c>
      <c r="B74" s="441" t="e">
        <f>'2 g'!$I$9</f>
        <v>#N/A</v>
      </c>
      <c r="C74" s="75" t="e">
        <f>'2 g'!$H$10</f>
        <v>#N/A</v>
      </c>
      <c r="D74" s="292" t="e">
        <f>'2 g'!E73</f>
        <v>#N/A</v>
      </c>
      <c r="E74" s="22">
        <v>0.4</v>
      </c>
      <c r="F74" s="22">
        <v>1.2</v>
      </c>
      <c r="G74" s="22" t="e">
        <f>'2 g'!$D$48</f>
        <v>#DIV/0!</v>
      </c>
      <c r="H74" s="22" t="e">
        <f>'2 g'!$D$49</f>
        <v>#DIV/0!</v>
      </c>
      <c r="I74" s="22" t="e">
        <f>'2 g'!$D$50</f>
        <v>#DIV/0!</v>
      </c>
      <c r="J74" s="442" t="e">
        <f>IF((D74+E74)&lt;&gt;F74,"NO","SI")</f>
        <v>#N/A</v>
      </c>
    </row>
    <row r="75" spans="1:10" ht="15.95" customHeight="1" x14ac:dyDescent="0.25">
      <c r="A75" s="20">
        <v>3</v>
      </c>
      <c r="B75" s="441" t="e">
        <f>'2 g +'!$I$9</f>
        <v>#N/A</v>
      </c>
      <c r="C75" s="75" t="e">
        <f>'2 g +'!$H$10</f>
        <v>#N/A</v>
      </c>
      <c r="D75" s="292" t="e">
        <f>'2 g +'!E73</f>
        <v>#N/A</v>
      </c>
      <c r="E75" s="22">
        <v>0.4</v>
      </c>
      <c r="F75" s="22">
        <v>1.2</v>
      </c>
      <c r="G75" s="22" t="e">
        <f>'2 g +'!$D$48</f>
        <v>#DIV/0!</v>
      </c>
      <c r="H75" s="22" t="e">
        <f>'2 g +'!$D$49</f>
        <v>#DIV/0!</v>
      </c>
      <c r="I75" s="22" t="e">
        <f>'2 g +'!$D$50</f>
        <v>#DIV/0!</v>
      </c>
      <c r="J75" s="442" t="e">
        <f t="shared" si="0"/>
        <v>#N/A</v>
      </c>
    </row>
    <row r="76" spans="1:10" ht="15.95" customHeight="1" x14ac:dyDescent="0.25">
      <c r="A76" s="20">
        <v>4</v>
      </c>
      <c r="B76" s="441" t="e">
        <f>'5 g'!$I$9</f>
        <v>#N/A</v>
      </c>
      <c r="C76" s="75" t="e">
        <f>'5 g'!$H$10</f>
        <v>#N/A</v>
      </c>
      <c r="D76" s="292" t="e">
        <f>'5 g'!E73</f>
        <v>#N/A</v>
      </c>
      <c r="E76" s="22">
        <v>0.5</v>
      </c>
      <c r="F76" s="22">
        <v>1.6</v>
      </c>
      <c r="G76" s="22" t="e">
        <f>'5 g'!$D$48</f>
        <v>#DIV/0!</v>
      </c>
      <c r="H76" s="22" t="e">
        <f>'5 g'!$D$49</f>
        <v>#DIV/0!</v>
      </c>
      <c r="I76" s="22" t="e">
        <f>'5 g'!$D$50</f>
        <v>#DIV/0!</v>
      </c>
      <c r="J76" s="442" t="e">
        <f t="shared" si="0"/>
        <v>#N/A</v>
      </c>
    </row>
    <row r="77" spans="1:10" s="76" customFormat="1" ht="15.95" customHeight="1" x14ac:dyDescent="0.25">
      <c r="A77" s="20">
        <v>5</v>
      </c>
      <c r="B77" s="441" t="e">
        <f>'10 g'!$I$9</f>
        <v>#N/A</v>
      </c>
      <c r="C77" s="75" t="e">
        <f>'10 g'!$H$10</f>
        <v>#N/A</v>
      </c>
      <c r="D77" s="292" t="e">
        <f>'10 g'!E73</f>
        <v>#N/A</v>
      </c>
      <c r="E77" s="22">
        <v>0.6</v>
      </c>
      <c r="F77" s="22">
        <v>2</v>
      </c>
      <c r="G77" s="22" t="e">
        <f>'10 g'!$D$48</f>
        <v>#DIV/0!</v>
      </c>
      <c r="H77" s="22" t="e">
        <f>'10 g'!$D$49</f>
        <v>#DIV/0!</v>
      </c>
      <c r="I77" s="22" t="e">
        <f>'10 g'!$D$50</f>
        <v>#DIV/0!</v>
      </c>
      <c r="J77" s="442" t="e">
        <f t="shared" si="0"/>
        <v>#N/A</v>
      </c>
    </row>
    <row r="78" spans="1:10" ht="15.95" customHeight="1" x14ac:dyDescent="0.25">
      <c r="A78" s="20">
        <v>6</v>
      </c>
      <c r="B78" s="441" t="e">
        <f>'20 g'!$I$9</f>
        <v>#N/A</v>
      </c>
      <c r="C78" s="75" t="e">
        <f>'20 g'!$H$10</f>
        <v>#N/A</v>
      </c>
      <c r="D78" s="292" t="e">
        <f>'20 g'!E73</f>
        <v>#N/A</v>
      </c>
      <c r="E78" s="22">
        <v>0.8</v>
      </c>
      <c r="F78" s="22">
        <v>2.5</v>
      </c>
      <c r="G78" s="22" t="e">
        <f>'20 g'!$D$48</f>
        <v>#DIV/0!</v>
      </c>
      <c r="H78" s="22" t="e">
        <f>'20 g'!$D$49</f>
        <v>#DIV/0!</v>
      </c>
      <c r="I78" s="22" t="e">
        <f>'20 g'!$D$50</f>
        <v>#DIV/0!</v>
      </c>
      <c r="J78" s="442" t="e">
        <f t="shared" si="0"/>
        <v>#N/A</v>
      </c>
    </row>
    <row r="79" spans="1:10" ht="15.95" customHeight="1" x14ac:dyDescent="0.25">
      <c r="A79" s="20">
        <v>7</v>
      </c>
      <c r="B79" s="441" t="e">
        <f>'20 g +'!$I$9</f>
        <v>#N/A</v>
      </c>
      <c r="C79" s="75" t="e">
        <f>'20 g +'!$H$10</f>
        <v>#N/A</v>
      </c>
      <c r="D79" s="292" t="e">
        <f>'20 g +'!E73</f>
        <v>#N/A</v>
      </c>
      <c r="E79" s="22">
        <v>0.8</v>
      </c>
      <c r="F79" s="22">
        <v>2.5</v>
      </c>
      <c r="G79" s="22" t="e">
        <f>'20 g +'!$D$48</f>
        <v>#DIV/0!</v>
      </c>
      <c r="H79" s="22" t="e">
        <f>'20 g +'!$D$49</f>
        <v>#DIV/0!</v>
      </c>
      <c r="I79" s="22" t="e">
        <f>'20 g +'!$D$50</f>
        <v>#DIV/0!</v>
      </c>
      <c r="J79" s="442" t="e">
        <f t="shared" si="0"/>
        <v>#N/A</v>
      </c>
    </row>
    <row r="80" spans="1:10" ht="15.95" customHeight="1" x14ac:dyDescent="0.25">
      <c r="A80" s="20">
        <v>8</v>
      </c>
      <c r="B80" s="291" t="e">
        <f>'50 g'!$I$9</f>
        <v>#N/A</v>
      </c>
      <c r="C80" s="75" t="e">
        <f>'50 g'!$H$10</f>
        <v>#N/A</v>
      </c>
      <c r="D80" s="292" t="e">
        <f>'50 g'!E73</f>
        <v>#N/A</v>
      </c>
      <c r="E80" s="22">
        <v>1</v>
      </c>
      <c r="F80" s="22">
        <v>3</v>
      </c>
      <c r="G80" s="22" t="e">
        <f>'50 g'!$D$48</f>
        <v>#DIV/0!</v>
      </c>
      <c r="H80" s="22" t="e">
        <f>'50 g'!$D$49</f>
        <v>#DIV/0!</v>
      </c>
      <c r="I80" s="22" t="e">
        <f>'50 g'!$D$50</f>
        <v>#DIV/0!</v>
      </c>
      <c r="J80" s="442" t="e">
        <f t="shared" si="0"/>
        <v>#N/A</v>
      </c>
    </row>
    <row r="81" spans="1:10" ht="15.95" customHeight="1" x14ac:dyDescent="0.25">
      <c r="A81" s="20">
        <v>9</v>
      </c>
      <c r="B81" s="291" t="e">
        <f>'100 g'!$I$9</f>
        <v>#N/A</v>
      </c>
      <c r="C81" s="75" t="e">
        <f>'100 g'!$H$10</f>
        <v>#N/A</v>
      </c>
      <c r="D81" s="292" t="e">
        <f>'100 g'!E73</f>
        <v>#N/A</v>
      </c>
      <c r="E81" s="22">
        <v>1.6</v>
      </c>
      <c r="F81" s="22">
        <v>5</v>
      </c>
      <c r="G81" s="22" t="e">
        <f>'100 g'!$D$48</f>
        <v>#DIV/0!</v>
      </c>
      <c r="H81" s="22" t="e">
        <f>'100 g'!$D$49</f>
        <v>#DIV/0!</v>
      </c>
      <c r="I81" s="22" t="e">
        <f>'100 g'!$D$50</f>
        <v>#DIV/0!</v>
      </c>
      <c r="J81" s="442" t="e">
        <f t="shared" si="0"/>
        <v>#N/A</v>
      </c>
    </row>
    <row r="82" spans="1:10" ht="15.95" customHeight="1" x14ac:dyDescent="0.25">
      <c r="A82" s="20">
        <v>10</v>
      </c>
      <c r="B82" s="291" t="e">
        <f>'200 g'!$I$9</f>
        <v>#N/A</v>
      </c>
      <c r="C82" s="75" t="e">
        <f>'200 g'!$H$10</f>
        <v>#N/A</v>
      </c>
      <c r="D82" s="292" t="e">
        <f>'200 g'!E73</f>
        <v>#N/A</v>
      </c>
      <c r="E82" s="22">
        <v>3</v>
      </c>
      <c r="F82" s="23">
        <v>10</v>
      </c>
      <c r="G82" s="22" t="e">
        <f>'200 g'!$D$48</f>
        <v>#DIV/0!</v>
      </c>
      <c r="H82" s="22" t="e">
        <f>'200 g'!$D$49</f>
        <v>#DIV/0!</v>
      </c>
      <c r="I82" s="22" t="e">
        <f>'200 g'!$D$50</f>
        <v>#DIV/0!</v>
      </c>
      <c r="J82" s="442" t="e">
        <f t="shared" si="0"/>
        <v>#N/A</v>
      </c>
    </row>
    <row r="83" spans="1:10" ht="15.95" customHeight="1" x14ac:dyDescent="0.25">
      <c r="A83" s="20">
        <v>11</v>
      </c>
      <c r="B83" s="299" t="e">
        <f>'200 g +'!$I$9</f>
        <v>#N/A</v>
      </c>
      <c r="C83" s="75" t="e">
        <f>'200 g +'!$H$10</f>
        <v>#N/A</v>
      </c>
      <c r="D83" s="292" t="e">
        <f>'200 g +'!E73</f>
        <v>#N/A</v>
      </c>
      <c r="E83" s="22">
        <v>3</v>
      </c>
      <c r="F83" s="23">
        <v>10</v>
      </c>
      <c r="G83" s="22" t="e">
        <f>'200 g +'!$D$48</f>
        <v>#DIV/0!</v>
      </c>
      <c r="H83" s="22" t="e">
        <f>'200 g +'!$D$49</f>
        <v>#DIV/0!</v>
      </c>
      <c r="I83" s="22" t="e">
        <f>'200 g +'!$D$50</f>
        <v>#DIV/0!</v>
      </c>
      <c r="J83" s="442" t="e">
        <f t="shared" si="0"/>
        <v>#N/A</v>
      </c>
    </row>
    <row r="84" spans="1:10" ht="15.95" customHeight="1" x14ac:dyDescent="0.25">
      <c r="A84" s="20">
        <v>12</v>
      </c>
      <c r="B84" s="291" t="e">
        <f>'500 g'!$I$9</f>
        <v>#N/A</v>
      </c>
      <c r="C84" s="75" t="e">
        <f>'500 g'!$H$10</f>
        <v>#N/A</v>
      </c>
      <c r="D84" s="292" t="e">
        <f>'500 g'!E73</f>
        <v>#N/A</v>
      </c>
      <c r="E84" s="22">
        <v>8</v>
      </c>
      <c r="F84" s="23">
        <v>25</v>
      </c>
      <c r="G84" s="22" t="e">
        <f>'500 g'!$D$48</f>
        <v>#DIV/0!</v>
      </c>
      <c r="H84" s="22" t="e">
        <f>'500 g'!$D$49</f>
        <v>#DIV/0!</v>
      </c>
      <c r="I84" s="22" t="e">
        <f>'500 g'!$D$50</f>
        <v>#DIV/0!</v>
      </c>
      <c r="J84" s="442" t="e">
        <f t="shared" si="0"/>
        <v>#N/A</v>
      </c>
    </row>
    <row r="85" spans="1:10" ht="15.95" customHeight="1" x14ac:dyDescent="0.25">
      <c r="A85" s="20">
        <v>13</v>
      </c>
      <c r="B85" s="290" t="e">
        <f>'1000 g'!$I$9</f>
        <v>#N/A</v>
      </c>
      <c r="C85" s="75" t="e">
        <f>'1000 g'!$H$10</f>
        <v>#N/A</v>
      </c>
      <c r="D85" s="293" t="e">
        <f>'1000 g'!E73</f>
        <v>#N/A</v>
      </c>
      <c r="E85" s="23">
        <v>16</v>
      </c>
      <c r="F85" s="23">
        <v>50</v>
      </c>
      <c r="G85" s="22" t="e">
        <f>'1000 g'!$D$48</f>
        <v>#DIV/0!</v>
      </c>
      <c r="H85" s="22" t="e">
        <f>'1000 g'!$D$49</f>
        <v>#DIV/0!</v>
      </c>
      <c r="I85" s="22" t="e">
        <f>'1000 g'!$D$50</f>
        <v>#DIV/0!</v>
      </c>
      <c r="J85" s="442" t="e">
        <f t="shared" si="0"/>
        <v>#N/A</v>
      </c>
    </row>
    <row r="86" spans="1:10" ht="15.95" customHeight="1" x14ac:dyDescent="0.25">
      <c r="A86" s="20">
        <v>14</v>
      </c>
      <c r="B86" s="290" t="e">
        <f>'2000 g'!$I$9</f>
        <v>#N/A</v>
      </c>
      <c r="C86" s="75" t="e">
        <f>'2000 g'!$H$10</f>
        <v>#N/A</v>
      </c>
      <c r="D86" s="292" t="e">
        <f>'2000 g'!E73</f>
        <v>#N/A</v>
      </c>
      <c r="E86" s="23">
        <v>30</v>
      </c>
      <c r="F86" s="23">
        <v>100</v>
      </c>
      <c r="G86" s="22" t="e">
        <f>'2000 g'!$D$48</f>
        <v>#DIV/0!</v>
      </c>
      <c r="H86" s="22" t="e">
        <f>'2000 g'!$D$49</f>
        <v>#DIV/0!</v>
      </c>
      <c r="I86" s="22" t="e">
        <f>'2000 g'!$D$50</f>
        <v>#DIV/0!</v>
      </c>
      <c r="J86" s="442" t="e">
        <f t="shared" si="0"/>
        <v>#N/A</v>
      </c>
    </row>
    <row r="87" spans="1:10" ht="15.95" customHeight="1" x14ac:dyDescent="0.25">
      <c r="A87" s="20">
        <v>15</v>
      </c>
      <c r="B87" s="291" t="e">
        <f>'2000 g +'!$I$9</f>
        <v>#N/A</v>
      </c>
      <c r="C87" s="75" t="e">
        <f>'2000 g +'!$H$10</f>
        <v>#N/A</v>
      </c>
      <c r="D87" s="292" t="e">
        <f>'2000 g +'!E73</f>
        <v>#N/A</v>
      </c>
      <c r="E87" s="23">
        <v>30</v>
      </c>
      <c r="F87" s="23">
        <v>100</v>
      </c>
      <c r="G87" s="22" t="e">
        <f>'2000 g +'!$D$48</f>
        <v>#DIV/0!</v>
      </c>
      <c r="H87" s="22" t="e">
        <f>'2000 g +'!$D$49</f>
        <v>#DIV/0!</v>
      </c>
      <c r="I87" s="22" t="e">
        <f>'2000 g +'!$D$50</f>
        <v>#DIV/0!</v>
      </c>
      <c r="J87" s="442" t="e">
        <f t="shared" si="0"/>
        <v>#N/A</v>
      </c>
    </row>
    <row r="88" spans="1:10" ht="15.95" customHeight="1" x14ac:dyDescent="0.25">
      <c r="A88" s="20">
        <v>16</v>
      </c>
      <c r="B88" s="290" t="e">
        <f>'5000 g'!$I$9</f>
        <v>#N/A</v>
      </c>
      <c r="C88" s="75" t="e">
        <f>'5000 g'!$H$10</f>
        <v>#N/A</v>
      </c>
      <c r="D88" s="292" t="e">
        <f>'5000 g'!E73</f>
        <v>#N/A</v>
      </c>
      <c r="E88" s="23">
        <v>80</v>
      </c>
      <c r="F88" s="23">
        <v>250</v>
      </c>
      <c r="G88" s="22" t="e">
        <f>'5000 g'!$D$48</f>
        <v>#DIV/0!</v>
      </c>
      <c r="H88" s="22" t="e">
        <f>'5000 g'!$D$49</f>
        <v>#DIV/0!</v>
      </c>
      <c r="I88" s="22" t="e">
        <f>'5000 g'!$D$50</f>
        <v>#DIV/0!</v>
      </c>
      <c r="J88" s="442" t="e">
        <f t="shared" si="0"/>
        <v>#N/A</v>
      </c>
    </row>
    <row r="89" spans="1:10" ht="15.95" customHeight="1" x14ac:dyDescent="0.25">
      <c r="A89" s="20">
        <v>17</v>
      </c>
      <c r="B89" s="290" t="e">
        <f>'10000 g'!$I$9</f>
        <v>#N/A</v>
      </c>
      <c r="C89" s="75" t="e">
        <f>'10000 g'!$H$10</f>
        <v>#N/A</v>
      </c>
      <c r="D89" s="293" t="e">
        <f>'10000 g'!E73</f>
        <v>#N/A</v>
      </c>
      <c r="E89" s="23">
        <v>160</v>
      </c>
      <c r="F89" s="23">
        <v>500</v>
      </c>
      <c r="G89" s="22" t="e">
        <f>'10000 g'!$D$48</f>
        <v>#DIV/0!</v>
      </c>
      <c r="H89" s="22" t="e">
        <f>'10000 g'!$D$49</f>
        <v>#DIV/0!</v>
      </c>
      <c r="I89" s="22" t="e">
        <f>'10000 g'!$D$50</f>
        <v>#DIV/0!</v>
      </c>
      <c r="J89" s="442" t="e">
        <f t="shared" si="0"/>
        <v>#N/A</v>
      </c>
    </row>
    <row r="90" spans="1:10" ht="15.95" customHeight="1" x14ac:dyDescent="0.25">
      <c r="A90" s="2"/>
      <c r="B90" s="341"/>
      <c r="C90" s="342"/>
      <c r="D90" s="343"/>
      <c r="E90" s="344"/>
      <c r="F90" s="344"/>
      <c r="G90" s="345"/>
      <c r="H90" s="345"/>
      <c r="I90" s="345"/>
      <c r="J90" s="345"/>
    </row>
    <row r="91" spans="1:10" x14ac:dyDescent="0.25">
      <c r="A91" s="58"/>
      <c r="B91" s="58"/>
      <c r="C91" s="58"/>
      <c r="D91" s="13"/>
      <c r="E91" s="14"/>
      <c r="F91" s="14"/>
      <c r="G91" s="13"/>
      <c r="H91" s="13"/>
      <c r="I91" s="13"/>
      <c r="J91" s="13"/>
    </row>
    <row r="92" spans="1:10" ht="28.5" customHeight="1" x14ac:dyDescent="0.25"/>
    <row r="93" spans="1:10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6.5" x14ac:dyDescent="0.3">
      <c r="A98" s="527"/>
      <c r="B98" s="527"/>
      <c r="C98" s="527"/>
      <c r="D98" s="527"/>
      <c r="E98" s="527"/>
      <c r="H98" s="541" t="s">
        <v>41</v>
      </c>
      <c r="I98" s="541"/>
      <c r="J98" s="45" t="str">
        <f>J5</f>
        <v>LCP - XXX</v>
      </c>
    </row>
    <row r="99" spans="1:10" x14ac:dyDescent="0.25">
      <c r="E99" s="53"/>
    </row>
    <row r="100" spans="1:10" x14ac:dyDescent="0.25">
      <c r="A100" s="521" t="s">
        <v>559</v>
      </c>
      <c r="B100" s="521"/>
      <c r="C100" s="521"/>
      <c r="D100" s="521"/>
      <c r="E100" s="521"/>
      <c r="F100" s="521"/>
      <c r="G100" s="521"/>
      <c r="H100" s="521"/>
      <c r="I100" s="521"/>
      <c r="J100" s="521"/>
    </row>
    <row r="101" spans="1:10" x14ac:dyDescent="0.25">
      <c r="A101" s="521"/>
      <c r="B101" s="521"/>
      <c r="C101" s="521"/>
      <c r="D101" s="521"/>
      <c r="E101" s="521"/>
      <c r="F101" s="521"/>
      <c r="G101" s="521"/>
      <c r="H101" s="521"/>
      <c r="I101" s="521"/>
      <c r="J101" s="521"/>
    </row>
    <row r="102" spans="1:10" x14ac:dyDescent="0.25">
      <c r="A102" s="521"/>
      <c r="B102" s="521"/>
      <c r="C102" s="521"/>
      <c r="D102" s="521"/>
      <c r="E102" s="521"/>
      <c r="F102" s="521"/>
      <c r="G102" s="521"/>
      <c r="H102" s="521"/>
      <c r="I102" s="521"/>
      <c r="J102" s="521"/>
    </row>
    <row r="103" spans="1:10" x14ac:dyDescent="0.25">
      <c r="A103" s="521"/>
      <c r="B103" s="521"/>
      <c r="C103" s="521"/>
      <c r="D103" s="521"/>
      <c r="E103" s="521"/>
      <c r="F103" s="521"/>
      <c r="G103" s="521"/>
      <c r="H103" s="521"/>
      <c r="I103" s="521"/>
      <c r="J103" s="521"/>
    </row>
    <row r="104" spans="1:10" x14ac:dyDescent="0.25">
      <c r="A104" s="521"/>
      <c r="B104" s="521"/>
      <c r="C104" s="521"/>
      <c r="D104" s="521"/>
      <c r="E104" s="521"/>
      <c r="F104" s="521"/>
      <c r="G104" s="521"/>
      <c r="H104" s="521"/>
      <c r="I104" s="521"/>
      <c r="J104" s="521"/>
    </row>
    <row r="105" spans="1:10" x14ac:dyDescent="0.25">
      <c r="A105" s="521"/>
      <c r="B105" s="521"/>
      <c r="C105" s="521"/>
      <c r="D105" s="521"/>
      <c r="E105" s="521"/>
      <c r="F105" s="521"/>
      <c r="G105" s="521"/>
      <c r="H105" s="521"/>
      <c r="I105" s="521"/>
      <c r="J105" s="521"/>
    </row>
    <row r="107" spans="1:10" x14ac:dyDescent="0.25">
      <c r="A107" s="526" t="s">
        <v>104</v>
      </c>
      <c r="B107" s="526"/>
      <c r="C107" s="526"/>
      <c r="D107" s="526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 s="51"/>
      <c r="B109" s="51"/>
      <c r="C109" s="51"/>
      <c r="D109" s="51"/>
    </row>
    <row r="110" spans="1:10" x14ac:dyDescent="0.25">
      <c r="A110" s="73" t="s">
        <v>440</v>
      </c>
      <c r="B110" s="580">
        <f>Datos!C131</f>
        <v>0</v>
      </c>
      <c r="C110" s="580"/>
      <c r="D110" s="580"/>
      <c r="E110" s="580"/>
      <c r="F110" s="580"/>
      <c r="G110" s="580"/>
    </row>
    <row r="111" spans="1:10" x14ac:dyDescent="0.25">
      <c r="A111" s="73" t="s">
        <v>440</v>
      </c>
      <c r="B111" s="579">
        <f>Datos!C132</f>
        <v>0</v>
      </c>
      <c r="C111" s="579"/>
      <c r="D111" s="579"/>
      <c r="E111" s="579"/>
      <c r="F111" s="579"/>
      <c r="G111" s="579"/>
    </row>
    <row r="112" spans="1:10" x14ac:dyDescent="0.25">
      <c r="A112" s="73" t="s">
        <v>440</v>
      </c>
      <c r="B112" s="579">
        <f>Datos!C133</f>
        <v>0</v>
      </c>
      <c r="C112" s="579"/>
      <c r="D112" s="579"/>
      <c r="E112" s="579"/>
      <c r="F112" s="579"/>
      <c r="G112" s="579"/>
    </row>
    <row r="113" spans="1:10" x14ac:dyDescent="0.25">
      <c r="A113" s="73" t="s">
        <v>440</v>
      </c>
      <c r="B113" s="579">
        <f>Datos!C134</f>
        <v>0</v>
      </c>
      <c r="C113" s="579"/>
      <c r="D113" s="579"/>
      <c r="E113" s="579"/>
      <c r="F113" s="579"/>
      <c r="G113" s="579"/>
    </row>
    <row r="114" spans="1:10" x14ac:dyDescent="0.25">
      <c r="A114" s="73" t="s">
        <v>440</v>
      </c>
      <c r="B114" s="289">
        <f>Datos!C135</f>
        <v>0</v>
      </c>
      <c r="C114" s="289"/>
      <c r="D114" s="289"/>
      <c r="E114" s="289"/>
      <c r="F114" s="289"/>
      <c r="G114" s="289"/>
    </row>
    <row r="115" spans="1:10" x14ac:dyDescent="0.25">
      <c r="A115" s="73"/>
      <c r="B115" s="289"/>
      <c r="C115" s="289"/>
      <c r="D115" s="289"/>
      <c r="E115" s="289"/>
      <c r="F115" s="289"/>
      <c r="G115" s="289"/>
    </row>
    <row r="116" spans="1:10" x14ac:dyDescent="0.25">
      <c r="A116" s="48"/>
      <c r="B116" s="48"/>
      <c r="C116" s="48"/>
      <c r="D116" s="48"/>
      <c r="E116" s="48"/>
      <c r="F116" s="48"/>
      <c r="G116" s="5"/>
      <c r="H116" s="5"/>
    </row>
    <row r="118" spans="1:10" x14ac:dyDescent="0.25">
      <c r="A118" s="524" t="s">
        <v>36</v>
      </c>
      <c r="B118" s="524"/>
      <c r="C118" s="524"/>
      <c r="E118" s="15"/>
    </row>
    <row r="120" spans="1:10" x14ac:dyDescent="0.25">
      <c r="E120" s="44" t="s">
        <v>166</v>
      </c>
      <c r="G120" s="60" t="s">
        <v>168</v>
      </c>
      <c r="J120" s="46"/>
    </row>
    <row r="121" spans="1:10" ht="16.5" thickBot="1" x14ac:dyDescent="0.3">
      <c r="A121" s="15"/>
      <c r="B121" s="525"/>
      <c r="C121" s="525"/>
      <c r="D121" s="525"/>
      <c r="E121" s="525"/>
      <c r="G121" s="525"/>
      <c r="H121" s="525"/>
      <c r="I121" s="525"/>
      <c r="J121" s="525"/>
    </row>
    <row r="122" spans="1:10" x14ac:dyDescent="0.25">
      <c r="B122" s="522" t="s">
        <v>414</v>
      </c>
      <c r="C122" s="522"/>
      <c r="D122" s="522"/>
      <c r="E122" s="522"/>
      <c r="G122" s="522" t="s">
        <v>415</v>
      </c>
      <c r="H122" s="522"/>
      <c r="I122" s="522"/>
      <c r="J122" s="522"/>
    </row>
    <row r="123" spans="1:10" x14ac:dyDescent="0.25">
      <c r="B123" s="523" t="str">
        <f>VLOOKUP(E120,Datos!A75:B78,2,FALSE)</f>
        <v>Director Técnico ó (Sust. SGL)</v>
      </c>
      <c r="C123" s="523"/>
      <c r="D123" s="523"/>
      <c r="E123" s="523"/>
      <c r="F123" s="523" t="str">
        <f>VLOOKUP(G120,Datos!A75:B78,2,FALSE)</f>
        <v>Responsable Sistema Gestión ó (Sust. Dir. Téc.)</v>
      </c>
      <c r="G123" s="523"/>
      <c r="H123" s="523"/>
      <c r="I123" s="523"/>
      <c r="J123" s="523"/>
    </row>
    <row r="124" spans="1:10" x14ac:dyDescent="0.25">
      <c r="B124" s="524" t="str">
        <f>VLOOKUP(E120,Datos!A75:B78,1,FALSE)</f>
        <v>Ec. Arcesio Velandia Carreño</v>
      </c>
      <c r="C124" s="524"/>
      <c r="D124" s="524"/>
      <c r="E124" s="524"/>
      <c r="F124" s="524" t="str">
        <f>VLOOKUP(G120,Datos!A75:B78,1,FALSE)</f>
        <v>Ing. Luis Henry Barreto Rojas</v>
      </c>
      <c r="G124" s="524"/>
      <c r="H124" s="524"/>
      <c r="I124" s="524"/>
      <c r="J124" s="524"/>
    </row>
    <row r="125" spans="1:10" x14ac:dyDescent="0.25">
      <c r="J125" s="46"/>
    </row>
    <row r="126" spans="1:10" x14ac:dyDescent="0.25">
      <c r="B126" s="517" t="s">
        <v>105</v>
      </c>
      <c r="C126" s="517"/>
      <c r="D126" s="517"/>
      <c r="E126" s="517"/>
      <c r="F126" s="565">
        <v>43067</v>
      </c>
      <c r="G126" s="565"/>
      <c r="J126" s="46"/>
    </row>
    <row r="127" spans="1:10" x14ac:dyDescent="0.25">
      <c r="J127" s="46"/>
    </row>
    <row r="128" spans="1:10" x14ac:dyDescent="0.25">
      <c r="C128" s="519" t="s">
        <v>106</v>
      </c>
      <c r="D128" s="519"/>
      <c r="E128" s="519"/>
      <c r="F128" s="519"/>
      <c r="G128" s="519"/>
      <c r="H128" s="519"/>
      <c r="J128" s="46"/>
    </row>
  </sheetData>
  <mergeCells count="85">
    <mergeCell ref="D7:G7"/>
    <mergeCell ref="D8:I8"/>
    <mergeCell ref="D9:G9"/>
    <mergeCell ref="G71:I71"/>
    <mergeCell ref="G46:H46"/>
    <mergeCell ref="I46:J46"/>
    <mergeCell ref="A69:E69"/>
    <mergeCell ref="C47:D47"/>
    <mergeCell ref="E47:F47"/>
    <mergeCell ref="A55:E55"/>
    <mergeCell ref="A57:J60"/>
    <mergeCell ref="A62:C62"/>
    <mergeCell ref="F62:G62"/>
    <mergeCell ref="H62:J62"/>
    <mergeCell ref="A63:C63"/>
    <mergeCell ref="F63:G63"/>
    <mergeCell ref="B126:E126"/>
    <mergeCell ref="F126:G126"/>
    <mergeCell ref="A107:D107"/>
    <mergeCell ref="B110:G110"/>
    <mergeCell ref="B111:G111"/>
    <mergeCell ref="B124:E124"/>
    <mergeCell ref="G122:J122"/>
    <mergeCell ref="F124:J124"/>
    <mergeCell ref="B123:E123"/>
    <mergeCell ref="C128:H128"/>
    <mergeCell ref="A71:A72"/>
    <mergeCell ref="B71:B72"/>
    <mergeCell ref="C71:D71"/>
    <mergeCell ref="E71:E72"/>
    <mergeCell ref="F71:F72"/>
    <mergeCell ref="B112:G112"/>
    <mergeCell ref="B113:G113"/>
    <mergeCell ref="A118:C118"/>
    <mergeCell ref="B121:E121"/>
    <mergeCell ref="G121:J121"/>
    <mergeCell ref="B122:E122"/>
    <mergeCell ref="A98:E98"/>
    <mergeCell ref="H98:I98"/>
    <mergeCell ref="A100:J105"/>
    <mergeCell ref="F123:J123"/>
    <mergeCell ref="H63:J63"/>
    <mergeCell ref="A65:I65"/>
    <mergeCell ref="A67:J67"/>
    <mergeCell ref="H55:I55"/>
    <mergeCell ref="B24:E24"/>
    <mergeCell ref="A25:D25"/>
    <mergeCell ref="A27:G27"/>
    <mergeCell ref="A29:I29"/>
    <mergeCell ref="A31:D31"/>
    <mergeCell ref="A33:J33"/>
    <mergeCell ref="A35:D35"/>
    <mergeCell ref="A37:J37"/>
    <mergeCell ref="A39:G39"/>
    <mergeCell ref="A41:G41"/>
    <mergeCell ref="A45:B46"/>
    <mergeCell ref="C45:D46"/>
    <mergeCell ref="A17:C17"/>
    <mergeCell ref="D17:G17"/>
    <mergeCell ref="D15:E15"/>
    <mergeCell ref="E45:F46"/>
    <mergeCell ref="G45:J45"/>
    <mergeCell ref="A18:C18"/>
    <mergeCell ref="A19:C19"/>
    <mergeCell ref="D19:G19"/>
    <mergeCell ref="D18:J18"/>
    <mergeCell ref="A43:G43"/>
    <mergeCell ref="A23:D23"/>
    <mergeCell ref="A21:E21"/>
    <mergeCell ref="A47:B47"/>
    <mergeCell ref="E23:J23"/>
    <mergeCell ref="A13:E13"/>
    <mergeCell ref="A1:J4"/>
    <mergeCell ref="H11:I11"/>
    <mergeCell ref="A5:C5"/>
    <mergeCell ref="H5:I5"/>
    <mergeCell ref="A7:B7"/>
    <mergeCell ref="A8:B8"/>
    <mergeCell ref="A9:B9"/>
    <mergeCell ref="A11:C11"/>
    <mergeCell ref="D11:E11"/>
    <mergeCell ref="F11:G11"/>
    <mergeCell ref="A15:C15"/>
    <mergeCell ref="A16:C16"/>
    <mergeCell ref="D16:G16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>&amp;C
&amp;"-,Negrita"&amp;14CERTIFICADO DE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2" manualBreakCount="2">
    <brk id="53" max="16383" man="1"/>
    <brk id="93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Datos!$A$74:$A$78</xm:f>
          </x14:formula1>
          <xm:sqref>G120 E120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7030A0"/>
  </sheetPr>
  <dimension ref="A1:AY4991"/>
  <sheetViews>
    <sheetView topLeftCell="O463" zoomScale="70" zoomScaleNormal="70" workbookViewId="0">
      <selection activeCell="W525" sqref="W525"/>
    </sheetView>
  </sheetViews>
  <sheetFormatPr baseColWidth="10" defaultRowHeight="15" x14ac:dyDescent="0.25"/>
  <cols>
    <col min="1" max="1" width="19.7109375" style="61" customWidth="1"/>
    <col min="2" max="2" width="15.140625" style="61" customWidth="1"/>
    <col min="3" max="3" width="13.140625" style="61" customWidth="1"/>
    <col min="4" max="4" width="12.42578125" style="61" bestFit="1" customWidth="1"/>
    <col min="5" max="6" width="11.42578125" style="61"/>
    <col min="7" max="7" width="14.5703125" style="61" customWidth="1"/>
    <col min="8" max="8" width="11.7109375" style="61" customWidth="1"/>
    <col min="9" max="9" width="11.42578125" style="61"/>
    <col min="10" max="10" width="17" style="61" customWidth="1"/>
    <col min="11" max="11" width="9.28515625" style="61" bestFit="1" customWidth="1"/>
    <col min="12" max="12" width="14.42578125" style="61" customWidth="1"/>
    <col min="13" max="13" width="16.5703125" style="61" bestFit="1" customWidth="1"/>
    <col min="14" max="14" width="12.5703125" style="61" customWidth="1"/>
    <col min="15" max="15" width="12.140625" style="61" customWidth="1"/>
    <col min="16" max="16" width="36.7109375" style="61" customWidth="1"/>
    <col min="17" max="17" width="11.7109375" style="61" customWidth="1"/>
    <col min="18" max="18" width="16.28515625" style="61" customWidth="1"/>
    <col min="19" max="19" width="21.5703125" style="61" customWidth="1"/>
    <col min="20" max="20" width="17.28515625" style="391" customWidth="1"/>
    <col min="21" max="21" width="24.42578125" style="61" customWidth="1"/>
    <col min="22" max="22" width="14.85546875" style="61" customWidth="1"/>
    <col min="23" max="23" width="32.140625" style="61" customWidth="1"/>
    <col min="24" max="24" width="17.140625" style="61" customWidth="1"/>
    <col min="25" max="25" width="23.42578125" style="61" customWidth="1"/>
    <col min="26" max="26" width="14.42578125" style="61" customWidth="1"/>
    <col min="27" max="27" width="25" style="61" customWidth="1"/>
    <col min="28" max="28" width="14.85546875" style="61" customWidth="1"/>
    <col min="29" max="29" width="14.42578125" style="61" customWidth="1"/>
    <col min="30" max="30" width="14" style="61" customWidth="1"/>
    <col min="31" max="31" width="12.5703125" style="61" customWidth="1"/>
    <col min="32" max="32" width="14" style="61" customWidth="1"/>
    <col min="33" max="33" width="23.85546875" style="61" bestFit="1" customWidth="1"/>
    <col min="34" max="34" width="11.42578125" style="61"/>
    <col min="35" max="35" width="27.5703125" style="61" customWidth="1"/>
    <col min="36" max="36" width="18.28515625" style="61" bestFit="1" customWidth="1"/>
    <col min="37" max="37" width="13.42578125" style="61" customWidth="1"/>
    <col min="38" max="40" width="11.42578125" style="61"/>
    <col min="41" max="41" width="12.5703125" style="61" customWidth="1"/>
    <col min="42" max="43" width="11.42578125" style="61"/>
    <col min="44" max="44" width="32" style="37" customWidth="1"/>
    <col min="45" max="45" width="31.5703125" style="36" customWidth="1"/>
    <col min="46" max="46" width="11.42578125" style="37"/>
    <col min="47" max="47" width="11.42578125" style="61"/>
    <col min="48" max="48" width="15" style="61" customWidth="1"/>
    <col min="49" max="49" width="17.5703125" style="61" customWidth="1"/>
    <col min="50" max="16384" width="11.42578125" style="61"/>
  </cols>
  <sheetData>
    <row r="1" spans="1:51" ht="15.75" thickBot="1" x14ac:dyDescent="0.3">
      <c r="A1" s="588" t="s">
        <v>344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377"/>
      <c r="P1" s="583" t="s">
        <v>343</v>
      </c>
      <c r="Q1" s="583"/>
      <c r="R1" s="583"/>
      <c r="S1" s="583"/>
      <c r="T1" s="583"/>
      <c r="U1" s="583"/>
      <c r="V1" s="583"/>
      <c r="W1" s="583"/>
      <c r="X1" s="377"/>
      <c r="Y1" s="377"/>
      <c r="AA1" s="583" t="s">
        <v>342</v>
      </c>
      <c r="AB1" s="583"/>
      <c r="AC1" s="583"/>
      <c r="AD1" s="583"/>
      <c r="AE1" s="377"/>
      <c r="AG1" s="583" t="s">
        <v>347</v>
      </c>
      <c r="AH1" s="583"/>
      <c r="AI1" s="583"/>
      <c r="AJ1" s="583"/>
      <c r="AK1" s="583"/>
      <c r="AL1" s="583"/>
      <c r="AM1" s="583"/>
      <c r="AN1" s="583"/>
      <c r="AO1" s="583"/>
      <c r="AP1" s="583"/>
    </row>
    <row r="2" spans="1:51" ht="75" customHeight="1" thickBot="1" x14ac:dyDescent="0.3">
      <c r="A2" s="378" t="s">
        <v>259</v>
      </c>
      <c r="B2" s="378" t="s">
        <v>44</v>
      </c>
      <c r="C2" s="378" t="s">
        <v>24</v>
      </c>
      <c r="D2" s="378" t="s">
        <v>45</v>
      </c>
      <c r="E2" s="378" t="s">
        <v>46</v>
      </c>
      <c r="F2" s="379" t="s">
        <v>33</v>
      </c>
      <c r="G2" s="380" t="s">
        <v>188</v>
      </c>
      <c r="H2" s="381" t="s">
        <v>180</v>
      </c>
      <c r="I2" s="378" t="s">
        <v>181</v>
      </c>
      <c r="J2" s="381" t="s">
        <v>182</v>
      </c>
      <c r="K2" s="381" t="s">
        <v>660</v>
      </c>
      <c r="L2" s="381" t="s">
        <v>661</v>
      </c>
      <c r="M2" s="381" t="s">
        <v>662</v>
      </c>
      <c r="N2" s="381" t="s">
        <v>358</v>
      </c>
      <c r="O2" s="382"/>
      <c r="P2" s="381" t="s">
        <v>346</v>
      </c>
      <c r="Q2" s="381" t="s">
        <v>44</v>
      </c>
      <c r="R2" s="381" t="s">
        <v>24</v>
      </c>
      <c r="S2" s="381" t="s">
        <v>45</v>
      </c>
      <c r="T2" s="383" t="s">
        <v>46</v>
      </c>
      <c r="U2" s="381" t="s">
        <v>258</v>
      </c>
      <c r="V2" s="381" t="s">
        <v>339</v>
      </c>
      <c r="W2" s="380" t="s">
        <v>340</v>
      </c>
      <c r="X2" s="384" t="s">
        <v>358</v>
      </c>
      <c r="Y2" s="385"/>
      <c r="AA2" s="72" t="s">
        <v>345</v>
      </c>
      <c r="AB2" s="32" t="s">
        <v>24</v>
      </c>
      <c r="AC2" s="33" t="s">
        <v>45</v>
      </c>
      <c r="AD2" s="31" t="s">
        <v>341</v>
      </c>
      <c r="AE2" s="381" t="s">
        <v>358</v>
      </c>
      <c r="AG2" s="378" t="s">
        <v>356</v>
      </c>
      <c r="AH2" s="378" t="s">
        <v>24</v>
      </c>
      <c r="AI2" s="378" t="s">
        <v>45</v>
      </c>
      <c r="AJ2" s="379" t="s">
        <v>33</v>
      </c>
      <c r="AK2" s="380" t="s">
        <v>188</v>
      </c>
      <c r="AL2" s="31" t="s">
        <v>52</v>
      </c>
      <c r="AM2" s="31" t="s">
        <v>53</v>
      </c>
      <c r="AN2" s="31" t="s">
        <v>23</v>
      </c>
      <c r="AO2" s="381" t="s">
        <v>358</v>
      </c>
      <c r="AR2" s="40" t="s">
        <v>39</v>
      </c>
      <c r="AS2" s="41" t="s">
        <v>40</v>
      </c>
      <c r="AT2" s="40" t="s">
        <v>38</v>
      </c>
      <c r="AU2" s="42" t="s">
        <v>41</v>
      </c>
      <c r="AV2" s="43" t="s">
        <v>416</v>
      </c>
      <c r="AW2" s="386" t="s">
        <v>88</v>
      </c>
    </row>
    <row r="3" spans="1:51" s="391" customFormat="1" ht="16.5" customHeight="1" thickBot="1" x14ac:dyDescent="0.3">
      <c r="A3" s="387"/>
      <c r="B3" s="388"/>
      <c r="C3" s="388"/>
      <c r="D3" s="388"/>
      <c r="E3" s="388"/>
      <c r="F3" s="388"/>
      <c r="G3" s="389"/>
      <c r="H3" s="389"/>
      <c r="I3" s="388"/>
      <c r="J3" s="389"/>
      <c r="K3" s="389"/>
      <c r="L3" s="389"/>
      <c r="M3" s="390"/>
      <c r="N3" s="382"/>
      <c r="O3" s="382"/>
      <c r="P3" s="61"/>
      <c r="Q3" s="61"/>
      <c r="R3" s="61"/>
      <c r="S3" s="61"/>
      <c r="U3" s="61"/>
      <c r="V3" s="61"/>
      <c r="X3" s="382"/>
      <c r="AA3" s="61"/>
      <c r="AB3" s="61"/>
      <c r="AC3" s="61"/>
      <c r="AD3" s="61"/>
      <c r="AE3" s="382"/>
      <c r="AF3" s="61"/>
      <c r="AO3" s="382"/>
    </row>
    <row r="4" spans="1:51" ht="13.5" customHeight="1" thickBot="1" x14ac:dyDescent="0.25">
      <c r="A4" s="392" t="s">
        <v>206</v>
      </c>
      <c r="B4" s="393" t="s">
        <v>187</v>
      </c>
      <c r="C4" s="394" t="s">
        <v>127</v>
      </c>
      <c r="D4" s="394">
        <v>27129360</v>
      </c>
      <c r="E4" s="394" t="s">
        <v>134</v>
      </c>
      <c r="F4" s="394">
        <v>1230</v>
      </c>
      <c r="G4" s="395">
        <v>42683</v>
      </c>
      <c r="H4" s="394">
        <v>1</v>
      </c>
      <c r="I4" s="394">
        <v>6.0000000000000001E-3</v>
      </c>
      <c r="J4" s="396">
        <v>0.01</v>
      </c>
      <c r="K4" s="394">
        <v>8000</v>
      </c>
      <c r="L4" s="394">
        <v>30</v>
      </c>
      <c r="M4" s="397">
        <f>(0.34848*((752.597+755.909)/2)-0.009024*((44.5+51.2)/2)*EXP(0.0612*((19.7+20.8)/2)))/(273.15+((19.7+20.8)/2))</f>
        <v>0.89076687525312348</v>
      </c>
      <c r="N4" s="398" t="s">
        <v>491</v>
      </c>
      <c r="P4" s="35" t="s">
        <v>241</v>
      </c>
      <c r="Q4" s="29" t="s">
        <v>126</v>
      </c>
      <c r="R4" s="29" t="s">
        <v>488</v>
      </c>
      <c r="S4" s="29" t="s">
        <v>506</v>
      </c>
      <c r="T4" s="29">
        <v>1</v>
      </c>
      <c r="U4" s="67">
        <v>1</v>
      </c>
      <c r="V4" s="29">
        <v>7950</v>
      </c>
      <c r="W4" s="29">
        <v>140</v>
      </c>
      <c r="X4" s="67" t="s">
        <v>357</v>
      </c>
      <c r="Y4" s="61" t="s">
        <v>512</v>
      </c>
      <c r="AA4" s="391" t="s">
        <v>359</v>
      </c>
      <c r="AB4" s="29" t="s">
        <v>127</v>
      </c>
      <c r="AC4" s="391">
        <v>31301284</v>
      </c>
      <c r="AD4" s="391">
        <v>1E-3</v>
      </c>
      <c r="AE4" s="377" t="s">
        <v>446</v>
      </c>
      <c r="AF4" s="391"/>
      <c r="AG4" s="61">
        <v>1</v>
      </c>
      <c r="AH4" s="61" t="s">
        <v>348</v>
      </c>
      <c r="AI4" s="399">
        <v>2607140802024</v>
      </c>
      <c r="AJ4" s="61" t="s">
        <v>129</v>
      </c>
      <c r="AK4" s="400">
        <v>42580</v>
      </c>
      <c r="AL4" s="61">
        <v>0.2</v>
      </c>
      <c r="AM4" s="61">
        <v>1.7</v>
      </c>
      <c r="AN4" s="61">
        <v>6.4000000000000001E-2</v>
      </c>
      <c r="AO4" s="377" t="s">
        <v>496</v>
      </c>
      <c r="AQ4" s="36"/>
      <c r="AR4" s="38" t="s">
        <v>367</v>
      </c>
      <c r="AS4" s="39" t="s">
        <v>388</v>
      </c>
      <c r="AT4" s="36" t="s">
        <v>409</v>
      </c>
      <c r="AU4" s="19" t="s">
        <v>410</v>
      </c>
      <c r="AV4" s="38" t="s">
        <v>418</v>
      </c>
      <c r="AW4" s="19" t="s">
        <v>413</v>
      </c>
      <c r="AX4" s="19"/>
      <c r="AY4" s="19"/>
    </row>
    <row r="5" spans="1:51" ht="13.5" customHeight="1" thickBot="1" x14ac:dyDescent="0.25">
      <c r="A5" s="392" t="s">
        <v>207</v>
      </c>
      <c r="B5" s="69" t="s">
        <v>187</v>
      </c>
      <c r="C5" s="67" t="s">
        <v>127</v>
      </c>
      <c r="D5" s="401">
        <v>27129360</v>
      </c>
      <c r="E5" s="67" t="s">
        <v>135</v>
      </c>
      <c r="F5" s="67">
        <v>1230</v>
      </c>
      <c r="G5" s="402">
        <v>42683</v>
      </c>
      <c r="H5" s="67">
        <v>2</v>
      </c>
      <c r="I5" s="67">
        <v>6.0000000000000001E-3</v>
      </c>
      <c r="J5" s="67">
        <v>1.2E-2</v>
      </c>
      <c r="K5" s="67">
        <v>8000</v>
      </c>
      <c r="L5" s="67">
        <v>30</v>
      </c>
      <c r="M5" s="68">
        <f>M4</f>
        <v>0.89076687525312348</v>
      </c>
      <c r="N5" s="403" t="str">
        <f>N4</f>
        <v>M-001</v>
      </c>
      <c r="O5" s="377"/>
      <c r="P5" s="35" t="s">
        <v>242</v>
      </c>
      <c r="Q5" s="29" t="str">
        <f t="shared" ref="Q5:Q20" si="0">Q4</f>
        <v>M1</v>
      </c>
      <c r="R5" s="29" t="str">
        <f t="shared" ref="R5:R20" si="1">R4</f>
        <v>Sigma</v>
      </c>
      <c r="S5" s="29" t="s">
        <v>506</v>
      </c>
      <c r="T5" s="29">
        <v>2</v>
      </c>
      <c r="U5" s="67">
        <v>2</v>
      </c>
      <c r="V5" s="29">
        <v>7950</v>
      </c>
      <c r="W5" s="29">
        <v>140</v>
      </c>
      <c r="X5" s="67" t="s">
        <v>357</v>
      </c>
      <c r="AA5" s="391" t="s">
        <v>360</v>
      </c>
      <c r="AB5" s="29" t="s">
        <v>157</v>
      </c>
      <c r="AC5" s="391" t="s">
        <v>131</v>
      </c>
      <c r="AD5" s="391">
        <v>1.0000000000000001E-5</v>
      </c>
      <c r="AE5" s="377" t="s">
        <v>447</v>
      </c>
      <c r="AF5" s="391"/>
      <c r="AG5" s="61">
        <v>2</v>
      </c>
      <c r="AH5" s="61" t="s">
        <v>348</v>
      </c>
      <c r="AI5" s="399">
        <v>2607140802025</v>
      </c>
      <c r="AJ5" s="61" t="s">
        <v>349</v>
      </c>
      <c r="AK5" s="400">
        <v>42581</v>
      </c>
      <c r="AL5" s="61">
        <v>0.2</v>
      </c>
      <c r="AM5" s="61">
        <v>1.7</v>
      </c>
      <c r="AN5" s="61">
        <v>6.4000000000000001E-2</v>
      </c>
      <c r="AO5" s="377" t="s">
        <v>357</v>
      </c>
      <c r="AQ5" s="36"/>
      <c r="AR5" s="38" t="s">
        <v>368</v>
      </c>
      <c r="AS5" s="39" t="s">
        <v>389</v>
      </c>
      <c r="AT5" s="36" t="s">
        <v>409</v>
      </c>
      <c r="AU5" s="19" t="s">
        <v>410</v>
      </c>
      <c r="AV5" s="38" t="s">
        <v>417</v>
      </c>
      <c r="AW5" s="19" t="s">
        <v>413</v>
      </c>
      <c r="AX5" s="25"/>
      <c r="AY5" s="19"/>
    </row>
    <row r="6" spans="1:51" ht="13.5" customHeight="1" thickBot="1" x14ac:dyDescent="0.25">
      <c r="A6" s="392" t="s">
        <v>208</v>
      </c>
      <c r="B6" s="69" t="s">
        <v>187</v>
      </c>
      <c r="C6" s="67" t="s">
        <v>127</v>
      </c>
      <c r="D6" s="401">
        <v>27129360</v>
      </c>
      <c r="E6" s="67" t="s">
        <v>136</v>
      </c>
      <c r="F6" s="67">
        <v>1230</v>
      </c>
      <c r="G6" s="402">
        <v>42683</v>
      </c>
      <c r="H6" s="67">
        <v>2</v>
      </c>
      <c r="I6" s="67">
        <v>1.2999999999999999E-2</v>
      </c>
      <c r="J6" s="67">
        <v>1.2E-2</v>
      </c>
      <c r="K6" s="67">
        <v>8000</v>
      </c>
      <c r="L6" s="67">
        <v>30</v>
      </c>
      <c r="M6" s="68">
        <f t="shared" ref="M6:M20" si="2">M5</f>
        <v>0.89076687525312348</v>
      </c>
      <c r="N6" s="403" t="str">
        <f t="shared" ref="N6:N20" si="3">N5</f>
        <v>M-001</v>
      </c>
      <c r="O6" s="377"/>
      <c r="P6" s="35" t="s">
        <v>243</v>
      </c>
      <c r="Q6" s="29" t="str">
        <f t="shared" si="0"/>
        <v>M1</v>
      </c>
      <c r="R6" s="29" t="str">
        <f t="shared" si="1"/>
        <v>Sigma</v>
      </c>
      <c r="S6" s="29" t="s">
        <v>506</v>
      </c>
      <c r="T6" s="29" t="s">
        <v>158</v>
      </c>
      <c r="U6" s="67">
        <v>2</v>
      </c>
      <c r="V6" s="29">
        <v>7950</v>
      </c>
      <c r="W6" s="29">
        <v>140</v>
      </c>
      <c r="X6" s="67" t="s">
        <v>357</v>
      </c>
      <c r="AA6" s="391" t="s">
        <v>361</v>
      </c>
      <c r="AB6" s="29" t="s">
        <v>127</v>
      </c>
      <c r="AC6" s="391">
        <v>31301283</v>
      </c>
      <c r="AD6" s="404">
        <v>1E-3</v>
      </c>
      <c r="AE6" s="377" t="s">
        <v>448</v>
      </c>
      <c r="AF6" s="391"/>
      <c r="AG6" s="61">
        <v>3</v>
      </c>
      <c r="AH6" s="61" t="s">
        <v>348</v>
      </c>
      <c r="AI6" s="399">
        <v>2607140802026</v>
      </c>
      <c r="AJ6" s="61" t="s">
        <v>350</v>
      </c>
      <c r="AK6" s="400">
        <v>42582</v>
      </c>
      <c r="AL6" s="61">
        <v>0.2</v>
      </c>
      <c r="AM6" s="61">
        <v>1.7</v>
      </c>
      <c r="AN6" s="61">
        <v>6.4000000000000001E-2</v>
      </c>
      <c r="AO6" s="377" t="s">
        <v>357</v>
      </c>
      <c r="AQ6" s="36"/>
      <c r="AR6" s="38" t="s">
        <v>369</v>
      </c>
      <c r="AS6" s="39" t="s">
        <v>390</v>
      </c>
      <c r="AT6" s="36" t="s">
        <v>409</v>
      </c>
      <c r="AU6" s="19" t="s">
        <v>410</v>
      </c>
      <c r="AV6" s="38" t="s">
        <v>419</v>
      </c>
      <c r="AW6" s="19" t="s">
        <v>413</v>
      </c>
      <c r="AX6" s="25"/>
      <c r="AY6" s="19"/>
    </row>
    <row r="7" spans="1:51" ht="13.5" customHeight="1" thickBot="1" x14ac:dyDescent="0.25">
      <c r="A7" s="392" t="s">
        <v>209</v>
      </c>
      <c r="B7" s="69" t="s">
        <v>187</v>
      </c>
      <c r="C7" s="67" t="s">
        <v>127</v>
      </c>
      <c r="D7" s="401">
        <v>27129360</v>
      </c>
      <c r="E7" s="67" t="s">
        <v>137</v>
      </c>
      <c r="F7" s="67">
        <v>1230</v>
      </c>
      <c r="G7" s="402">
        <v>42683</v>
      </c>
      <c r="H7" s="67">
        <v>5</v>
      </c>
      <c r="I7" s="67">
        <v>2E-3</v>
      </c>
      <c r="J7" s="67">
        <v>1.6E-2</v>
      </c>
      <c r="K7" s="67">
        <v>8000</v>
      </c>
      <c r="L7" s="67">
        <v>30</v>
      </c>
      <c r="M7" s="68">
        <f t="shared" si="2"/>
        <v>0.89076687525312348</v>
      </c>
      <c r="N7" s="403" t="str">
        <f t="shared" si="3"/>
        <v>M-001</v>
      </c>
      <c r="O7" s="377"/>
      <c r="P7" s="35" t="s">
        <v>244</v>
      </c>
      <c r="Q7" s="29" t="str">
        <f t="shared" si="0"/>
        <v>M1</v>
      </c>
      <c r="R7" s="29" t="str">
        <f t="shared" si="1"/>
        <v>Sigma</v>
      </c>
      <c r="S7" s="29" t="s">
        <v>506</v>
      </c>
      <c r="T7" s="29" t="s">
        <v>499</v>
      </c>
      <c r="U7" s="67">
        <v>5</v>
      </c>
      <c r="V7" s="29">
        <v>7950</v>
      </c>
      <c r="W7" s="29">
        <v>140</v>
      </c>
      <c r="X7" s="67" t="s">
        <v>357</v>
      </c>
      <c r="AA7" s="391" t="s">
        <v>362</v>
      </c>
      <c r="AB7" s="29" t="s">
        <v>127</v>
      </c>
      <c r="AC7" s="391">
        <v>34508523</v>
      </c>
      <c r="AD7" s="391">
        <v>0.01</v>
      </c>
      <c r="AE7" s="377" t="s">
        <v>450</v>
      </c>
      <c r="AF7" s="391"/>
      <c r="AG7" s="61">
        <v>4</v>
      </c>
      <c r="AH7" s="61" t="s">
        <v>348</v>
      </c>
      <c r="AI7" s="399">
        <v>2607140802027</v>
      </c>
      <c r="AJ7" s="61" t="s">
        <v>351</v>
      </c>
      <c r="AK7" s="400">
        <v>42583</v>
      </c>
      <c r="AL7" s="61">
        <v>0.2</v>
      </c>
      <c r="AM7" s="61">
        <v>1.7</v>
      </c>
      <c r="AN7" s="61">
        <v>6.4000000000000001E-2</v>
      </c>
      <c r="AO7" s="377" t="s">
        <v>357</v>
      </c>
      <c r="AQ7" s="36"/>
      <c r="AR7" s="38" t="s">
        <v>370</v>
      </c>
      <c r="AS7" s="39" t="s">
        <v>391</v>
      </c>
      <c r="AT7" s="36" t="s">
        <v>409</v>
      </c>
      <c r="AU7" s="19" t="s">
        <v>410</v>
      </c>
      <c r="AV7" s="38" t="s">
        <v>420</v>
      </c>
      <c r="AW7" s="19" t="s">
        <v>413</v>
      </c>
      <c r="AX7" s="25"/>
      <c r="AY7" s="19"/>
    </row>
    <row r="8" spans="1:51" ht="13.5" customHeight="1" thickBot="1" x14ac:dyDescent="0.25">
      <c r="A8" s="392" t="s">
        <v>210</v>
      </c>
      <c r="B8" s="69" t="s">
        <v>187</v>
      </c>
      <c r="C8" s="67" t="s">
        <v>127</v>
      </c>
      <c r="D8" s="401">
        <v>27129360</v>
      </c>
      <c r="E8" s="67" t="s">
        <v>138</v>
      </c>
      <c r="F8" s="67">
        <v>1230</v>
      </c>
      <c r="G8" s="402">
        <v>42683</v>
      </c>
      <c r="H8" s="67">
        <v>10</v>
      </c>
      <c r="I8" s="67">
        <v>4.0000000000000001E-3</v>
      </c>
      <c r="J8" s="67">
        <v>0.02</v>
      </c>
      <c r="K8" s="67">
        <v>8000</v>
      </c>
      <c r="L8" s="67">
        <v>30</v>
      </c>
      <c r="M8" s="68">
        <f t="shared" si="2"/>
        <v>0.89076687525312348</v>
      </c>
      <c r="N8" s="403" t="str">
        <f t="shared" si="3"/>
        <v>M-001</v>
      </c>
      <c r="O8" s="377"/>
      <c r="P8" s="35" t="s">
        <v>245</v>
      </c>
      <c r="Q8" s="29" t="str">
        <f t="shared" si="0"/>
        <v>M1</v>
      </c>
      <c r="R8" s="29" t="str">
        <f t="shared" si="1"/>
        <v>Sigma</v>
      </c>
      <c r="S8" s="29" t="s">
        <v>506</v>
      </c>
      <c r="T8" s="29" t="s">
        <v>500</v>
      </c>
      <c r="U8" s="67">
        <v>10</v>
      </c>
      <c r="V8" s="29">
        <v>7950</v>
      </c>
      <c r="W8" s="29">
        <v>140</v>
      </c>
      <c r="X8" s="67" t="s">
        <v>357</v>
      </c>
      <c r="AA8" s="391" t="s">
        <v>363</v>
      </c>
      <c r="AB8" s="29" t="s">
        <v>127</v>
      </c>
      <c r="AC8" s="391">
        <v>29605076</v>
      </c>
      <c r="AD8" s="391">
        <v>0.1</v>
      </c>
      <c r="AE8" s="377" t="s">
        <v>449</v>
      </c>
      <c r="AF8" s="391"/>
      <c r="AG8" s="61">
        <v>5</v>
      </c>
      <c r="AH8" s="61" t="s">
        <v>348</v>
      </c>
      <c r="AI8" s="399">
        <v>2607140802028</v>
      </c>
      <c r="AJ8" s="61" t="s">
        <v>352</v>
      </c>
      <c r="AK8" s="400">
        <v>42584</v>
      </c>
      <c r="AL8" s="61">
        <v>0.2</v>
      </c>
      <c r="AM8" s="61">
        <v>1.7</v>
      </c>
      <c r="AN8" s="61">
        <v>6.4000000000000001E-2</v>
      </c>
      <c r="AO8" s="377" t="s">
        <v>357</v>
      </c>
      <c r="AQ8" s="36"/>
      <c r="AR8" s="38" t="s">
        <v>371</v>
      </c>
      <c r="AS8" s="39" t="s">
        <v>392</v>
      </c>
      <c r="AT8" s="36" t="s">
        <v>409</v>
      </c>
      <c r="AU8" s="19" t="s">
        <v>410</v>
      </c>
      <c r="AV8" s="38" t="s">
        <v>421</v>
      </c>
      <c r="AW8" s="19" t="s">
        <v>413</v>
      </c>
      <c r="AX8" s="25"/>
      <c r="AY8" s="19"/>
    </row>
    <row r="9" spans="1:51" ht="13.5" customHeight="1" thickBot="1" x14ac:dyDescent="0.25">
      <c r="A9" s="392" t="s">
        <v>211</v>
      </c>
      <c r="B9" s="69" t="s">
        <v>187</v>
      </c>
      <c r="C9" s="67" t="s">
        <v>127</v>
      </c>
      <c r="D9" s="401">
        <v>27129360</v>
      </c>
      <c r="E9" s="67" t="s">
        <v>139</v>
      </c>
      <c r="F9" s="67">
        <v>1230</v>
      </c>
      <c r="G9" s="402">
        <v>42683</v>
      </c>
      <c r="H9" s="67">
        <v>20</v>
      </c>
      <c r="I9" s="67">
        <v>2.7E-2</v>
      </c>
      <c r="J9" s="67">
        <v>2.5000000000000001E-2</v>
      </c>
      <c r="K9" s="67">
        <v>8000</v>
      </c>
      <c r="L9" s="67">
        <v>30</v>
      </c>
      <c r="M9" s="68">
        <f t="shared" si="2"/>
        <v>0.89076687525312348</v>
      </c>
      <c r="N9" s="403" t="str">
        <f t="shared" si="3"/>
        <v>M-001</v>
      </c>
      <c r="O9" s="377"/>
      <c r="P9" s="35" t="s">
        <v>246</v>
      </c>
      <c r="Q9" s="29" t="str">
        <f t="shared" si="0"/>
        <v>M1</v>
      </c>
      <c r="R9" s="29" t="str">
        <f t="shared" si="1"/>
        <v>Sigma</v>
      </c>
      <c r="S9" s="29" t="s">
        <v>506</v>
      </c>
      <c r="T9" s="29" t="s">
        <v>501</v>
      </c>
      <c r="U9" s="67">
        <v>20</v>
      </c>
      <c r="V9" s="29">
        <v>7950</v>
      </c>
      <c r="W9" s="29">
        <v>140</v>
      </c>
      <c r="X9" s="67" t="s">
        <v>357</v>
      </c>
      <c r="AA9" s="391" t="s">
        <v>364</v>
      </c>
      <c r="AB9" s="29" t="s">
        <v>127</v>
      </c>
      <c r="AC9" s="391">
        <v>29605077</v>
      </c>
      <c r="AD9" s="391">
        <v>0.1</v>
      </c>
      <c r="AE9" s="377" t="s">
        <v>451</v>
      </c>
      <c r="AF9" s="391"/>
      <c r="AG9" s="61">
        <v>6</v>
      </c>
      <c r="AH9" s="61" t="s">
        <v>348</v>
      </c>
      <c r="AI9" s="399">
        <v>2607140802029</v>
      </c>
      <c r="AJ9" s="61" t="s">
        <v>353</v>
      </c>
      <c r="AK9" s="400">
        <v>42585</v>
      </c>
      <c r="AL9" s="61">
        <v>0.2</v>
      </c>
      <c r="AM9" s="61">
        <v>1.7</v>
      </c>
      <c r="AN9" s="61">
        <v>6.4000000000000001E-2</v>
      </c>
      <c r="AO9" s="377" t="s">
        <v>357</v>
      </c>
      <c r="AQ9" s="36"/>
      <c r="AR9" s="38" t="s">
        <v>372</v>
      </c>
      <c r="AS9" s="39" t="s">
        <v>393</v>
      </c>
      <c r="AT9" s="36" t="s">
        <v>409</v>
      </c>
      <c r="AU9" s="19" t="s">
        <v>410</v>
      </c>
      <c r="AV9" s="38" t="s">
        <v>422</v>
      </c>
      <c r="AW9" s="19" t="s">
        <v>413</v>
      </c>
      <c r="AX9" s="25"/>
      <c r="AY9" s="19"/>
    </row>
    <row r="10" spans="1:51" ht="13.5" customHeight="1" thickBot="1" x14ac:dyDescent="0.25">
      <c r="A10" s="392" t="s">
        <v>212</v>
      </c>
      <c r="B10" s="69" t="s">
        <v>187</v>
      </c>
      <c r="C10" s="67" t="s">
        <v>127</v>
      </c>
      <c r="D10" s="401">
        <v>27129360</v>
      </c>
      <c r="E10" s="67" t="s">
        <v>140</v>
      </c>
      <c r="F10" s="67">
        <v>1230</v>
      </c>
      <c r="G10" s="402">
        <v>42683</v>
      </c>
      <c r="H10" s="67">
        <v>20</v>
      </c>
      <c r="I10" s="67">
        <v>7.0000000000000001E-3</v>
      </c>
      <c r="J10" s="67">
        <v>2.5000000000000001E-2</v>
      </c>
      <c r="K10" s="67">
        <v>8000</v>
      </c>
      <c r="L10" s="67">
        <v>30</v>
      </c>
      <c r="M10" s="68">
        <f t="shared" si="2"/>
        <v>0.89076687525312348</v>
      </c>
      <c r="N10" s="403" t="str">
        <f t="shared" si="3"/>
        <v>M-001</v>
      </c>
      <c r="O10" s="377"/>
      <c r="P10" s="35" t="s">
        <v>247</v>
      </c>
      <c r="Q10" s="29" t="str">
        <f t="shared" si="0"/>
        <v>M1</v>
      </c>
      <c r="R10" s="29" t="str">
        <f t="shared" si="1"/>
        <v>Sigma</v>
      </c>
      <c r="S10" s="29" t="s">
        <v>506</v>
      </c>
      <c r="T10" s="29" t="s">
        <v>502</v>
      </c>
      <c r="U10" s="67">
        <v>20</v>
      </c>
      <c r="V10" s="29">
        <v>7950</v>
      </c>
      <c r="W10" s="29">
        <v>140</v>
      </c>
      <c r="X10" s="67" t="s">
        <v>357</v>
      </c>
      <c r="AA10" s="391" t="s">
        <v>453</v>
      </c>
      <c r="AB10" s="29" t="s">
        <v>452</v>
      </c>
      <c r="AC10" s="391" t="s">
        <v>357</v>
      </c>
      <c r="AD10" s="391" t="s">
        <v>452</v>
      </c>
      <c r="AE10" s="377" t="s">
        <v>357</v>
      </c>
      <c r="AF10" s="391"/>
      <c r="AG10" s="61">
        <v>7</v>
      </c>
      <c r="AH10" s="61" t="s">
        <v>348</v>
      </c>
      <c r="AI10" s="399">
        <v>2607140802030</v>
      </c>
      <c r="AJ10" s="61" t="s">
        <v>354</v>
      </c>
      <c r="AK10" s="400">
        <v>42586</v>
      </c>
      <c r="AL10" s="61">
        <v>0.2</v>
      </c>
      <c r="AM10" s="61">
        <v>1.7</v>
      </c>
      <c r="AN10" s="61">
        <v>6.4000000000000001E-2</v>
      </c>
      <c r="AO10" s="377" t="s">
        <v>357</v>
      </c>
      <c r="AQ10" s="36"/>
      <c r="AR10" s="38" t="s">
        <v>373</v>
      </c>
      <c r="AS10" s="39" t="s">
        <v>394</v>
      </c>
      <c r="AT10" s="36" t="s">
        <v>409</v>
      </c>
      <c r="AU10" s="19" t="s">
        <v>410</v>
      </c>
      <c r="AV10" s="38" t="s">
        <v>423</v>
      </c>
      <c r="AW10" s="19" t="s">
        <v>413</v>
      </c>
      <c r="AX10" s="25"/>
      <c r="AY10" s="19"/>
    </row>
    <row r="11" spans="1:51" ht="13.5" customHeight="1" thickBot="1" x14ac:dyDescent="0.25">
      <c r="A11" s="392" t="s">
        <v>213</v>
      </c>
      <c r="B11" s="69" t="s">
        <v>187</v>
      </c>
      <c r="C11" s="67" t="s">
        <v>127</v>
      </c>
      <c r="D11" s="401">
        <v>27129360</v>
      </c>
      <c r="E11" s="67" t="s">
        <v>141</v>
      </c>
      <c r="F11" s="67">
        <v>1230</v>
      </c>
      <c r="G11" s="402">
        <v>42683</v>
      </c>
      <c r="H11" s="67">
        <v>50</v>
      </c>
      <c r="I11" s="67">
        <v>0.03</v>
      </c>
      <c r="J11" s="67">
        <v>0.03</v>
      </c>
      <c r="K11" s="67">
        <v>8000</v>
      </c>
      <c r="L11" s="67">
        <v>30</v>
      </c>
      <c r="M11" s="68">
        <f t="shared" si="2"/>
        <v>0.89076687525312348</v>
      </c>
      <c r="N11" s="403" t="str">
        <f t="shared" si="3"/>
        <v>M-001</v>
      </c>
      <c r="O11" s="377"/>
      <c r="P11" s="35" t="s">
        <v>248</v>
      </c>
      <c r="Q11" s="29" t="str">
        <f t="shared" si="0"/>
        <v>M1</v>
      </c>
      <c r="R11" s="29" t="str">
        <f t="shared" si="1"/>
        <v>Sigma</v>
      </c>
      <c r="S11" s="29" t="s">
        <v>506</v>
      </c>
      <c r="T11" s="29" t="s">
        <v>503</v>
      </c>
      <c r="U11" s="67">
        <v>50</v>
      </c>
      <c r="V11" s="29">
        <v>7950</v>
      </c>
      <c r="W11" s="29">
        <v>140</v>
      </c>
      <c r="X11" s="67" t="s">
        <v>357</v>
      </c>
      <c r="AA11" s="391" t="s">
        <v>453</v>
      </c>
      <c r="AB11" s="29" t="s">
        <v>452</v>
      </c>
      <c r="AC11" s="391" t="s">
        <v>357</v>
      </c>
      <c r="AD11" s="391" t="s">
        <v>452</v>
      </c>
      <c r="AE11" s="377" t="s">
        <v>357</v>
      </c>
      <c r="AF11" s="391"/>
      <c r="AG11" s="61">
        <v>8</v>
      </c>
      <c r="AH11" s="61" t="s">
        <v>348</v>
      </c>
      <c r="AI11" s="399">
        <v>2607140802236</v>
      </c>
      <c r="AJ11" s="61" t="s">
        <v>355</v>
      </c>
      <c r="AK11" s="400">
        <v>42792</v>
      </c>
      <c r="AL11" s="61">
        <v>0.2</v>
      </c>
      <c r="AM11" s="61">
        <v>1.7</v>
      </c>
      <c r="AN11" s="61">
        <v>6.4000000000000001E-2</v>
      </c>
      <c r="AQ11" s="36"/>
      <c r="AR11" s="38" t="s">
        <v>374</v>
      </c>
      <c r="AS11" s="39" t="s">
        <v>395</v>
      </c>
      <c r="AT11" s="36" t="s">
        <v>409</v>
      </c>
      <c r="AU11" s="19" t="s">
        <v>410</v>
      </c>
      <c r="AV11" s="38" t="s">
        <v>424</v>
      </c>
      <c r="AW11" s="19" t="s">
        <v>413</v>
      </c>
      <c r="AX11" s="25"/>
      <c r="AY11" s="19"/>
    </row>
    <row r="12" spans="1:51" ht="13.5" customHeight="1" thickBot="1" x14ac:dyDescent="0.25">
      <c r="A12" s="392" t="s">
        <v>214</v>
      </c>
      <c r="B12" s="69" t="s">
        <v>187</v>
      </c>
      <c r="C12" s="67" t="s">
        <v>127</v>
      </c>
      <c r="D12" s="401">
        <v>27129360</v>
      </c>
      <c r="E12" s="67" t="s">
        <v>142</v>
      </c>
      <c r="F12" s="67">
        <v>1230</v>
      </c>
      <c r="G12" s="402">
        <v>42683</v>
      </c>
      <c r="H12" s="67">
        <v>100</v>
      </c>
      <c r="I12" s="67">
        <v>0.06</v>
      </c>
      <c r="J12" s="67">
        <v>0.05</v>
      </c>
      <c r="K12" s="67">
        <v>8000</v>
      </c>
      <c r="L12" s="67">
        <v>30</v>
      </c>
      <c r="M12" s="68">
        <f t="shared" si="2"/>
        <v>0.89076687525312348</v>
      </c>
      <c r="N12" s="403" t="str">
        <f t="shared" si="3"/>
        <v>M-001</v>
      </c>
      <c r="O12" s="377"/>
      <c r="P12" s="35" t="s">
        <v>249</v>
      </c>
      <c r="Q12" s="29" t="str">
        <f t="shared" si="0"/>
        <v>M1</v>
      </c>
      <c r="R12" s="29" t="str">
        <f t="shared" si="1"/>
        <v>Sigma</v>
      </c>
      <c r="S12" s="29" t="s">
        <v>506</v>
      </c>
      <c r="T12" s="29" t="s">
        <v>504</v>
      </c>
      <c r="U12" s="67">
        <v>100</v>
      </c>
      <c r="V12" s="29">
        <v>7950</v>
      </c>
      <c r="W12" s="29">
        <v>140</v>
      </c>
      <c r="X12" s="67" t="s">
        <v>357</v>
      </c>
      <c r="AA12" s="391" t="s">
        <v>453</v>
      </c>
      <c r="AB12" s="29" t="s">
        <v>452</v>
      </c>
      <c r="AC12" s="391" t="s">
        <v>357</v>
      </c>
      <c r="AD12" s="391" t="s">
        <v>452</v>
      </c>
      <c r="AE12" s="377" t="s">
        <v>357</v>
      </c>
      <c r="AF12" s="391"/>
      <c r="AQ12" s="36"/>
      <c r="AR12" s="38" t="s">
        <v>375</v>
      </c>
      <c r="AS12" s="39" t="s">
        <v>396</v>
      </c>
      <c r="AT12" s="36" t="s">
        <v>409</v>
      </c>
      <c r="AU12" s="19" t="s">
        <v>410</v>
      </c>
      <c r="AV12" s="38" t="s">
        <v>425</v>
      </c>
      <c r="AW12" s="19" t="s">
        <v>413</v>
      </c>
      <c r="AX12" s="25"/>
      <c r="AY12" s="19"/>
    </row>
    <row r="13" spans="1:51" ht="13.5" customHeight="1" thickBot="1" x14ac:dyDescent="0.25">
      <c r="A13" s="392" t="s">
        <v>215</v>
      </c>
      <c r="B13" s="69" t="s">
        <v>187</v>
      </c>
      <c r="C13" s="67" t="s">
        <v>127</v>
      </c>
      <c r="D13" s="401">
        <v>27129360</v>
      </c>
      <c r="E13" s="67" t="s">
        <v>143</v>
      </c>
      <c r="F13" s="67">
        <v>1230</v>
      </c>
      <c r="G13" s="402">
        <v>42683</v>
      </c>
      <c r="H13" s="67">
        <v>200</v>
      </c>
      <c r="I13" s="67">
        <v>0.06</v>
      </c>
      <c r="J13" s="67">
        <v>0.1</v>
      </c>
      <c r="K13" s="67">
        <v>8000</v>
      </c>
      <c r="L13" s="67">
        <v>30</v>
      </c>
      <c r="M13" s="68">
        <f t="shared" si="2"/>
        <v>0.89076687525312348</v>
      </c>
      <c r="N13" s="403" t="str">
        <f t="shared" si="3"/>
        <v>M-001</v>
      </c>
      <c r="O13" s="377"/>
      <c r="P13" s="35" t="s">
        <v>250</v>
      </c>
      <c r="Q13" s="29" t="str">
        <f t="shared" si="0"/>
        <v>M1</v>
      </c>
      <c r="R13" s="29" t="str">
        <f t="shared" si="1"/>
        <v>Sigma</v>
      </c>
      <c r="S13" s="29" t="s">
        <v>506</v>
      </c>
      <c r="T13" s="29" t="s">
        <v>498</v>
      </c>
      <c r="U13" s="67">
        <v>200</v>
      </c>
      <c r="V13" s="29">
        <v>7950</v>
      </c>
      <c r="W13" s="29">
        <v>140</v>
      </c>
      <c r="X13" s="67" t="s">
        <v>357</v>
      </c>
      <c r="AA13" s="391" t="s">
        <v>453</v>
      </c>
      <c r="AB13" s="29" t="s">
        <v>452</v>
      </c>
      <c r="AC13" s="391" t="s">
        <v>357</v>
      </c>
      <c r="AD13" s="391" t="s">
        <v>452</v>
      </c>
      <c r="AE13" s="377" t="s">
        <v>357</v>
      </c>
      <c r="AF13" s="391"/>
      <c r="AQ13" s="36"/>
      <c r="AR13" s="38" t="s">
        <v>376</v>
      </c>
      <c r="AS13" s="39" t="s">
        <v>397</v>
      </c>
      <c r="AT13" s="36" t="s">
        <v>409</v>
      </c>
      <c r="AU13" s="19" t="s">
        <v>410</v>
      </c>
      <c r="AV13" s="38" t="s">
        <v>426</v>
      </c>
      <c r="AW13" s="19" t="s">
        <v>413</v>
      </c>
      <c r="AX13" s="19"/>
      <c r="AY13" s="19"/>
    </row>
    <row r="14" spans="1:51" ht="13.5" customHeight="1" thickBot="1" x14ac:dyDescent="0.25">
      <c r="A14" s="392" t="s">
        <v>216</v>
      </c>
      <c r="B14" s="69" t="s">
        <v>187</v>
      </c>
      <c r="C14" s="67" t="s">
        <v>127</v>
      </c>
      <c r="D14" s="401">
        <v>27129360</v>
      </c>
      <c r="E14" s="67" t="s">
        <v>144</v>
      </c>
      <c r="F14" s="67">
        <v>1230</v>
      </c>
      <c r="G14" s="402">
        <v>42683</v>
      </c>
      <c r="H14" s="67">
        <v>200</v>
      </c>
      <c r="I14" s="67">
        <v>0.16</v>
      </c>
      <c r="J14" s="67">
        <v>0.1</v>
      </c>
      <c r="K14" s="67">
        <v>8000</v>
      </c>
      <c r="L14" s="67">
        <v>30</v>
      </c>
      <c r="M14" s="68">
        <f t="shared" si="2"/>
        <v>0.89076687525312348</v>
      </c>
      <c r="N14" s="403" t="str">
        <f t="shared" si="3"/>
        <v>M-001</v>
      </c>
      <c r="O14" s="377"/>
      <c r="P14" s="35" t="s">
        <v>251</v>
      </c>
      <c r="Q14" s="29" t="str">
        <f t="shared" si="0"/>
        <v>M1</v>
      </c>
      <c r="R14" s="29" t="str">
        <f t="shared" si="1"/>
        <v>Sigma</v>
      </c>
      <c r="S14" s="29" t="s">
        <v>506</v>
      </c>
      <c r="T14" s="29" t="s">
        <v>505</v>
      </c>
      <c r="U14" s="67">
        <v>200</v>
      </c>
      <c r="V14" s="29">
        <v>7950</v>
      </c>
      <c r="W14" s="29">
        <v>140</v>
      </c>
      <c r="X14" s="67" t="s">
        <v>357</v>
      </c>
      <c r="AA14" s="391" t="s">
        <v>453</v>
      </c>
      <c r="AB14" s="29" t="s">
        <v>452</v>
      </c>
      <c r="AC14" s="391" t="s">
        <v>357</v>
      </c>
      <c r="AD14" s="391" t="s">
        <v>452</v>
      </c>
      <c r="AE14" s="377" t="s">
        <v>357</v>
      </c>
      <c r="AF14" s="391"/>
      <c r="AQ14" s="36"/>
      <c r="AR14" s="38" t="s">
        <v>377</v>
      </c>
      <c r="AS14" s="39" t="s">
        <v>398</v>
      </c>
      <c r="AT14" s="36" t="s">
        <v>409</v>
      </c>
      <c r="AU14" s="19" t="s">
        <v>410</v>
      </c>
      <c r="AV14" s="38" t="s">
        <v>427</v>
      </c>
      <c r="AW14" s="19" t="s">
        <v>413</v>
      </c>
      <c r="AX14" s="19"/>
      <c r="AY14" s="19"/>
    </row>
    <row r="15" spans="1:51" ht="13.5" customHeight="1" thickBot="1" x14ac:dyDescent="0.25">
      <c r="A15" s="392" t="s">
        <v>217</v>
      </c>
      <c r="B15" s="69" t="s">
        <v>187</v>
      </c>
      <c r="C15" s="67" t="s">
        <v>127</v>
      </c>
      <c r="D15" s="401">
        <v>27129360</v>
      </c>
      <c r="E15" s="67" t="s">
        <v>145</v>
      </c>
      <c r="F15" s="67">
        <v>1230</v>
      </c>
      <c r="G15" s="402">
        <v>42683</v>
      </c>
      <c r="H15" s="67">
        <v>500</v>
      </c>
      <c r="I15" s="67">
        <v>0.35</v>
      </c>
      <c r="J15" s="67">
        <v>0.25</v>
      </c>
      <c r="K15" s="67">
        <v>8000</v>
      </c>
      <c r="L15" s="67">
        <v>30</v>
      </c>
      <c r="M15" s="68">
        <f t="shared" si="2"/>
        <v>0.89076687525312348</v>
      </c>
      <c r="N15" s="403" t="str">
        <f t="shared" si="3"/>
        <v>M-001</v>
      </c>
      <c r="O15" s="377"/>
      <c r="P15" s="35" t="s">
        <v>252</v>
      </c>
      <c r="Q15" s="29" t="str">
        <f t="shared" si="0"/>
        <v>M1</v>
      </c>
      <c r="R15" s="29" t="str">
        <f t="shared" si="1"/>
        <v>Sigma</v>
      </c>
      <c r="S15" s="29" t="s">
        <v>506</v>
      </c>
      <c r="T15" s="29" t="s">
        <v>534</v>
      </c>
      <c r="U15" s="67">
        <v>500</v>
      </c>
      <c r="V15" s="29">
        <v>7950</v>
      </c>
      <c r="W15" s="29">
        <v>140</v>
      </c>
      <c r="X15" s="67" t="s">
        <v>357</v>
      </c>
      <c r="AA15" s="391" t="s">
        <v>453</v>
      </c>
      <c r="AB15" s="29" t="s">
        <v>452</v>
      </c>
      <c r="AC15" s="391" t="s">
        <v>357</v>
      </c>
      <c r="AD15" s="391" t="s">
        <v>452</v>
      </c>
      <c r="AE15" s="377" t="s">
        <v>357</v>
      </c>
      <c r="AF15" s="391"/>
      <c r="AQ15" s="36"/>
      <c r="AR15" s="38" t="s">
        <v>378</v>
      </c>
      <c r="AS15" s="39" t="s">
        <v>399</v>
      </c>
      <c r="AT15" s="36" t="s">
        <v>409</v>
      </c>
      <c r="AU15" s="19" t="s">
        <v>410</v>
      </c>
      <c r="AV15" s="38" t="s">
        <v>428</v>
      </c>
      <c r="AW15" s="19" t="s">
        <v>413</v>
      </c>
      <c r="AX15" s="19"/>
      <c r="AY15" s="19"/>
    </row>
    <row r="16" spans="1:51" ht="13.5" customHeight="1" thickBot="1" x14ac:dyDescent="0.25">
      <c r="A16" s="392" t="s">
        <v>218</v>
      </c>
      <c r="B16" s="69" t="s">
        <v>187</v>
      </c>
      <c r="C16" s="67" t="s">
        <v>127</v>
      </c>
      <c r="D16" s="401">
        <v>27129360</v>
      </c>
      <c r="E16" s="67" t="s">
        <v>146</v>
      </c>
      <c r="F16" s="67">
        <v>1230</v>
      </c>
      <c r="G16" s="402">
        <v>42683</v>
      </c>
      <c r="H16" s="67">
        <v>1000</v>
      </c>
      <c r="I16" s="67">
        <v>0.7</v>
      </c>
      <c r="J16" s="67">
        <v>0.5</v>
      </c>
      <c r="K16" s="67">
        <v>8000</v>
      </c>
      <c r="L16" s="67">
        <v>30</v>
      </c>
      <c r="M16" s="68">
        <f t="shared" si="2"/>
        <v>0.89076687525312348</v>
      </c>
      <c r="N16" s="403" t="str">
        <f t="shared" si="3"/>
        <v>M-001</v>
      </c>
      <c r="O16" s="377"/>
      <c r="P16" s="35" t="s">
        <v>253</v>
      </c>
      <c r="Q16" s="29" t="str">
        <f t="shared" si="0"/>
        <v>M1</v>
      </c>
      <c r="R16" s="29" t="str">
        <f t="shared" si="1"/>
        <v>Sigma</v>
      </c>
      <c r="S16" s="29" t="s">
        <v>506</v>
      </c>
      <c r="T16" s="29" t="s">
        <v>132</v>
      </c>
      <c r="U16" s="67">
        <v>1000</v>
      </c>
      <c r="V16" s="29">
        <v>7950</v>
      </c>
      <c r="W16" s="29">
        <v>140</v>
      </c>
      <c r="X16" s="67" t="s">
        <v>357</v>
      </c>
      <c r="AA16" s="391" t="s">
        <v>453</v>
      </c>
      <c r="AB16" s="29" t="s">
        <v>452</v>
      </c>
      <c r="AC16" s="391" t="s">
        <v>357</v>
      </c>
      <c r="AD16" s="391" t="s">
        <v>452</v>
      </c>
      <c r="AE16" s="377" t="s">
        <v>357</v>
      </c>
      <c r="AF16" s="391"/>
      <c r="AQ16" s="36"/>
      <c r="AR16" s="38" t="s">
        <v>379</v>
      </c>
      <c r="AS16" s="39" t="s">
        <v>400</v>
      </c>
      <c r="AT16" s="36" t="s">
        <v>409</v>
      </c>
      <c r="AU16" s="19" t="s">
        <v>410</v>
      </c>
      <c r="AV16" s="38" t="s">
        <v>429</v>
      </c>
      <c r="AW16" s="19" t="s">
        <v>413</v>
      </c>
      <c r="AX16" s="19"/>
      <c r="AY16" s="19"/>
    </row>
    <row r="17" spans="1:51" ht="13.5" customHeight="1" thickBot="1" x14ac:dyDescent="0.25">
      <c r="A17" s="392" t="s">
        <v>219</v>
      </c>
      <c r="B17" s="69" t="s">
        <v>187</v>
      </c>
      <c r="C17" s="67" t="s">
        <v>127</v>
      </c>
      <c r="D17" s="401">
        <v>27129360</v>
      </c>
      <c r="E17" s="67" t="s">
        <v>147</v>
      </c>
      <c r="F17" s="67">
        <v>1230</v>
      </c>
      <c r="G17" s="402">
        <v>42683</v>
      </c>
      <c r="H17" s="67">
        <v>2000</v>
      </c>
      <c r="I17" s="67">
        <v>1.2</v>
      </c>
      <c r="J17" s="405">
        <v>1</v>
      </c>
      <c r="K17" s="67">
        <v>8000</v>
      </c>
      <c r="L17" s="67">
        <v>30</v>
      </c>
      <c r="M17" s="68">
        <f t="shared" si="2"/>
        <v>0.89076687525312348</v>
      </c>
      <c r="N17" s="403" t="str">
        <f t="shared" si="3"/>
        <v>M-001</v>
      </c>
      <c r="O17" s="377"/>
      <c r="P17" s="35" t="s">
        <v>254</v>
      </c>
      <c r="Q17" s="29" t="str">
        <f t="shared" si="0"/>
        <v>M1</v>
      </c>
      <c r="R17" s="29" t="str">
        <f t="shared" si="1"/>
        <v>Sigma</v>
      </c>
      <c r="S17" s="29" t="s">
        <v>506</v>
      </c>
      <c r="T17" s="29" t="s">
        <v>133</v>
      </c>
      <c r="U17" s="67">
        <v>2000</v>
      </c>
      <c r="V17" s="29">
        <v>7950</v>
      </c>
      <c r="W17" s="29">
        <v>140</v>
      </c>
      <c r="X17" s="67" t="s">
        <v>357</v>
      </c>
      <c r="AA17" s="391" t="s">
        <v>453</v>
      </c>
      <c r="AB17" s="29" t="s">
        <v>452</v>
      </c>
      <c r="AC17" s="391" t="s">
        <v>357</v>
      </c>
      <c r="AD17" s="391" t="s">
        <v>452</v>
      </c>
      <c r="AE17" s="377" t="s">
        <v>357</v>
      </c>
      <c r="AF17" s="391"/>
      <c r="AQ17" s="36"/>
      <c r="AR17" s="38" t="s">
        <v>380</v>
      </c>
      <c r="AS17" s="39" t="s">
        <v>401</v>
      </c>
      <c r="AT17" s="36" t="s">
        <v>409</v>
      </c>
      <c r="AU17" s="19" t="s">
        <v>410</v>
      </c>
      <c r="AV17" s="38" t="s">
        <v>430</v>
      </c>
      <c r="AW17" s="19" t="s">
        <v>413</v>
      </c>
      <c r="AX17" s="19"/>
      <c r="AY17" s="19"/>
    </row>
    <row r="18" spans="1:51" ht="13.5" customHeight="1" thickBot="1" x14ac:dyDescent="0.25">
      <c r="A18" s="392" t="s">
        <v>220</v>
      </c>
      <c r="B18" s="69" t="s">
        <v>187</v>
      </c>
      <c r="C18" s="67" t="s">
        <v>127</v>
      </c>
      <c r="D18" s="401">
        <v>27129360</v>
      </c>
      <c r="E18" s="67" t="s">
        <v>148</v>
      </c>
      <c r="F18" s="67">
        <v>1230</v>
      </c>
      <c r="G18" s="402">
        <v>42683</v>
      </c>
      <c r="H18" s="67">
        <v>2000</v>
      </c>
      <c r="I18" s="67">
        <v>1.1000000000000001</v>
      </c>
      <c r="J18" s="405">
        <v>1</v>
      </c>
      <c r="K18" s="67">
        <v>8000</v>
      </c>
      <c r="L18" s="67">
        <v>30</v>
      </c>
      <c r="M18" s="68">
        <f t="shared" si="2"/>
        <v>0.89076687525312348</v>
      </c>
      <c r="N18" s="403" t="str">
        <f t="shared" si="3"/>
        <v>M-001</v>
      </c>
      <c r="O18" s="377"/>
      <c r="P18" s="35" t="s">
        <v>255</v>
      </c>
      <c r="Q18" s="29" t="str">
        <f t="shared" si="0"/>
        <v>M1</v>
      </c>
      <c r="R18" s="29" t="str">
        <f t="shared" si="1"/>
        <v>Sigma</v>
      </c>
      <c r="S18" s="29" t="s">
        <v>506</v>
      </c>
      <c r="T18" s="29" t="s">
        <v>164</v>
      </c>
      <c r="U18" s="67">
        <v>2000</v>
      </c>
      <c r="V18" s="29">
        <v>7950</v>
      </c>
      <c r="W18" s="29">
        <v>140</v>
      </c>
      <c r="X18" s="67" t="s">
        <v>357</v>
      </c>
      <c r="AA18" s="391" t="s">
        <v>453</v>
      </c>
      <c r="AB18" s="29" t="s">
        <v>452</v>
      </c>
      <c r="AC18" s="391" t="s">
        <v>357</v>
      </c>
      <c r="AD18" s="391" t="s">
        <v>452</v>
      </c>
      <c r="AE18" s="377" t="s">
        <v>357</v>
      </c>
      <c r="AF18" s="391"/>
      <c r="AQ18" s="36"/>
      <c r="AR18" s="38" t="s">
        <v>381</v>
      </c>
      <c r="AS18" s="39" t="s">
        <v>402</v>
      </c>
      <c r="AT18" s="36" t="s">
        <v>409</v>
      </c>
      <c r="AU18" s="19" t="s">
        <v>410</v>
      </c>
      <c r="AV18" s="38" t="s">
        <v>431</v>
      </c>
      <c r="AW18" s="19" t="s">
        <v>413</v>
      </c>
      <c r="AX18" s="19"/>
      <c r="AY18" s="19"/>
    </row>
    <row r="19" spans="1:51" ht="13.5" customHeight="1" x14ac:dyDescent="0.2">
      <c r="A19" s="392" t="s">
        <v>221</v>
      </c>
      <c r="B19" s="69" t="s">
        <v>187</v>
      </c>
      <c r="C19" s="67" t="s">
        <v>127</v>
      </c>
      <c r="D19" s="401">
        <v>27129360</v>
      </c>
      <c r="E19" s="67" t="s">
        <v>149</v>
      </c>
      <c r="F19" s="67">
        <v>1230</v>
      </c>
      <c r="G19" s="402">
        <v>42683</v>
      </c>
      <c r="H19" s="67">
        <v>5000</v>
      </c>
      <c r="I19" s="67">
        <v>3.7</v>
      </c>
      <c r="J19" s="67">
        <v>2.5</v>
      </c>
      <c r="K19" s="67">
        <v>8000</v>
      </c>
      <c r="L19" s="67">
        <v>30</v>
      </c>
      <c r="M19" s="68">
        <f t="shared" si="2"/>
        <v>0.89076687525312348</v>
      </c>
      <c r="N19" s="403" t="str">
        <f t="shared" si="3"/>
        <v>M-001</v>
      </c>
      <c r="O19" s="377"/>
      <c r="P19" s="35" t="s">
        <v>256</v>
      </c>
      <c r="Q19" s="29" t="str">
        <f t="shared" si="0"/>
        <v>M1</v>
      </c>
      <c r="R19" s="29" t="str">
        <f t="shared" si="1"/>
        <v>Sigma</v>
      </c>
      <c r="S19" s="29" t="s">
        <v>506</v>
      </c>
      <c r="T19" s="29" t="s">
        <v>165</v>
      </c>
      <c r="U19" s="67">
        <v>5000</v>
      </c>
      <c r="V19" s="29">
        <v>7950</v>
      </c>
      <c r="W19" s="29">
        <v>140</v>
      </c>
      <c r="X19" s="67" t="s">
        <v>357</v>
      </c>
      <c r="AF19" s="391"/>
      <c r="AQ19" s="36"/>
      <c r="AR19" s="38" t="s">
        <v>382</v>
      </c>
      <c r="AS19" s="39" t="s">
        <v>403</v>
      </c>
      <c r="AT19" s="36" t="s">
        <v>409</v>
      </c>
      <c r="AU19" s="19" t="s">
        <v>410</v>
      </c>
      <c r="AV19" s="38" t="s">
        <v>432</v>
      </c>
      <c r="AW19" s="19" t="s">
        <v>413</v>
      </c>
      <c r="AX19" s="19"/>
      <c r="AY19" s="19"/>
    </row>
    <row r="20" spans="1:51" ht="13.5" customHeight="1" thickBot="1" x14ac:dyDescent="0.25">
      <c r="A20" s="406" t="s">
        <v>222</v>
      </c>
      <c r="B20" s="69" t="s">
        <v>187</v>
      </c>
      <c r="C20" s="407" t="s">
        <v>127</v>
      </c>
      <c r="D20" s="408">
        <v>27129360</v>
      </c>
      <c r="E20" s="407" t="s">
        <v>150</v>
      </c>
      <c r="F20" s="407">
        <v>1230</v>
      </c>
      <c r="G20" s="402">
        <v>42683</v>
      </c>
      <c r="H20" s="407">
        <v>10000</v>
      </c>
      <c r="I20" s="407">
        <v>8.6999999999999993</v>
      </c>
      <c r="J20" s="409">
        <v>5</v>
      </c>
      <c r="K20" s="407">
        <v>8000</v>
      </c>
      <c r="L20" s="407">
        <v>30</v>
      </c>
      <c r="M20" s="68">
        <f t="shared" si="2"/>
        <v>0.89076687525312348</v>
      </c>
      <c r="N20" s="403" t="str">
        <f t="shared" si="3"/>
        <v>M-001</v>
      </c>
      <c r="O20" s="377"/>
      <c r="P20" s="35" t="s">
        <v>257</v>
      </c>
      <c r="Q20" s="29" t="str">
        <f t="shared" si="0"/>
        <v>M1</v>
      </c>
      <c r="R20" s="29" t="str">
        <f t="shared" si="1"/>
        <v>Sigma</v>
      </c>
      <c r="S20" s="29" t="s">
        <v>490</v>
      </c>
      <c r="T20" s="29" t="s">
        <v>514</v>
      </c>
      <c r="U20" s="67">
        <v>10000</v>
      </c>
      <c r="V20" s="29">
        <v>7950</v>
      </c>
      <c r="W20" s="29">
        <v>140</v>
      </c>
      <c r="X20" s="67" t="s">
        <v>357</v>
      </c>
      <c r="AF20" s="391"/>
      <c r="AQ20" s="36"/>
      <c r="AR20" s="38" t="s">
        <v>383</v>
      </c>
      <c r="AS20" s="39" t="s">
        <v>404</v>
      </c>
      <c r="AT20" s="36" t="s">
        <v>409</v>
      </c>
      <c r="AU20" s="19" t="s">
        <v>410</v>
      </c>
      <c r="AV20" s="38" t="s">
        <v>433</v>
      </c>
      <c r="AW20" s="19" t="s">
        <v>413</v>
      </c>
      <c r="AX20" s="19"/>
      <c r="AY20" s="19"/>
    </row>
    <row r="21" spans="1:51" ht="13.5" customHeight="1" thickBot="1" x14ac:dyDescent="0.25">
      <c r="A21" s="392" t="s">
        <v>190</v>
      </c>
      <c r="B21" s="393" t="s">
        <v>189</v>
      </c>
      <c r="C21" s="394" t="s">
        <v>151</v>
      </c>
      <c r="D21" s="394">
        <v>11119515</v>
      </c>
      <c r="E21" s="394">
        <v>1</v>
      </c>
      <c r="F21" s="394">
        <v>100405</v>
      </c>
      <c r="G21" s="395">
        <v>42615</v>
      </c>
      <c r="H21" s="394">
        <v>1</v>
      </c>
      <c r="I21" s="394">
        <v>0.04</v>
      </c>
      <c r="J21" s="394">
        <v>0.03</v>
      </c>
      <c r="K21" s="394">
        <v>7950</v>
      </c>
      <c r="L21" s="394">
        <v>140</v>
      </c>
      <c r="M21" s="397">
        <f>(0.34848*((750.3+756.2)/2)-0.009024*((43.6+60.2)/2)*EXP(0.0612*((19.1+21.1)/2)))/(273.15+((19.1+21.1)/2))</f>
        <v>0.88965063908070108</v>
      </c>
      <c r="N21" s="403" t="s">
        <v>492</v>
      </c>
      <c r="O21" s="377"/>
      <c r="P21" s="35" t="s">
        <v>324</v>
      </c>
      <c r="Q21" s="29" t="str">
        <f t="shared" ref="Q21:Q23" si="4">Q20</f>
        <v>M1</v>
      </c>
      <c r="R21" s="29" t="str">
        <f t="shared" ref="R21:R84" si="5">R20</f>
        <v>Sigma</v>
      </c>
      <c r="S21" s="29" t="str">
        <f t="shared" ref="S21" si="6">S20</f>
        <v>LSM-1509-11</v>
      </c>
      <c r="T21" s="29" t="s">
        <v>487</v>
      </c>
      <c r="U21" s="67">
        <v>5000</v>
      </c>
      <c r="V21" s="29">
        <v>7950</v>
      </c>
      <c r="W21" s="29">
        <v>140</v>
      </c>
      <c r="X21" s="67" t="s">
        <v>357</v>
      </c>
      <c r="Y21" s="377"/>
      <c r="Z21" s="34"/>
      <c r="AF21" s="391"/>
      <c r="AQ21" s="36"/>
      <c r="AR21" s="38" t="s">
        <v>384</v>
      </c>
      <c r="AS21" s="39" t="s">
        <v>405</v>
      </c>
      <c r="AT21" s="36" t="s">
        <v>409</v>
      </c>
      <c r="AU21" s="19" t="s">
        <v>410</v>
      </c>
      <c r="AV21" s="38" t="s">
        <v>434</v>
      </c>
      <c r="AW21" s="19" t="s">
        <v>413</v>
      </c>
      <c r="AX21" s="19"/>
      <c r="AY21" s="19"/>
    </row>
    <row r="22" spans="1:51" ht="13.5" customHeight="1" thickBot="1" x14ac:dyDescent="0.25">
      <c r="A22" s="392" t="s">
        <v>191</v>
      </c>
      <c r="B22" s="69" t="s">
        <v>189</v>
      </c>
      <c r="C22" s="67" t="s">
        <v>151</v>
      </c>
      <c r="D22" s="67">
        <v>11119515</v>
      </c>
      <c r="E22" s="67">
        <v>2</v>
      </c>
      <c r="F22" s="67">
        <v>100405</v>
      </c>
      <c r="G22" s="402">
        <f>G21</f>
        <v>42615</v>
      </c>
      <c r="H22" s="67">
        <v>2</v>
      </c>
      <c r="I22" s="67">
        <v>0.04</v>
      </c>
      <c r="J22" s="67">
        <v>0.04</v>
      </c>
      <c r="K22" s="67">
        <v>7950</v>
      </c>
      <c r="L22" s="67">
        <v>140</v>
      </c>
      <c r="M22" s="68">
        <f>M21</f>
        <v>0.88965063908070108</v>
      </c>
      <c r="N22" s="403" t="str">
        <f>N21</f>
        <v>M-002</v>
      </c>
      <c r="O22" s="377"/>
      <c r="P22" s="35" t="s">
        <v>325</v>
      </c>
      <c r="Q22" s="29" t="str">
        <f t="shared" si="4"/>
        <v>M1</v>
      </c>
      <c r="R22" s="29" t="str">
        <f t="shared" si="5"/>
        <v>Sigma</v>
      </c>
      <c r="S22" s="29" t="s">
        <v>490</v>
      </c>
      <c r="T22" s="29" t="s">
        <v>515</v>
      </c>
      <c r="U22" s="67">
        <v>10000</v>
      </c>
      <c r="V22" s="29">
        <v>7950</v>
      </c>
      <c r="W22" s="29">
        <v>140</v>
      </c>
      <c r="X22" s="67" t="s">
        <v>357</v>
      </c>
      <c r="Y22" s="377"/>
      <c r="Z22" s="34"/>
      <c r="AF22" s="391"/>
      <c r="AQ22" s="36"/>
      <c r="AR22" s="38" t="s">
        <v>385</v>
      </c>
      <c r="AS22" s="39" t="s">
        <v>406</v>
      </c>
      <c r="AT22" s="36" t="s">
        <v>409</v>
      </c>
      <c r="AU22" s="19" t="s">
        <v>410</v>
      </c>
      <c r="AV22" s="38" t="s">
        <v>435</v>
      </c>
      <c r="AW22" s="19" t="s">
        <v>413</v>
      </c>
      <c r="AX22" s="19"/>
      <c r="AY22" s="19"/>
    </row>
    <row r="23" spans="1:51" ht="13.5" customHeight="1" thickBot="1" x14ac:dyDescent="0.25">
      <c r="A23" s="392" t="s">
        <v>192</v>
      </c>
      <c r="B23" s="69" t="s">
        <v>189</v>
      </c>
      <c r="C23" s="67" t="s">
        <v>151</v>
      </c>
      <c r="D23" s="67">
        <v>11119515</v>
      </c>
      <c r="E23" s="67" t="s">
        <v>152</v>
      </c>
      <c r="F23" s="67">
        <v>100405</v>
      </c>
      <c r="G23" s="402">
        <f t="shared" ref="G23:G36" si="7">G22</f>
        <v>42615</v>
      </c>
      <c r="H23" s="67">
        <v>2</v>
      </c>
      <c r="I23" s="67">
        <v>0.06</v>
      </c>
      <c r="J23" s="67">
        <v>0.04</v>
      </c>
      <c r="K23" s="67">
        <v>7950</v>
      </c>
      <c r="L23" s="67">
        <v>140</v>
      </c>
      <c r="M23" s="68">
        <f t="shared" ref="M23:M36" si="8">M22</f>
        <v>0.88965063908070108</v>
      </c>
      <c r="N23" s="403" t="str">
        <f t="shared" ref="N23:N36" si="9">N22</f>
        <v>M-002</v>
      </c>
      <c r="O23" s="377"/>
      <c r="P23" s="35" t="s">
        <v>326</v>
      </c>
      <c r="Q23" s="29" t="str">
        <f t="shared" si="4"/>
        <v>M1</v>
      </c>
      <c r="R23" s="29" t="str">
        <f t="shared" si="5"/>
        <v>Sigma</v>
      </c>
      <c r="S23" s="29" t="s">
        <v>489</v>
      </c>
      <c r="T23" s="29" t="s">
        <v>516</v>
      </c>
      <c r="U23" s="67">
        <v>20000</v>
      </c>
      <c r="V23" s="29">
        <v>7950</v>
      </c>
      <c r="W23" s="29">
        <v>140</v>
      </c>
      <c r="X23" s="67" t="s">
        <v>357</v>
      </c>
      <c r="Y23" s="377"/>
      <c r="Z23" s="34"/>
      <c r="AF23" s="391"/>
      <c r="AQ23" s="36"/>
      <c r="AR23" s="38" t="s">
        <v>386</v>
      </c>
      <c r="AS23" s="39" t="s">
        <v>407</v>
      </c>
      <c r="AT23" s="36" t="s">
        <v>409</v>
      </c>
      <c r="AU23" s="19" t="s">
        <v>410</v>
      </c>
      <c r="AV23" s="38" t="s">
        <v>433</v>
      </c>
      <c r="AW23" s="19" t="s">
        <v>413</v>
      </c>
      <c r="AX23" s="19"/>
      <c r="AY23" s="19"/>
    </row>
    <row r="24" spans="1:51" ht="13.5" customHeight="1" thickBot="1" x14ac:dyDescent="0.25">
      <c r="A24" s="392" t="s">
        <v>193</v>
      </c>
      <c r="B24" s="69" t="s">
        <v>189</v>
      </c>
      <c r="C24" s="67" t="s">
        <v>151</v>
      </c>
      <c r="D24" s="67">
        <v>11119515</v>
      </c>
      <c r="E24" s="67">
        <v>5</v>
      </c>
      <c r="F24" s="67">
        <v>100405</v>
      </c>
      <c r="G24" s="402">
        <f t="shared" si="7"/>
        <v>42615</v>
      </c>
      <c r="H24" s="67">
        <v>5</v>
      </c>
      <c r="I24" s="410">
        <v>0</v>
      </c>
      <c r="J24" s="67">
        <v>0.05</v>
      </c>
      <c r="K24" s="67">
        <v>7950</v>
      </c>
      <c r="L24" s="67">
        <v>140</v>
      </c>
      <c r="M24" s="68">
        <f t="shared" si="8"/>
        <v>0.88965063908070108</v>
      </c>
      <c r="N24" s="403" t="str">
        <f t="shared" si="9"/>
        <v>M-002</v>
      </c>
      <c r="O24" s="377"/>
      <c r="P24" s="35" t="s">
        <v>260</v>
      </c>
      <c r="Q24" s="29" t="s">
        <v>126</v>
      </c>
      <c r="R24" s="29" t="str">
        <f t="shared" si="5"/>
        <v>Sigma</v>
      </c>
      <c r="S24" s="29" t="s">
        <v>544</v>
      </c>
      <c r="T24" s="29" t="s">
        <v>460</v>
      </c>
      <c r="U24" s="67">
        <v>1</v>
      </c>
      <c r="V24" s="29">
        <v>7950</v>
      </c>
      <c r="W24" s="29">
        <v>140</v>
      </c>
      <c r="X24" s="67" t="s">
        <v>357</v>
      </c>
      <c r="Y24" s="377" t="s">
        <v>512</v>
      </c>
      <c r="Z24" s="34"/>
      <c r="AF24" s="391"/>
      <c r="AQ24" s="36"/>
      <c r="AR24" s="38" t="s">
        <v>387</v>
      </c>
      <c r="AS24" s="39" t="s">
        <v>408</v>
      </c>
      <c r="AT24" s="36" t="s">
        <v>409</v>
      </c>
      <c r="AU24" s="19" t="s">
        <v>410</v>
      </c>
      <c r="AV24" s="38" t="s">
        <v>436</v>
      </c>
      <c r="AW24" s="19" t="s">
        <v>413</v>
      </c>
      <c r="AX24" s="19"/>
      <c r="AY24" s="19"/>
    </row>
    <row r="25" spans="1:51" ht="13.5" customHeight="1" thickBot="1" x14ac:dyDescent="0.3">
      <c r="A25" s="392" t="s">
        <v>194</v>
      </c>
      <c r="B25" s="69" t="s">
        <v>189</v>
      </c>
      <c r="C25" s="67" t="s">
        <v>151</v>
      </c>
      <c r="D25" s="67">
        <v>11119515</v>
      </c>
      <c r="E25" s="67">
        <v>10</v>
      </c>
      <c r="F25" s="67">
        <v>100405</v>
      </c>
      <c r="G25" s="402">
        <f t="shared" si="7"/>
        <v>42615</v>
      </c>
      <c r="H25" s="67">
        <v>10</v>
      </c>
      <c r="I25" s="67">
        <v>0.05</v>
      </c>
      <c r="J25" s="67">
        <v>0.06</v>
      </c>
      <c r="K25" s="67">
        <v>7950</v>
      </c>
      <c r="L25" s="67">
        <v>140</v>
      </c>
      <c r="M25" s="68">
        <f t="shared" si="8"/>
        <v>0.88965063908070108</v>
      </c>
      <c r="N25" s="403" t="str">
        <f t="shared" si="9"/>
        <v>M-002</v>
      </c>
      <c r="O25" s="377"/>
      <c r="P25" s="35" t="s">
        <v>263</v>
      </c>
      <c r="Q25" s="29" t="str">
        <f t="shared" ref="Q25:Q43" si="10">Q24</f>
        <v>M1</v>
      </c>
      <c r="R25" s="29" t="str">
        <f t="shared" si="5"/>
        <v>Sigma</v>
      </c>
      <c r="S25" s="29" t="s">
        <v>544</v>
      </c>
      <c r="T25" s="29" t="s">
        <v>461</v>
      </c>
      <c r="U25" s="67">
        <v>2</v>
      </c>
      <c r="V25" s="29">
        <v>7950</v>
      </c>
      <c r="W25" s="29">
        <v>140</v>
      </c>
      <c r="X25" s="67" t="s">
        <v>357</v>
      </c>
      <c r="Y25" s="377"/>
      <c r="Z25" s="34"/>
      <c r="AF25" s="391"/>
      <c r="AR25" s="37" t="s">
        <v>411</v>
      </c>
      <c r="AS25" s="36" t="s">
        <v>412</v>
      </c>
      <c r="AT25" s="36" t="s">
        <v>409</v>
      </c>
      <c r="AU25" s="19" t="s">
        <v>410</v>
      </c>
      <c r="AV25" s="37" t="s">
        <v>411</v>
      </c>
      <c r="AW25" s="19" t="s">
        <v>413</v>
      </c>
    </row>
    <row r="26" spans="1:51" ht="13.5" customHeight="1" thickBot="1" x14ac:dyDescent="0.3">
      <c r="A26" s="392" t="s">
        <v>195</v>
      </c>
      <c r="B26" s="69" t="s">
        <v>189</v>
      </c>
      <c r="C26" s="67" t="s">
        <v>151</v>
      </c>
      <c r="D26" s="67">
        <v>11119515</v>
      </c>
      <c r="E26" s="67">
        <v>20</v>
      </c>
      <c r="F26" s="67">
        <v>100405</v>
      </c>
      <c r="G26" s="402">
        <f t="shared" si="7"/>
        <v>42615</v>
      </c>
      <c r="H26" s="67">
        <v>20</v>
      </c>
      <c r="I26" s="67">
        <v>0.08</v>
      </c>
      <c r="J26" s="67">
        <v>0.08</v>
      </c>
      <c r="K26" s="67">
        <v>7950</v>
      </c>
      <c r="L26" s="67">
        <v>140</v>
      </c>
      <c r="M26" s="68">
        <f t="shared" si="8"/>
        <v>0.88965063908070108</v>
      </c>
      <c r="N26" s="403" t="str">
        <f t="shared" si="9"/>
        <v>M-002</v>
      </c>
      <c r="O26" s="377"/>
      <c r="P26" s="35" t="s">
        <v>264</v>
      </c>
      <c r="Q26" s="29" t="str">
        <f t="shared" si="10"/>
        <v>M1</v>
      </c>
      <c r="R26" s="29" t="str">
        <f t="shared" si="5"/>
        <v>Sigma</v>
      </c>
      <c r="S26" s="29" t="s">
        <v>544</v>
      </c>
      <c r="T26" s="29" t="s">
        <v>554</v>
      </c>
      <c r="U26" s="67">
        <v>2</v>
      </c>
      <c r="V26" s="29">
        <v>7950</v>
      </c>
      <c r="W26" s="29">
        <v>140</v>
      </c>
      <c r="X26" s="67" t="s">
        <v>357</v>
      </c>
      <c r="Y26" s="377"/>
      <c r="Z26" s="34"/>
      <c r="AF26" s="391"/>
      <c r="AR26" s="37" t="s">
        <v>411</v>
      </c>
      <c r="AS26" s="36" t="s">
        <v>412</v>
      </c>
      <c r="AT26" s="36" t="s">
        <v>409</v>
      </c>
      <c r="AU26" s="19" t="s">
        <v>410</v>
      </c>
      <c r="AV26" s="37" t="s">
        <v>411</v>
      </c>
      <c r="AW26" s="19" t="s">
        <v>413</v>
      </c>
    </row>
    <row r="27" spans="1:51" ht="13.5" customHeight="1" thickBot="1" x14ac:dyDescent="0.3">
      <c r="A27" s="392" t="s">
        <v>196</v>
      </c>
      <c r="B27" s="69" t="s">
        <v>189</v>
      </c>
      <c r="C27" s="67" t="s">
        <v>151</v>
      </c>
      <c r="D27" s="67">
        <v>11119515</v>
      </c>
      <c r="E27" s="67" t="s">
        <v>153</v>
      </c>
      <c r="F27" s="67">
        <v>100405</v>
      </c>
      <c r="G27" s="402">
        <f t="shared" si="7"/>
        <v>42615</v>
      </c>
      <c r="H27" s="67">
        <v>20</v>
      </c>
      <c r="I27" s="67">
        <v>7.0000000000000007E-2</v>
      </c>
      <c r="J27" s="67">
        <v>0.08</v>
      </c>
      <c r="K27" s="67">
        <v>7950</v>
      </c>
      <c r="L27" s="67">
        <v>140</v>
      </c>
      <c r="M27" s="68">
        <f t="shared" si="8"/>
        <v>0.88965063908070108</v>
      </c>
      <c r="N27" s="403" t="str">
        <f t="shared" si="9"/>
        <v>M-002</v>
      </c>
      <c r="O27" s="377"/>
      <c r="P27" s="35" t="s">
        <v>265</v>
      </c>
      <c r="Q27" s="29" t="str">
        <f t="shared" si="10"/>
        <v>M1</v>
      </c>
      <c r="R27" s="29" t="str">
        <f t="shared" si="5"/>
        <v>Sigma</v>
      </c>
      <c r="S27" s="29" t="s">
        <v>544</v>
      </c>
      <c r="T27" s="29" t="s">
        <v>553</v>
      </c>
      <c r="U27" s="67">
        <v>5</v>
      </c>
      <c r="V27" s="29">
        <v>7950</v>
      </c>
      <c r="W27" s="29">
        <v>140</v>
      </c>
      <c r="X27" s="67" t="s">
        <v>357</v>
      </c>
      <c r="Y27" s="377"/>
      <c r="Z27" s="34"/>
      <c r="AF27" s="391"/>
      <c r="AR27" s="37" t="s">
        <v>411</v>
      </c>
      <c r="AS27" s="36" t="s">
        <v>412</v>
      </c>
      <c r="AT27" s="36" t="s">
        <v>409</v>
      </c>
      <c r="AU27" s="19" t="s">
        <v>410</v>
      </c>
      <c r="AV27" s="37" t="s">
        <v>411</v>
      </c>
      <c r="AW27" s="19" t="s">
        <v>413</v>
      </c>
    </row>
    <row r="28" spans="1:51" ht="13.5" customHeight="1" thickBot="1" x14ac:dyDescent="0.3">
      <c r="A28" s="392" t="s">
        <v>197</v>
      </c>
      <c r="B28" s="69" t="s">
        <v>189</v>
      </c>
      <c r="C28" s="67" t="s">
        <v>151</v>
      </c>
      <c r="D28" s="67">
        <v>11119515</v>
      </c>
      <c r="E28" s="67">
        <v>50</v>
      </c>
      <c r="F28" s="67">
        <v>100405</v>
      </c>
      <c r="G28" s="402">
        <f t="shared" si="7"/>
        <v>42615</v>
      </c>
      <c r="H28" s="67">
        <v>50</v>
      </c>
      <c r="I28" s="67">
        <v>0.19</v>
      </c>
      <c r="J28" s="410">
        <v>0.1</v>
      </c>
      <c r="K28" s="67">
        <v>7950</v>
      </c>
      <c r="L28" s="67">
        <v>140</v>
      </c>
      <c r="M28" s="68">
        <f t="shared" si="8"/>
        <v>0.88965063908070108</v>
      </c>
      <c r="N28" s="403" t="str">
        <f t="shared" si="9"/>
        <v>M-002</v>
      </c>
      <c r="O28" s="377"/>
      <c r="P28" s="35" t="s">
        <v>266</v>
      </c>
      <c r="Q28" s="29" t="str">
        <f t="shared" si="10"/>
        <v>M1</v>
      </c>
      <c r="R28" s="29" t="str">
        <f t="shared" si="5"/>
        <v>Sigma</v>
      </c>
      <c r="S28" s="29" t="s">
        <v>544</v>
      </c>
      <c r="T28" s="29" t="s">
        <v>462</v>
      </c>
      <c r="U28" s="67">
        <v>10</v>
      </c>
      <c r="V28" s="29">
        <v>7950</v>
      </c>
      <c r="W28" s="29">
        <v>140</v>
      </c>
      <c r="X28" s="67" t="s">
        <v>357</v>
      </c>
      <c r="Y28" s="377"/>
      <c r="Z28" s="34"/>
      <c r="AF28" s="391"/>
      <c r="AR28" s="37" t="s">
        <v>411</v>
      </c>
      <c r="AS28" s="36" t="s">
        <v>412</v>
      </c>
      <c r="AT28" s="36" t="s">
        <v>409</v>
      </c>
      <c r="AU28" s="19" t="s">
        <v>410</v>
      </c>
      <c r="AV28" s="37" t="s">
        <v>411</v>
      </c>
      <c r="AW28" s="19" t="s">
        <v>413</v>
      </c>
    </row>
    <row r="29" spans="1:51" ht="13.5" customHeight="1" thickBot="1" x14ac:dyDescent="0.3">
      <c r="A29" s="392" t="s">
        <v>198</v>
      </c>
      <c r="B29" s="69" t="s">
        <v>189</v>
      </c>
      <c r="C29" s="67" t="s">
        <v>151</v>
      </c>
      <c r="D29" s="67">
        <v>11119515</v>
      </c>
      <c r="E29" s="67">
        <v>100</v>
      </c>
      <c r="F29" s="67">
        <v>100405</v>
      </c>
      <c r="G29" s="402">
        <f t="shared" si="7"/>
        <v>42615</v>
      </c>
      <c r="H29" s="67">
        <v>100</v>
      </c>
      <c r="I29" s="67">
        <v>0.13</v>
      </c>
      <c r="J29" s="67">
        <v>0.16</v>
      </c>
      <c r="K29" s="67">
        <v>7950</v>
      </c>
      <c r="L29" s="67">
        <v>140</v>
      </c>
      <c r="M29" s="68">
        <f t="shared" si="8"/>
        <v>0.88965063908070108</v>
      </c>
      <c r="N29" s="403" t="str">
        <f t="shared" si="9"/>
        <v>M-002</v>
      </c>
      <c r="O29" s="377"/>
      <c r="P29" s="35" t="s">
        <v>267</v>
      </c>
      <c r="Q29" s="29" t="str">
        <f t="shared" si="10"/>
        <v>M1</v>
      </c>
      <c r="R29" s="29" t="str">
        <f t="shared" si="5"/>
        <v>Sigma</v>
      </c>
      <c r="S29" s="29" t="s">
        <v>544</v>
      </c>
      <c r="T29" s="29" t="s">
        <v>463</v>
      </c>
      <c r="U29" s="67">
        <v>20</v>
      </c>
      <c r="V29" s="29">
        <v>7950</v>
      </c>
      <c r="W29" s="29">
        <v>140</v>
      </c>
      <c r="X29" s="67" t="s">
        <v>357</v>
      </c>
      <c r="Y29" s="377"/>
      <c r="Z29" s="34"/>
      <c r="AF29" s="391"/>
      <c r="AR29" s="37" t="s">
        <v>411</v>
      </c>
      <c r="AS29" s="36" t="s">
        <v>412</v>
      </c>
      <c r="AT29" s="36" t="s">
        <v>409</v>
      </c>
      <c r="AU29" s="19" t="s">
        <v>410</v>
      </c>
      <c r="AV29" s="37" t="s">
        <v>411</v>
      </c>
      <c r="AW29" s="19" t="s">
        <v>413</v>
      </c>
    </row>
    <row r="30" spans="1:51" ht="13.5" customHeight="1" thickBot="1" x14ac:dyDescent="0.3">
      <c r="A30" s="392" t="s">
        <v>199</v>
      </c>
      <c r="B30" s="69" t="s">
        <v>189</v>
      </c>
      <c r="C30" s="67" t="s">
        <v>151</v>
      </c>
      <c r="D30" s="67">
        <v>11119515</v>
      </c>
      <c r="E30" s="67">
        <v>200</v>
      </c>
      <c r="F30" s="67">
        <v>100405</v>
      </c>
      <c r="G30" s="402">
        <f t="shared" si="7"/>
        <v>42615</v>
      </c>
      <c r="H30" s="67">
        <v>200</v>
      </c>
      <c r="I30" s="67">
        <v>0.3</v>
      </c>
      <c r="J30" s="67">
        <v>0.3</v>
      </c>
      <c r="K30" s="67">
        <v>7950</v>
      </c>
      <c r="L30" s="67">
        <v>140</v>
      </c>
      <c r="M30" s="68">
        <f t="shared" si="8"/>
        <v>0.88965063908070108</v>
      </c>
      <c r="N30" s="403" t="str">
        <f t="shared" si="9"/>
        <v>M-002</v>
      </c>
      <c r="O30" s="377"/>
      <c r="P30" s="35" t="s">
        <v>268</v>
      </c>
      <c r="Q30" s="29" t="str">
        <f t="shared" si="10"/>
        <v>M1</v>
      </c>
      <c r="R30" s="29" t="str">
        <f t="shared" si="5"/>
        <v>Sigma</v>
      </c>
      <c r="S30" s="29" t="s">
        <v>544</v>
      </c>
      <c r="T30" s="29" t="s">
        <v>464</v>
      </c>
      <c r="U30" s="67">
        <v>20</v>
      </c>
      <c r="V30" s="29">
        <v>7950</v>
      </c>
      <c r="W30" s="29">
        <v>140</v>
      </c>
      <c r="X30" s="67" t="s">
        <v>357</v>
      </c>
      <c r="Y30" s="377"/>
      <c r="Z30" s="34"/>
      <c r="AF30" s="391"/>
      <c r="AR30" s="37" t="s">
        <v>411</v>
      </c>
      <c r="AS30" s="36" t="s">
        <v>412</v>
      </c>
      <c r="AT30" s="36" t="s">
        <v>409</v>
      </c>
      <c r="AU30" s="19" t="s">
        <v>410</v>
      </c>
      <c r="AV30" s="37" t="s">
        <v>411</v>
      </c>
      <c r="AW30" s="19" t="s">
        <v>413</v>
      </c>
    </row>
    <row r="31" spans="1:51" ht="13.5" customHeight="1" thickBot="1" x14ac:dyDescent="0.3">
      <c r="A31" s="392" t="s">
        <v>200</v>
      </c>
      <c r="B31" s="69" t="s">
        <v>189</v>
      </c>
      <c r="C31" s="67" t="s">
        <v>151</v>
      </c>
      <c r="D31" s="67">
        <v>11119515</v>
      </c>
      <c r="E31" s="67" t="s">
        <v>154</v>
      </c>
      <c r="F31" s="67">
        <v>100405</v>
      </c>
      <c r="G31" s="402">
        <f t="shared" si="7"/>
        <v>42615</v>
      </c>
      <c r="H31" s="67">
        <v>200</v>
      </c>
      <c r="I31" s="67">
        <v>0.2</v>
      </c>
      <c r="J31" s="67">
        <v>0.3</v>
      </c>
      <c r="K31" s="67">
        <v>7950</v>
      </c>
      <c r="L31" s="67">
        <v>140</v>
      </c>
      <c r="M31" s="68">
        <f t="shared" si="8"/>
        <v>0.88965063908070108</v>
      </c>
      <c r="N31" s="403" t="str">
        <f t="shared" si="9"/>
        <v>M-002</v>
      </c>
      <c r="O31" s="377"/>
      <c r="P31" s="35" t="s">
        <v>269</v>
      </c>
      <c r="Q31" s="29" t="str">
        <f t="shared" si="10"/>
        <v>M1</v>
      </c>
      <c r="R31" s="29" t="str">
        <f t="shared" si="5"/>
        <v>Sigma</v>
      </c>
      <c r="S31" s="29" t="s">
        <v>544</v>
      </c>
      <c r="T31" s="29" t="s">
        <v>465</v>
      </c>
      <c r="U31" s="67">
        <v>50</v>
      </c>
      <c r="V31" s="29">
        <v>7950</v>
      </c>
      <c r="W31" s="29">
        <v>140</v>
      </c>
      <c r="X31" s="67" t="s">
        <v>357</v>
      </c>
      <c r="Y31" s="377"/>
      <c r="Z31" s="34"/>
      <c r="AF31" s="391"/>
    </row>
    <row r="32" spans="1:51" ht="13.5" customHeight="1" thickBot="1" x14ac:dyDescent="0.3">
      <c r="A32" s="392" t="s">
        <v>201</v>
      </c>
      <c r="B32" s="69" t="s">
        <v>189</v>
      </c>
      <c r="C32" s="67" t="s">
        <v>151</v>
      </c>
      <c r="D32" s="67">
        <v>11119515</v>
      </c>
      <c r="E32" s="67">
        <v>500</v>
      </c>
      <c r="F32" s="67">
        <v>100405</v>
      </c>
      <c r="G32" s="402">
        <f t="shared" si="7"/>
        <v>42615</v>
      </c>
      <c r="H32" s="67">
        <v>500</v>
      </c>
      <c r="I32" s="67">
        <v>0.8</v>
      </c>
      <c r="J32" s="67">
        <v>0.8</v>
      </c>
      <c r="K32" s="67">
        <v>7950</v>
      </c>
      <c r="L32" s="67">
        <v>140</v>
      </c>
      <c r="M32" s="68">
        <f t="shared" si="8"/>
        <v>0.88965063908070108</v>
      </c>
      <c r="N32" s="403" t="str">
        <f t="shared" si="9"/>
        <v>M-002</v>
      </c>
      <c r="O32" s="377"/>
      <c r="P32" s="35" t="s">
        <v>270</v>
      </c>
      <c r="Q32" s="29" t="str">
        <f t="shared" si="10"/>
        <v>M1</v>
      </c>
      <c r="R32" s="29" t="str">
        <f t="shared" si="5"/>
        <v>Sigma</v>
      </c>
      <c r="S32" s="29" t="s">
        <v>544</v>
      </c>
      <c r="T32" s="29" t="s">
        <v>466</v>
      </c>
      <c r="U32" s="67">
        <v>100</v>
      </c>
      <c r="V32" s="29">
        <v>7950</v>
      </c>
      <c r="W32" s="29">
        <v>140</v>
      </c>
      <c r="X32" s="67" t="s">
        <v>357</v>
      </c>
      <c r="Y32" s="377"/>
      <c r="Z32" s="34"/>
      <c r="AF32" s="391"/>
    </row>
    <row r="33" spans="1:32" ht="13.5" customHeight="1" thickBot="1" x14ac:dyDescent="0.3">
      <c r="A33" s="392" t="s">
        <v>202</v>
      </c>
      <c r="B33" s="69" t="s">
        <v>189</v>
      </c>
      <c r="C33" s="67" t="s">
        <v>151</v>
      </c>
      <c r="D33" s="67">
        <v>11119515</v>
      </c>
      <c r="E33" s="67">
        <v>1</v>
      </c>
      <c r="F33" s="67">
        <v>100405</v>
      </c>
      <c r="G33" s="402">
        <f t="shared" si="7"/>
        <v>42615</v>
      </c>
      <c r="H33" s="67">
        <v>1000</v>
      </c>
      <c r="I33" s="67">
        <v>1.9</v>
      </c>
      <c r="J33" s="67">
        <v>1.6</v>
      </c>
      <c r="K33" s="67">
        <v>7950</v>
      </c>
      <c r="L33" s="67">
        <v>140</v>
      </c>
      <c r="M33" s="68">
        <f t="shared" si="8"/>
        <v>0.88965063908070108</v>
      </c>
      <c r="N33" s="403" t="str">
        <f t="shared" si="9"/>
        <v>M-002</v>
      </c>
      <c r="O33" s="377"/>
      <c r="P33" s="35" t="s">
        <v>271</v>
      </c>
      <c r="Q33" s="29" t="str">
        <f t="shared" si="10"/>
        <v>M1</v>
      </c>
      <c r="R33" s="29" t="str">
        <f t="shared" si="5"/>
        <v>Sigma</v>
      </c>
      <c r="S33" s="29" t="s">
        <v>544</v>
      </c>
      <c r="T33" s="29" t="s">
        <v>467</v>
      </c>
      <c r="U33" s="67">
        <v>200</v>
      </c>
      <c r="V33" s="29">
        <v>7950</v>
      </c>
      <c r="W33" s="29">
        <v>140</v>
      </c>
      <c r="X33" s="67" t="s">
        <v>357</v>
      </c>
      <c r="Y33" s="377"/>
      <c r="Z33" s="34"/>
      <c r="AF33" s="391"/>
    </row>
    <row r="34" spans="1:32" ht="13.5" customHeight="1" thickBot="1" x14ac:dyDescent="0.3">
      <c r="A34" s="392" t="s">
        <v>203</v>
      </c>
      <c r="B34" s="69" t="s">
        <v>189</v>
      </c>
      <c r="C34" s="67" t="s">
        <v>151</v>
      </c>
      <c r="D34" s="67">
        <v>11119515</v>
      </c>
      <c r="E34" s="67">
        <v>2</v>
      </c>
      <c r="F34" s="67">
        <v>100405</v>
      </c>
      <c r="G34" s="402">
        <f t="shared" si="7"/>
        <v>42615</v>
      </c>
      <c r="H34" s="67">
        <v>2000</v>
      </c>
      <c r="I34" s="405">
        <v>2</v>
      </c>
      <c r="J34" s="405">
        <v>3</v>
      </c>
      <c r="K34" s="67">
        <v>7950</v>
      </c>
      <c r="L34" s="67">
        <v>140</v>
      </c>
      <c r="M34" s="68">
        <f t="shared" si="8"/>
        <v>0.88965063908070108</v>
      </c>
      <c r="N34" s="403" t="str">
        <f t="shared" si="9"/>
        <v>M-002</v>
      </c>
      <c r="O34" s="377"/>
      <c r="P34" s="35" t="s">
        <v>272</v>
      </c>
      <c r="Q34" s="29" t="str">
        <f t="shared" si="10"/>
        <v>M1</v>
      </c>
      <c r="R34" s="29" t="str">
        <f t="shared" si="5"/>
        <v>Sigma</v>
      </c>
      <c r="S34" s="29" t="s">
        <v>544</v>
      </c>
      <c r="T34" s="29" t="s">
        <v>468</v>
      </c>
      <c r="U34" s="67">
        <v>200</v>
      </c>
      <c r="V34" s="29">
        <v>7950</v>
      </c>
      <c r="W34" s="29">
        <v>140</v>
      </c>
      <c r="X34" s="67" t="s">
        <v>357</v>
      </c>
      <c r="Y34" s="377"/>
      <c r="Z34" s="34"/>
      <c r="AF34" s="391"/>
    </row>
    <row r="35" spans="1:32" ht="13.5" customHeight="1" thickBot="1" x14ac:dyDescent="0.3">
      <c r="A35" s="392" t="s">
        <v>204</v>
      </c>
      <c r="B35" s="69" t="s">
        <v>189</v>
      </c>
      <c r="C35" s="67" t="s">
        <v>151</v>
      </c>
      <c r="D35" s="67">
        <v>11119515</v>
      </c>
      <c r="E35" s="67" t="s">
        <v>152</v>
      </c>
      <c r="F35" s="67">
        <v>100405</v>
      </c>
      <c r="G35" s="402">
        <f t="shared" si="7"/>
        <v>42615</v>
      </c>
      <c r="H35" s="67">
        <v>2000</v>
      </c>
      <c r="I35" s="67">
        <v>2.2000000000000002</v>
      </c>
      <c r="J35" s="405">
        <v>3</v>
      </c>
      <c r="K35" s="67">
        <v>7950</v>
      </c>
      <c r="L35" s="67">
        <v>140</v>
      </c>
      <c r="M35" s="68">
        <f t="shared" si="8"/>
        <v>0.88965063908070108</v>
      </c>
      <c r="N35" s="403" t="str">
        <f t="shared" si="9"/>
        <v>M-002</v>
      </c>
      <c r="O35" s="377"/>
      <c r="P35" s="35" t="s">
        <v>273</v>
      </c>
      <c r="Q35" s="29" t="str">
        <f t="shared" si="10"/>
        <v>M1</v>
      </c>
      <c r="R35" s="29" t="str">
        <f t="shared" si="5"/>
        <v>Sigma</v>
      </c>
      <c r="S35" s="29" t="s">
        <v>544</v>
      </c>
      <c r="T35" s="29" t="s">
        <v>469</v>
      </c>
      <c r="U35" s="67">
        <v>500</v>
      </c>
      <c r="V35" s="29">
        <v>7950</v>
      </c>
      <c r="W35" s="29">
        <v>140</v>
      </c>
      <c r="X35" s="67" t="s">
        <v>357</v>
      </c>
      <c r="Y35" s="377"/>
      <c r="Z35" s="34"/>
      <c r="AF35" s="391"/>
    </row>
    <row r="36" spans="1:32" ht="13.5" customHeight="1" thickBot="1" x14ac:dyDescent="0.3">
      <c r="A36" s="392" t="s">
        <v>205</v>
      </c>
      <c r="B36" s="69" t="s">
        <v>189</v>
      </c>
      <c r="C36" s="407" t="s">
        <v>151</v>
      </c>
      <c r="D36" s="407">
        <v>11119515</v>
      </c>
      <c r="E36" s="407">
        <v>5</v>
      </c>
      <c r="F36" s="407">
        <v>100405</v>
      </c>
      <c r="G36" s="402">
        <f t="shared" si="7"/>
        <v>42615</v>
      </c>
      <c r="H36" s="407">
        <v>5000</v>
      </c>
      <c r="I36" s="407">
        <v>5.9</v>
      </c>
      <c r="J36" s="409">
        <v>8</v>
      </c>
      <c r="K36" s="407">
        <v>7950</v>
      </c>
      <c r="L36" s="407">
        <v>140</v>
      </c>
      <c r="M36" s="68">
        <f t="shared" si="8"/>
        <v>0.88965063908070108</v>
      </c>
      <c r="N36" s="403" t="str">
        <f t="shared" si="9"/>
        <v>M-002</v>
      </c>
      <c r="O36" s="377"/>
      <c r="P36" s="35" t="s">
        <v>274</v>
      </c>
      <c r="Q36" s="29" t="str">
        <f t="shared" si="10"/>
        <v>M1</v>
      </c>
      <c r="R36" s="29" t="str">
        <f t="shared" si="5"/>
        <v>Sigma</v>
      </c>
      <c r="S36" s="29" t="s">
        <v>544</v>
      </c>
      <c r="T36" s="29" t="s">
        <v>470</v>
      </c>
      <c r="U36" s="67">
        <v>1000</v>
      </c>
      <c r="V36" s="29">
        <v>7950</v>
      </c>
      <c r="W36" s="29">
        <v>140</v>
      </c>
      <c r="X36" s="67" t="s">
        <v>357</v>
      </c>
      <c r="Y36" s="377"/>
      <c r="Z36" s="34"/>
      <c r="AF36" s="391"/>
    </row>
    <row r="37" spans="1:32" ht="13.5" customHeight="1" thickBot="1" x14ac:dyDescent="0.3">
      <c r="A37" s="392" t="s">
        <v>223</v>
      </c>
      <c r="B37" s="69" t="s">
        <v>189</v>
      </c>
      <c r="C37" s="394" t="s">
        <v>151</v>
      </c>
      <c r="D37" s="394">
        <v>11119467</v>
      </c>
      <c r="E37" s="394">
        <v>10</v>
      </c>
      <c r="F37" s="394">
        <v>1257</v>
      </c>
      <c r="G37" s="395">
        <v>42692</v>
      </c>
      <c r="H37" s="394">
        <v>10000</v>
      </c>
      <c r="I37" s="394">
        <v>8</v>
      </c>
      <c r="J37" s="394">
        <v>16</v>
      </c>
      <c r="K37" s="411">
        <v>7950</v>
      </c>
      <c r="L37" s="411">
        <v>140</v>
      </c>
      <c r="M37" s="412">
        <v>0.88639999999999997</v>
      </c>
      <c r="N37" s="403" t="s">
        <v>493</v>
      </c>
      <c r="O37" s="377"/>
      <c r="P37" s="35" t="s">
        <v>275</v>
      </c>
      <c r="Q37" s="29" t="str">
        <f t="shared" si="10"/>
        <v>M1</v>
      </c>
      <c r="R37" s="29" t="str">
        <f t="shared" si="5"/>
        <v>Sigma</v>
      </c>
      <c r="S37" s="29" t="s">
        <v>544</v>
      </c>
      <c r="T37" s="29" t="s">
        <v>471</v>
      </c>
      <c r="U37" s="67">
        <v>2000</v>
      </c>
      <c r="V37" s="29">
        <v>7950</v>
      </c>
      <c r="W37" s="29">
        <v>140</v>
      </c>
      <c r="X37" s="67" t="s">
        <v>357</v>
      </c>
      <c r="Y37" s="377"/>
      <c r="Z37" s="34"/>
      <c r="AF37" s="391"/>
    </row>
    <row r="38" spans="1:32" ht="13.5" customHeight="1" thickBot="1" x14ac:dyDescent="0.3">
      <c r="A38" s="413" t="s">
        <v>224</v>
      </c>
      <c r="B38" s="414" t="s">
        <v>189</v>
      </c>
      <c r="C38" s="415" t="s">
        <v>151</v>
      </c>
      <c r="D38" s="416">
        <v>11119468</v>
      </c>
      <c r="E38" s="415">
        <v>20</v>
      </c>
      <c r="F38" s="415">
        <v>1258</v>
      </c>
      <c r="G38" s="417">
        <v>42695</v>
      </c>
      <c r="H38" s="415">
        <v>20000</v>
      </c>
      <c r="I38" s="415">
        <v>0</v>
      </c>
      <c r="J38" s="415">
        <v>30</v>
      </c>
      <c r="K38" s="415">
        <v>7950</v>
      </c>
      <c r="L38" s="415">
        <v>140</v>
      </c>
      <c r="M38" s="418">
        <v>0.88739999999999997</v>
      </c>
      <c r="N38" s="403" t="s">
        <v>494</v>
      </c>
      <c r="O38" s="377"/>
      <c r="P38" s="35" t="s">
        <v>276</v>
      </c>
      <c r="Q38" s="29" t="str">
        <f t="shared" si="10"/>
        <v>M1</v>
      </c>
      <c r="R38" s="29" t="str">
        <f t="shared" si="5"/>
        <v>Sigma</v>
      </c>
      <c r="S38" s="29" t="s">
        <v>544</v>
      </c>
      <c r="T38" s="29" t="s">
        <v>472</v>
      </c>
      <c r="U38" s="67">
        <v>2000</v>
      </c>
      <c r="V38" s="29">
        <v>7950</v>
      </c>
      <c r="W38" s="29">
        <v>140</v>
      </c>
      <c r="X38" s="67" t="s">
        <v>357</v>
      </c>
      <c r="Y38" s="377"/>
      <c r="Z38" s="34"/>
      <c r="AF38" s="391"/>
    </row>
    <row r="39" spans="1:32" ht="13.5" customHeight="1" thickBot="1" x14ac:dyDescent="0.3">
      <c r="A39" s="392" t="s">
        <v>227</v>
      </c>
      <c r="B39" s="393" t="s">
        <v>189</v>
      </c>
      <c r="C39" s="394" t="s">
        <v>155</v>
      </c>
      <c r="D39" s="394" t="s">
        <v>184</v>
      </c>
      <c r="E39" s="394" t="s">
        <v>183</v>
      </c>
      <c r="F39" s="397" t="s">
        <v>185</v>
      </c>
      <c r="G39" s="395">
        <v>42683</v>
      </c>
      <c r="H39" s="419">
        <v>1</v>
      </c>
      <c r="I39" s="394">
        <v>0.04</v>
      </c>
      <c r="J39" s="394">
        <v>3.3000000000000002E-2</v>
      </c>
      <c r="K39" s="394">
        <v>7950</v>
      </c>
      <c r="L39" s="394">
        <v>140</v>
      </c>
      <c r="M39" s="397">
        <v>0.88229999999999997</v>
      </c>
      <c r="N39" s="403" t="s">
        <v>495</v>
      </c>
      <c r="O39" s="377"/>
      <c r="P39" s="35" t="s">
        <v>277</v>
      </c>
      <c r="Q39" s="29" t="str">
        <f t="shared" si="10"/>
        <v>M1</v>
      </c>
      <c r="R39" s="29" t="str">
        <f t="shared" si="5"/>
        <v>Sigma</v>
      </c>
      <c r="S39" s="29" t="s">
        <v>544</v>
      </c>
      <c r="T39" s="29" t="s">
        <v>473</v>
      </c>
      <c r="U39" s="67">
        <v>5000</v>
      </c>
      <c r="V39" s="29">
        <v>7950</v>
      </c>
      <c r="W39" s="29">
        <v>140</v>
      </c>
      <c r="X39" s="67" t="s">
        <v>357</v>
      </c>
      <c r="Y39" s="377"/>
      <c r="Z39" s="34"/>
      <c r="AF39" s="391"/>
    </row>
    <row r="40" spans="1:32" ht="13.5" customHeight="1" thickBot="1" x14ac:dyDescent="0.3">
      <c r="A40" s="392" t="s">
        <v>226</v>
      </c>
      <c r="B40" s="69" t="s">
        <v>189</v>
      </c>
      <c r="C40" s="67" t="s">
        <v>155</v>
      </c>
      <c r="D40" s="67" t="s">
        <v>184</v>
      </c>
      <c r="E40" s="67" t="s">
        <v>183</v>
      </c>
      <c r="F40" s="68" t="s">
        <v>185</v>
      </c>
      <c r="G40" s="402">
        <f>$G39</f>
        <v>42683</v>
      </c>
      <c r="H40" s="65">
        <v>2</v>
      </c>
      <c r="I40" s="67">
        <v>0.04</v>
      </c>
      <c r="J40" s="67">
        <v>0.04</v>
      </c>
      <c r="K40" s="67">
        <v>7950</v>
      </c>
      <c r="L40" s="67">
        <v>140</v>
      </c>
      <c r="M40" s="420">
        <v>0.88200000000000001</v>
      </c>
      <c r="N40" s="403" t="str">
        <f>N39</f>
        <v>M-016</v>
      </c>
      <c r="O40" s="377"/>
      <c r="P40" s="35" t="s">
        <v>278</v>
      </c>
      <c r="Q40" s="29" t="str">
        <f t="shared" si="10"/>
        <v>M1</v>
      </c>
      <c r="R40" s="29" t="str">
        <f t="shared" si="5"/>
        <v>Sigma</v>
      </c>
      <c r="S40" s="29" t="s">
        <v>544</v>
      </c>
      <c r="T40" s="29" t="s">
        <v>474</v>
      </c>
      <c r="U40" s="67">
        <v>10000</v>
      </c>
      <c r="V40" s="29">
        <v>7950</v>
      </c>
      <c r="W40" s="29">
        <v>140</v>
      </c>
      <c r="X40" s="67" t="s">
        <v>357</v>
      </c>
      <c r="Y40" s="377"/>
      <c r="Z40" s="34"/>
      <c r="AF40" s="391"/>
    </row>
    <row r="41" spans="1:32" ht="13.5" customHeight="1" thickBot="1" x14ac:dyDescent="0.3">
      <c r="A41" s="392" t="s">
        <v>225</v>
      </c>
      <c r="B41" s="69" t="s">
        <v>189</v>
      </c>
      <c r="C41" s="67" t="s">
        <v>155</v>
      </c>
      <c r="D41" s="67" t="s">
        <v>184</v>
      </c>
      <c r="E41" s="67" t="s">
        <v>186</v>
      </c>
      <c r="F41" s="68" t="s">
        <v>185</v>
      </c>
      <c r="G41" s="402">
        <f t="shared" ref="G41:G54" si="11">$G40</f>
        <v>42683</v>
      </c>
      <c r="H41" s="65">
        <v>2</v>
      </c>
      <c r="I41" s="67">
        <v>5.3999999999999999E-2</v>
      </c>
      <c r="J41" s="67">
        <v>0.04</v>
      </c>
      <c r="K41" s="67">
        <v>7950</v>
      </c>
      <c r="L41" s="67">
        <v>140</v>
      </c>
      <c r="M41" s="68">
        <v>0.88190000000000002</v>
      </c>
      <c r="N41" s="403" t="str">
        <f t="shared" ref="N41:N54" si="12">N40</f>
        <v>M-016</v>
      </c>
      <c r="O41" s="377"/>
      <c r="P41" s="35" t="s">
        <v>327</v>
      </c>
      <c r="Q41" s="29" t="str">
        <f t="shared" si="10"/>
        <v>M1</v>
      </c>
      <c r="R41" s="29" t="str">
        <f t="shared" si="5"/>
        <v>Sigma</v>
      </c>
      <c r="S41" s="29" t="s">
        <v>545</v>
      </c>
      <c r="T41" s="29" t="s">
        <v>569</v>
      </c>
      <c r="U41" s="67">
        <v>5000</v>
      </c>
      <c r="V41" s="29">
        <v>7950</v>
      </c>
      <c r="W41" s="29">
        <v>140</v>
      </c>
      <c r="X41" s="67" t="s">
        <v>357</v>
      </c>
      <c r="Y41" s="377"/>
      <c r="Z41" s="34"/>
      <c r="AF41" s="391"/>
    </row>
    <row r="42" spans="1:32" ht="13.5" customHeight="1" thickBot="1" x14ac:dyDescent="0.3">
      <c r="A42" s="392" t="s">
        <v>228</v>
      </c>
      <c r="B42" s="69" t="s">
        <v>189</v>
      </c>
      <c r="C42" s="67" t="s">
        <v>155</v>
      </c>
      <c r="D42" s="67" t="s">
        <v>184</v>
      </c>
      <c r="E42" s="67" t="s">
        <v>183</v>
      </c>
      <c r="F42" s="68" t="s">
        <v>185</v>
      </c>
      <c r="G42" s="402">
        <f t="shared" si="11"/>
        <v>42683</v>
      </c>
      <c r="H42" s="65">
        <v>5</v>
      </c>
      <c r="I42" s="67">
        <v>8.7999999999999995E-2</v>
      </c>
      <c r="J42" s="67">
        <v>5.2999999999999999E-2</v>
      </c>
      <c r="K42" s="67">
        <v>7840</v>
      </c>
      <c r="L42" s="67">
        <v>140</v>
      </c>
      <c r="M42" s="420">
        <v>0.88200000000000001</v>
      </c>
      <c r="N42" s="403" t="str">
        <f t="shared" si="12"/>
        <v>M-016</v>
      </c>
      <c r="O42" s="377"/>
      <c r="P42" s="35" t="s">
        <v>328</v>
      </c>
      <c r="Q42" s="29" t="str">
        <f t="shared" si="10"/>
        <v>M1</v>
      </c>
      <c r="R42" s="29" t="str">
        <f t="shared" si="5"/>
        <v>Sigma</v>
      </c>
      <c r="S42" s="29" t="s">
        <v>545</v>
      </c>
      <c r="T42" s="29" t="s">
        <v>567</v>
      </c>
      <c r="U42" s="67">
        <v>10000</v>
      </c>
      <c r="V42" s="29">
        <v>7950</v>
      </c>
      <c r="W42" s="29">
        <v>140</v>
      </c>
      <c r="X42" s="67" t="s">
        <v>357</v>
      </c>
      <c r="Y42" s="377"/>
      <c r="Z42" s="34"/>
      <c r="AF42" s="391"/>
    </row>
    <row r="43" spans="1:32" ht="13.5" customHeight="1" thickBot="1" x14ac:dyDescent="0.3">
      <c r="A43" s="392" t="s">
        <v>229</v>
      </c>
      <c r="B43" s="69" t="s">
        <v>189</v>
      </c>
      <c r="C43" s="67" t="s">
        <v>155</v>
      </c>
      <c r="D43" s="67" t="s">
        <v>184</v>
      </c>
      <c r="E43" s="67" t="s">
        <v>183</v>
      </c>
      <c r="F43" s="68" t="s">
        <v>185</v>
      </c>
      <c r="G43" s="402">
        <f t="shared" si="11"/>
        <v>42683</v>
      </c>
      <c r="H43" s="65">
        <v>10</v>
      </c>
      <c r="I43" s="67">
        <v>8.7999999999999995E-2</v>
      </c>
      <c r="J43" s="67">
        <v>6.7000000000000004E-2</v>
      </c>
      <c r="K43" s="67">
        <v>7840</v>
      </c>
      <c r="L43" s="67">
        <v>140</v>
      </c>
      <c r="M43" s="68">
        <v>0.8821</v>
      </c>
      <c r="N43" s="403" t="str">
        <f t="shared" si="12"/>
        <v>M-016</v>
      </c>
      <c r="O43" s="377"/>
      <c r="P43" s="35" t="s">
        <v>329</v>
      </c>
      <c r="Q43" s="29" t="str">
        <f t="shared" si="10"/>
        <v>M1</v>
      </c>
      <c r="R43" s="29" t="str">
        <f t="shared" si="5"/>
        <v>Sigma</v>
      </c>
      <c r="S43" s="29" t="s">
        <v>546</v>
      </c>
      <c r="T43" s="29" t="s">
        <v>568</v>
      </c>
      <c r="U43" s="67">
        <v>20000</v>
      </c>
      <c r="V43" s="29">
        <v>7950</v>
      </c>
      <c r="W43" s="29">
        <v>140</v>
      </c>
      <c r="X43" s="67" t="s">
        <v>357</v>
      </c>
      <c r="Y43" s="377"/>
      <c r="Z43" s="34"/>
      <c r="AF43" s="391"/>
    </row>
    <row r="44" spans="1:32" ht="13.5" customHeight="1" thickBot="1" x14ac:dyDescent="0.3">
      <c r="A44" s="392" t="s">
        <v>230</v>
      </c>
      <c r="B44" s="69" t="s">
        <v>189</v>
      </c>
      <c r="C44" s="67" t="s">
        <v>155</v>
      </c>
      <c r="D44" s="67" t="s">
        <v>184</v>
      </c>
      <c r="E44" s="67" t="s">
        <v>183</v>
      </c>
      <c r="F44" s="68" t="s">
        <v>185</v>
      </c>
      <c r="G44" s="402">
        <f t="shared" si="11"/>
        <v>42683</v>
      </c>
      <c r="H44" s="65">
        <v>20</v>
      </c>
      <c r="I44" s="67">
        <v>9.2999999999999999E-2</v>
      </c>
      <c r="J44" s="67">
        <v>8.3000000000000004E-2</v>
      </c>
      <c r="K44" s="67">
        <v>7840</v>
      </c>
      <c r="L44" s="67">
        <v>140</v>
      </c>
      <c r="M44" s="68">
        <v>0.88229999999999997</v>
      </c>
      <c r="N44" s="403" t="str">
        <f t="shared" si="12"/>
        <v>M-016</v>
      </c>
      <c r="O44" s="377"/>
      <c r="P44" s="35" t="s">
        <v>261</v>
      </c>
      <c r="Q44" s="29" t="s">
        <v>126</v>
      </c>
      <c r="R44" s="29" t="str">
        <f t="shared" si="5"/>
        <v>Sigma</v>
      </c>
      <c r="S44" s="29" t="s">
        <v>547</v>
      </c>
      <c r="T44" s="29">
        <v>1</v>
      </c>
      <c r="U44" s="67">
        <v>1</v>
      </c>
      <c r="V44" s="29">
        <v>7950</v>
      </c>
      <c r="W44" s="29">
        <v>140</v>
      </c>
      <c r="X44" s="67" t="s">
        <v>357</v>
      </c>
      <c r="Y44" s="377" t="s">
        <v>512</v>
      </c>
      <c r="Z44" s="34"/>
      <c r="AF44" s="391"/>
    </row>
    <row r="45" spans="1:32" ht="13.5" customHeight="1" thickBot="1" x14ac:dyDescent="0.3">
      <c r="A45" s="392" t="s">
        <v>231</v>
      </c>
      <c r="B45" s="69" t="s">
        <v>189</v>
      </c>
      <c r="C45" s="67" t="s">
        <v>155</v>
      </c>
      <c r="D45" s="67" t="s">
        <v>184</v>
      </c>
      <c r="E45" s="67" t="s">
        <v>186</v>
      </c>
      <c r="F45" s="68" t="s">
        <v>185</v>
      </c>
      <c r="G45" s="402">
        <f t="shared" si="11"/>
        <v>42683</v>
      </c>
      <c r="H45" s="65">
        <v>20</v>
      </c>
      <c r="I45" s="67">
        <v>9.0999999999999998E-2</v>
      </c>
      <c r="J45" s="67">
        <v>8.3000000000000004E-2</v>
      </c>
      <c r="K45" s="67">
        <v>7840</v>
      </c>
      <c r="L45" s="67">
        <v>140</v>
      </c>
      <c r="M45" s="68">
        <v>0.88239999999999996</v>
      </c>
      <c r="N45" s="403" t="str">
        <f t="shared" si="12"/>
        <v>M-016</v>
      </c>
      <c r="O45" s="377"/>
      <c r="P45" s="35" t="s">
        <v>279</v>
      </c>
      <c r="Q45" s="29" t="str">
        <f t="shared" ref="Q45:Q63" si="13">Q44</f>
        <v>M1</v>
      </c>
      <c r="R45" s="29" t="str">
        <f t="shared" si="5"/>
        <v>Sigma</v>
      </c>
      <c r="S45" s="29" t="s">
        <v>547</v>
      </c>
      <c r="T45" s="29">
        <v>2</v>
      </c>
      <c r="U45" s="67">
        <v>2</v>
      </c>
      <c r="V45" s="29">
        <v>7950</v>
      </c>
      <c r="W45" s="29">
        <v>140</v>
      </c>
      <c r="X45" s="67" t="s">
        <v>357</v>
      </c>
      <c r="Y45" s="377"/>
      <c r="Z45" s="34"/>
      <c r="AF45" s="391"/>
    </row>
    <row r="46" spans="1:32" ht="13.5" customHeight="1" thickBot="1" x14ac:dyDescent="0.3">
      <c r="A46" s="392" t="s">
        <v>232</v>
      </c>
      <c r="B46" s="69" t="s">
        <v>189</v>
      </c>
      <c r="C46" s="67" t="s">
        <v>155</v>
      </c>
      <c r="D46" s="67" t="s">
        <v>184</v>
      </c>
      <c r="E46" s="67" t="s">
        <v>183</v>
      </c>
      <c r="F46" s="68" t="s">
        <v>185</v>
      </c>
      <c r="G46" s="402">
        <f t="shared" si="11"/>
        <v>42683</v>
      </c>
      <c r="H46" s="65">
        <v>50</v>
      </c>
      <c r="I46" s="67">
        <v>0.08</v>
      </c>
      <c r="J46" s="410">
        <v>0.1</v>
      </c>
      <c r="K46" s="67">
        <v>7840</v>
      </c>
      <c r="L46" s="67">
        <v>140</v>
      </c>
      <c r="M46" s="68">
        <v>0.88239999999999996</v>
      </c>
      <c r="N46" s="403" t="str">
        <f t="shared" si="12"/>
        <v>M-016</v>
      </c>
      <c r="O46" s="377"/>
      <c r="P46" s="35" t="s">
        <v>280</v>
      </c>
      <c r="Q46" s="29" t="str">
        <f t="shared" si="13"/>
        <v>M1</v>
      </c>
      <c r="R46" s="29" t="str">
        <f t="shared" si="5"/>
        <v>Sigma</v>
      </c>
      <c r="S46" s="29" t="s">
        <v>547</v>
      </c>
      <c r="T46" s="29" t="s">
        <v>158</v>
      </c>
      <c r="U46" s="67">
        <v>2</v>
      </c>
      <c r="V46" s="29">
        <v>7950</v>
      </c>
      <c r="W46" s="29">
        <v>140</v>
      </c>
      <c r="X46" s="67" t="s">
        <v>357</v>
      </c>
      <c r="Y46" s="377"/>
      <c r="Z46" s="34"/>
      <c r="AF46" s="391"/>
    </row>
    <row r="47" spans="1:32" ht="13.5" customHeight="1" thickBot="1" x14ac:dyDescent="0.3">
      <c r="A47" s="392" t="s">
        <v>233</v>
      </c>
      <c r="B47" s="69" t="s">
        <v>189</v>
      </c>
      <c r="C47" s="67" t="s">
        <v>155</v>
      </c>
      <c r="D47" s="67" t="s">
        <v>184</v>
      </c>
      <c r="E47" s="67" t="s">
        <v>183</v>
      </c>
      <c r="F47" s="68" t="s">
        <v>185</v>
      </c>
      <c r="G47" s="402">
        <f t="shared" si="11"/>
        <v>42683</v>
      </c>
      <c r="H47" s="65">
        <v>100</v>
      </c>
      <c r="I47" s="67">
        <v>0.08</v>
      </c>
      <c r="J47" s="67">
        <v>0.17</v>
      </c>
      <c r="K47" s="67">
        <v>7840</v>
      </c>
      <c r="L47" s="67">
        <v>140</v>
      </c>
      <c r="M47" s="68">
        <v>0.88539999999999996</v>
      </c>
      <c r="N47" s="403" t="str">
        <f t="shared" si="12"/>
        <v>M-016</v>
      </c>
      <c r="O47" s="377"/>
      <c r="P47" s="35" t="s">
        <v>281</v>
      </c>
      <c r="Q47" s="29" t="str">
        <f t="shared" si="13"/>
        <v>M1</v>
      </c>
      <c r="R47" s="29" t="str">
        <f t="shared" si="5"/>
        <v>Sigma</v>
      </c>
      <c r="S47" s="29" t="s">
        <v>547</v>
      </c>
      <c r="T47" s="29" t="s">
        <v>159</v>
      </c>
      <c r="U47" s="67">
        <v>5</v>
      </c>
      <c r="V47" s="29">
        <v>7950</v>
      </c>
      <c r="W47" s="29">
        <v>140</v>
      </c>
      <c r="X47" s="67" t="s">
        <v>357</v>
      </c>
      <c r="Y47" s="377"/>
      <c r="Z47" s="34"/>
      <c r="AF47" s="391"/>
    </row>
    <row r="48" spans="1:32" ht="13.5" customHeight="1" thickBot="1" x14ac:dyDescent="0.3">
      <c r="A48" s="392" t="s">
        <v>234</v>
      </c>
      <c r="B48" s="69" t="s">
        <v>189</v>
      </c>
      <c r="C48" s="67" t="s">
        <v>155</v>
      </c>
      <c r="D48" s="67" t="s">
        <v>184</v>
      </c>
      <c r="E48" s="67" t="s">
        <v>183</v>
      </c>
      <c r="F48" s="68" t="s">
        <v>185</v>
      </c>
      <c r="G48" s="402">
        <f t="shared" si="11"/>
        <v>42683</v>
      </c>
      <c r="H48" s="65">
        <v>200</v>
      </c>
      <c r="I48" s="67">
        <v>0.28999999999999998</v>
      </c>
      <c r="J48" s="67">
        <v>0.33</v>
      </c>
      <c r="K48" s="67">
        <v>7840</v>
      </c>
      <c r="L48" s="67">
        <v>140</v>
      </c>
      <c r="M48" s="68">
        <v>0.88519999999999999</v>
      </c>
      <c r="N48" s="403" t="str">
        <f t="shared" si="12"/>
        <v>M-016</v>
      </c>
      <c r="O48" s="377"/>
      <c r="P48" s="35" t="s">
        <v>282</v>
      </c>
      <c r="Q48" s="29" t="str">
        <f t="shared" si="13"/>
        <v>M1</v>
      </c>
      <c r="R48" s="29" t="str">
        <f t="shared" si="5"/>
        <v>Sigma</v>
      </c>
      <c r="S48" s="29" t="s">
        <v>547</v>
      </c>
      <c r="T48" s="29" t="s">
        <v>160</v>
      </c>
      <c r="U48" s="67">
        <v>10</v>
      </c>
      <c r="V48" s="29">
        <v>7950</v>
      </c>
      <c r="W48" s="29">
        <v>140</v>
      </c>
      <c r="X48" s="67" t="s">
        <v>357</v>
      </c>
      <c r="Y48" s="377"/>
      <c r="Z48" s="34"/>
      <c r="AF48" s="391"/>
    </row>
    <row r="49" spans="1:32" ht="13.5" customHeight="1" thickBot="1" x14ac:dyDescent="0.3">
      <c r="A49" s="392" t="s">
        <v>235</v>
      </c>
      <c r="B49" s="69" t="s">
        <v>189</v>
      </c>
      <c r="C49" s="67" t="s">
        <v>155</v>
      </c>
      <c r="D49" s="67" t="s">
        <v>184</v>
      </c>
      <c r="E49" s="67" t="s">
        <v>186</v>
      </c>
      <c r="F49" s="68" t="s">
        <v>185</v>
      </c>
      <c r="G49" s="402">
        <f t="shared" si="11"/>
        <v>42683</v>
      </c>
      <c r="H49" s="65">
        <v>200</v>
      </c>
      <c r="I49" s="67">
        <v>0.33</v>
      </c>
      <c r="J49" s="67">
        <v>0.33</v>
      </c>
      <c r="K49" s="67">
        <v>7840</v>
      </c>
      <c r="L49" s="67">
        <v>140</v>
      </c>
      <c r="M49" s="420">
        <v>0.88500000000000001</v>
      </c>
      <c r="N49" s="403" t="str">
        <f t="shared" si="12"/>
        <v>M-016</v>
      </c>
      <c r="O49" s="377"/>
      <c r="P49" s="35" t="s">
        <v>283</v>
      </c>
      <c r="Q49" s="29" t="str">
        <f t="shared" si="13"/>
        <v>M1</v>
      </c>
      <c r="R49" s="29" t="str">
        <f t="shared" si="5"/>
        <v>Sigma</v>
      </c>
      <c r="S49" s="29" t="s">
        <v>547</v>
      </c>
      <c r="T49" s="29" t="s">
        <v>161</v>
      </c>
      <c r="U49" s="67">
        <v>20</v>
      </c>
      <c r="V49" s="29">
        <v>7950</v>
      </c>
      <c r="W49" s="29">
        <v>140</v>
      </c>
      <c r="X49" s="67" t="s">
        <v>357</v>
      </c>
      <c r="Y49" s="377"/>
      <c r="Z49" s="34"/>
      <c r="AF49" s="391"/>
    </row>
    <row r="50" spans="1:32" ht="13.5" customHeight="1" thickBot="1" x14ac:dyDescent="0.3">
      <c r="A50" s="392" t="s">
        <v>236</v>
      </c>
      <c r="B50" s="69" t="s">
        <v>189</v>
      </c>
      <c r="C50" s="67" t="s">
        <v>155</v>
      </c>
      <c r="D50" s="67" t="s">
        <v>184</v>
      </c>
      <c r="E50" s="67" t="s">
        <v>183</v>
      </c>
      <c r="F50" s="68" t="s">
        <v>185</v>
      </c>
      <c r="G50" s="402">
        <f t="shared" si="11"/>
        <v>42683</v>
      </c>
      <c r="H50" s="65">
        <v>500</v>
      </c>
      <c r="I50" s="67">
        <v>0.94</v>
      </c>
      <c r="J50" s="67">
        <v>0.83</v>
      </c>
      <c r="K50" s="67">
        <v>7840</v>
      </c>
      <c r="L50" s="67">
        <v>140</v>
      </c>
      <c r="M50" s="68">
        <v>0.88539999999999996</v>
      </c>
      <c r="N50" s="403" t="str">
        <f t="shared" si="12"/>
        <v>M-016</v>
      </c>
      <c r="O50" s="377"/>
      <c r="P50" s="35" t="s">
        <v>284</v>
      </c>
      <c r="Q50" s="29" t="str">
        <f t="shared" si="13"/>
        <v>M1</v>
      </c>
      <c r="R50" s="29" t="str">
        <f t="shared" si="5"/>
        <v>Sigma</v>
      </c>
      <c r="S50" s="29" t="s">
        <v>547</v>
      </c>
      <c r="T50" s="29" t="s">
        <v>162</v>
      </c>
      <c r="U50" s="67">
        <v>20</v>
      </c>
      <c r="V50" s="29">
        <v>7950</v>
      </c>
      <c r="W50" s="29">
        <v>140</v>
      </c>
      <c r="X50" s="67" t="s">
        <v>357</v>
      </c>
      <c r="Y50" s="377"/>
      <c r="Z50" s="34"/>
      <c r="AF50" s="391"/>
    </row>
    <row r="51" spans="1:32" ht="13.5" customHeight="1" thickBot="1" x14ac:dyDescent="0.3">
      <c r="A51" s="392" t="s">
        <v>237</v>
      </c>
      <c r="B51" s="69" t="s">
        <v>189</v>
      </c>
      <c r="C51" s="67" t="s">
        <v>155</v>
      </c>
      <c r="D51" s="67" t="s">
        <v>184</v>
      </c>
      <c r="E51" s="67" t="s">
        <v>183</v>
      </c>
      <c r="F51" s="68" t="s">
        <v>185</v>
      </c>
      <c r="G51" s="402">
        <f t="shared" si="11"/>
        <v>42683</v>
      </c>
      <c r="H51" s="65">
        <v>1000</v>
      </c>
      <c r="I51" s="405">
        <v>0</v>
      </c>
      <c r="J51" s="67">
        <v>1.7</v>
      </c>
      <c r="K51" s="67">
        <v>7840</v>
      </c>
      <c r="L51" s="67">
        <v>140</v>
      </c>
      <c r="M51" s="68">
        <v>0.88449999999999995</v>
      </c>
      <c r="N51" s="403" t="str">
        <f t="shared" si="12"/>
        <v>M-016</v>
      </c>
      <c r="O51" s="377"/>
      <c r="P51" s="35" t="s">
        <v>285</v>
      </c>
      <c r="Q51" s="29" t="str">
        <f t="shared" si="13"/>
        <v>M1</v>
      </c>
      <c r="R51" s="29" t="str">
        <f t="shared" si="5"/>
        <v>Sigma</v>
      </c>
      <c r="S51" s="29" t="s">
        <v>547</v>
      </c>
      <c r="T51" s="29" t="s">
        <v>163</v>
      </c>
      <c r="U51" s="67">
        <v>50</v>
      </c>
      <c r="V51" s="29">
        <v>7950</v>
      </c>
      <c r="W51" s="29">
        <v>140</v>
      </c>
      <c r="X51" s="67" t="s">
        <v>357</v>
      </c>
      <c r="Y51" s="377"/>
      <c r="Z51" s="34"/>
      <c r="AF51" s="391"/>
    </row>
    <row r="52" spans="1:32" ht="13.5" customHeight="1" thickBot="1" x14ac:dyDescent="0.3">
      <c r="A52" s="392" t="s">
        <v>238</v>
      </c>
      <c r="B52" s="69" t="s">
        <v>189</v>
      </c>
      <c r="C52" s="67" t="s">
        <v>155</v>
      </c>
      <c r="D52" s="67" t="s">
        <v>184</v>
      </c>
      <c r="E52" s="67" t="s">
        <v>183</v>
      </c>
      <c r="F52" s="68" t="s">
        <v>185</v>
      </c>
      <c r="G52" s="402">
        <f t="shared" si="11"/>
        <v>42683</v>
      </c>
      <c r="H52" s="65">
        <v>2000</v>
      </c>
      <c r="I52" s="405">
        <v>3</v>
      </c>
      <c r="J52" s="67">
        <v>3.3</v>
      </c>
      <c r="K52" s="67">
        <v>7840</v>
      </c>
      <c r="L52" s="67">
        <v>140</v>
      </c>
      <c r="M52" s="68">
        <v>0.88429999999999997</v>
      </c>
      <c r="N52" s="403" t="str">
        <f t="shared" si="12"/>
        <v>M-016</v>
      </c>
      <c r="O52" s="377"/>
      <c r="P52" s="35" t="s">
        <v>286</v>
      </c>
      <c r="Q52" s="29" t="str">
        <f t="shared" si="13"/>
        <v>M1</v>
      </c>
      <c r="R52" s="29" t="str">
        <f t="shared" si="5"/>
        <v>Sigma</v>
      </c>
      <c r="S52" s="29" t="s">
        <v>547</v>
      </c>
      <c r="T52" s="29" t="s">
        <v>475</v>
      </c>
      <c r="U52" s="67">
        <v>100</v>
      </c>
      <c r="V52" s="29">
        <v>7950</v>
      </c>
      <c r="W52" s="29">
        <v>140</v>
      </c>
      <c r="X52" s="67" t="s">
        <v>357</v>
      </c>
      <c r="Y52" s="377"/>
      <c r="Z52" s="34"/>
      <c r="AF52" s="391"/>
    </row>
    <row r="53" spans="1:32" ht="13.5" customHeight="1" thickBot="1" x14ac:dyDescent="0.3">
      <c r="A53" s="392" t="s">
        <v>239</v>
      </c>
      <c r="B53" s="69" t="s">
        <v>189</v>
      </c>
      <c r="C53" s="67" t="s">
        <v>155</v>
      </c>
      <c r="D53" s="67" t="s">
        <v>184</v>
      </c>
      <c r="E53" s="67" t="s">
        <v>186</v>
      </c>
      <c r="F53" s="68" t="s">
        <v>185</v>
      </c>
      <c r="G53" s="402">
        <f t="shared" si="11"/>
        <v>42683</v>
      </c>
      <c r="H53" s="65">
        <v>2000</v>
      </c>
      <c r="I53" s="67">
        <v>3.9</v>
      </c>
      <c r="J53" s="67">
        <v>3.3</v>
      </c>
      <c r="K53" s="67">
        <v>7840</v>
      </c>
      <c r="L53" s="67">
        <v>140</v>
      </c>
      <c r="M53" s="68">
        <v>0.8841</v>
      </c>
      <c r="N53" s="403" t="str">
        <f t="shared" si="12"/>
        <v>M-016</v>
      </c>
      <c r="O53" s="377"/>
      <c r="P53" s="35" t="s">
        <v>287</v>
      </c>
      <c r="Q53" s="29" t="str">
        <f t="shared" si="13"/>
        <v>M1</v>
      </c>
      <c r="R53" s="29" t="str">
        <f t="shared" si="5"/>
        <v>Sigma</v>
      </c>
      <c r="S53" s="29" t="s">
        <v>547</v>
      </c>
      <c r="T53" s="29" t="s">
        <v>476</v>
      </c>
      <c r="U53" s="67">
        <v>200</v>
      </c>
      <c r="V53" s="29">
        <v>7950</v>
      </c>
      <c r="W53" s="29">
        <v>140</v>
      </c>
      <c r="X53" s="67" t="s">
        <v>357</v>
      </c>
      <c r="Y53" s="377"/>
      <c r="Z53" s="34"/>
      <c r="AF53" s="391"/>
    </row>
    <row r="54" spans="1:32" ht="13.5" customHeight="1" thickBot="1" x14ac:dyDescent="0.3">
      <c r="A54" s="421" t="s">
        <v>240</v>
      </c>
      <c r="B54" s="422" t="s">
        <v>189</v>
      </c>
      <c r="C54" s="407" t="s">
        <v>155</v>
      </c>
      <c r="D54" s="407" t="s">
        <v>184</v>
      </c>
      <c r="E54" s="407" t="s">
        <v>183</v>
      </c>
      <c r="F54" s="423" t="s">
        <v>185</v>
      </c>
      <c r="G54" s="402">
        <f t="shared" si="11"/>
        <v>42683</v>
      </c>
      <c r="H54" s="424">
        <v>5000</v>
      </c>
      <c r="I54" s="407">
        <v>7.7</v>
      </c>
      <c r="J54" s="407">
        <v>8.3000000000000007</v>
      </c>
      <c r="K54" s="407">
        <v>7840</v>
      </c>
      <c r="L54" s="407">
        <v>140</v>
      </c>
      <c r="M54" s="423">
        <v>0.88370000000000004</v>
      </c>
      <c r="N54" s="425" t="str">
        <f t="shared" si="12"/>
        <v>M-016</v>
      </c>
      <c r="O54" s="377"/>
      <c r="P54" s="35" t="s">
        <v>288</v>
      </c>
      <c r="Q54" s="29" t="str">
        <f t="shared" si="13"/>
        <v>M1</v>
      </c>
      <c r="R54" s="29" t="str">
        <f t="shared" si="5"/>
        <v>Sigma</v>
      </c>
      <c r="S54" s="29" t="s">
        <v>547</v>
      </c>
      <c r="T54" s="29" t="s">
        <v>477</v>
      </c>
      <c r="U54" s="67">
        <v>200</v>
      </c>
      <c r="V54" s="29">
        <v>7950</v>
      </c>
      <c r="W54" s="29">
        <v>140</v>
      </c>
      <c r="X54" s="67" t="s">
        <v>357</v>
      </c>
      <c r="Y54" s="377"/>
      <c r="Z54" s="34"/>
      <c r="AF54" s="391"/>
    </row>
    <row r="55" spans="1:32" ht="13.5" customHeight="1" x14ac:dyDescent="0.25">
      <c r="P55" s="35" t="s">
        <v>289</v>
      </c>
      <c r="Q55" s="29" t="str">
        <f t="shared" si="13"/>
        <v>M1</v>
      </c>
      <c r="R55" s="29" t="str">
        <f t="shared" si="5"/>
        <v>Sigma</v>
      </c>
      <c r="S55" s="29" t="s">
        <v>547</v>
      </c>
      <c r="T55" s="29" t="s">
        <v>478</v>
      </c>
      <c r="U55" s="67">
        <v>500</v>
      </c>
      <c r="V55" s="29">
        <v>7950</v>
      </c>
      <c r="W55" s="29">
        <v>140</v>
      </c>
      <c r="X55" s="67"/>
      <c r="Z55" s="34"/>
      <c r="AF55" s="391"/>
    </row>
    <row r="56" spans="1:32" ht="13.5" customHeight="1" x14ac:dyDescent="0.25">
      <c r="P56" s="35" t="s">
        <v>290</v>
      </c>
      <c r="Q56" s="29" t="str">
        <f t="shared" si="13"/>
        <v>M1</v>
      </c>
      <c r="R56" s="29" t="str">
        <f t="shared" si="5"/>
        <v>Sigma</v>
      </c>
      <c r="S56" s="29" t="s">
        <v>547</v>
      </c>
      <c r="T56" s="29" t="s">
        <v>479</v>
      </c>
      <c r="U56" s="67">
        <v>1000</v>
      </c>
      <c r="V56" s="29">
        <v>7950</v>
      </c>
      <c r="W56" s="29">
        <v>140</v>
      </c>
      <c r="X56" s="67"/>
      <c r="Z56" s="34"/>
      <c r="AF56" s="391"/>
    </row>
    <row r="57" spans="1:32" ht="13.5" customHeight="1" x14ac:dyDescent="0.25">
      <c r="P57" s="35" t="s">
        <v>291</v>
      </c>
      <c r="Q57" s="29" t="str">
        <f t="shared" si="13"/>
        <v>M1</v>
      </c>
      <c r="R57" s="29" t="str">
        <f t="shared" si="5"/>
        <v>Sigma</v>
      </c>
      <c r="S57" s="29" t="s">
        <v>547</v>
      </c>
      <c r="T57" s="29" t="s">
        <v>480</v>
      </c>
      <c r="U57" s="67">
        <v>2000</v>
      </c>
      <c r="V57" s="29">
        <v>7950</v>
      </c>
      <c r="W57" s="29">
        <v>140</v>
      </c>
      <c r="X57" s="67"/>
      <c r="Z57" s="34"/>
      <c r="AF57" s="391"/>
    </row>
    <row r="58" spans="1:32" ht="13.5" customHeight="1" x14ac:dyDescent="0.25">
      <c r="P58" s="35" t="s">
        <v>292</v>
      </c>
      <c r="Q58" s="29" t="str">
        <f t="shared" si="13"/>
        <v>M1</v>
      </c>
      <c r="R58" s="29" t="str">
        <f t="shared" si="5"/>
        <v>Sigma</v>
      </c>
      <c r="S58" s="29" t="s">
        <v>547</v>
      </c>
      <c r="T58" s="29" t="s">
        <v>481</v>
      </c>
      <c r="U58" s="67">
        <v>2000</v>
      </c>
      <c r="V58" s="29">
        <v>7950</v>
      </c>
      <c r="W58" s="29">
        <v>140</v>
      </c>
      <c r="X58" s="67"/>
      <c r="Z58" s="34"/>
      <c r="AF58" s="391"/>
    </row>
    <row r="59" spans="1:32" ht="13.5" customHeight="1" x14ac:dyDescent="0.25">
      <c r="P59" s="35" t="s">
        <v>298</v>
      </c>
      <c r="Q59" s="29" t="str">
        <f t="shared" si="13"/>
        <v>M1</v>
      </c>
      <c r="R59" s="29" t="str">
        <f t="shared" si="5"/>
        <v>Sigma</v>
      </c>
      <c r="S59" s="29" t="s">
        <v>547</v>
      </c>
      <c r="T59" s="29" t="s">
        <v>482</v>
      </c>
      <c r="U59" s="67">
        <v>5000</v>
      </c>
      <c r="V59" s="29">
        <v>7950</v>
      </c>
      <c r="W59" s="29">
        <v>140</v>
      </c>
      <c r="X59" s="67"/>
      <c r="Z59" s="34"/>
      <c r="AF59" s="391"/>
    </row>
    <row r="60" spans="1:32" ht="13.5" customHeight="1" x14ac:dyDescent="0.25">
      <c r="P60" s="35" t="s">
        <v>293</v>
      </c>
      <c r="Q60" s="29" t="str">
        <f t="shared" si="13"/>
        <v>M1</v>
      </c>
      <c r="R60" s="29" t="str">
        <f t="shared" si="5"/>
        <v>Sigma</v>
      </c>
      <c r="S60" s="29" t="s">
        <v>547</v>
      </c>
      <c r="T60" s="29" t="s">
        <v>483</v>
      </c>
      <c r="U60" s="67">
        <v>10000</v>
      </c>
      <c r="V60" s="29">
        <v>7950</v>
      </c>
      <c r="W60" s="29">
        <v>140</v>
      </c>
      <c r="X60" s="67"/>
      <c r="Z60" s="34"/>
      <c r="AF60" s="391"/>
    </row>
    <row r="61" spans="1:32" ht="13.5" customHeight="1" x14ac:dyDescent="0.3">
      <c r="A61" s="28"/>
      <c r="B61" s="24"/>
      <c r="J61" s="24"/>
      <c r="K61" s="24"/>
      <c r="L61" s="24"/>
      <c r="P61" s="35" t="s">
        <v>330</v>
      </c>
      <c r="Q61" s="29" t="str">
        <f t="shared" si="13"/>
        <v>M1</v>
      </c>
      <c r="R61" s="29" t="str">
        <f t="shared" si="5"/>
        <v>Sigma</v>
      </c>
      <c r="S61" s="29" t="s">
        <v>548</v>
      </c>
      <c r="T61" s="29" t="s">
        <v>484</v>
      </c>
      <c r="U61" s="67">
        <v>5000</v>
      </c>
      <c r="V61" s="29">
        <v>7950</v>
      </c>
      <c r="W61" s="29">
        <v>140</v>
      </c>
      <c r="X61" s="67"/>
      <c r="Z61" s="34"/>
      <c r="AF61" s="391"/>
    </row>
    <row r="62" spans="1:32" ht="13.5" customHeight="1" x14ac:dyDescent="0.3">
      <c r="A62" s="28"/>
      <c r="B62" s="24"/>
      <c r="J62" s="24"/>
      <c r="K62" s="24"/>
      <c r="L62" s="24"/>
      <c r="P62" s="35" t="s">
        <v>331</v>
      </c>
      <c r="Q62" s="29" t="str">
        <f t="shared" si="13"/>
        <v>M1</v>
      </c>
      <c r="R62" s="29" t="str">
        <f t="shared" si="5"/>
        <v>Sigma</v>
      </c>
      <c r="S62" s="29" t="s">
        <v>548</v>
      </c>
      <c r="T62" s="29" t="s">
        <v>485</v>
      </c>
      <c r="U62" s="67">
        <v>10000</v>
      </c>
      <c r="V62" s="29">
        <v>7950</v>
      </c>
      <c r="W62" s="29">
        <v>140</v>
      </c>
      <c r="X62" s="67"/>
      <c r="Z62" s="34"/>
      <c r="AF62" s="391"/>
    </row>
    <row r="63" spans="1:32" ht="13.5" customHeight="1" x14ac:dyDescent="0.3">
      <c r="A63" s="28"/>
      <c r="B63" s="24"/>
      <c r="J63" s="24"/>
      <c r="K63" s="24"/>
      <c r="L63" s="24"/>
      <c r="P63" s="35" t="s">
        <v>332</v>
      </c>
      <c r="Q63" s="29" t="str">
        <f t="shared" si="13"/>
        <v>M1</v>
      </c>
      <c r="R63" s="29" t="str">
        <f t="shared" si="5"/>
        <v>Sigma</v>
      </c>
      <c r="S63" s="29" t="s">
        <v>549</v>
      </c>
      <c r="T63" s="29" t="s">
        <v>486</v>
      </c>
      <c r="U63" s="67">
        <v>20000</v>
      </c>
      <c r="V63" s="29">
        <v>7950</v>
      </c>
      <c r="W63" s="29">
        <v>140</v>
      </c>
      <c r="X63" s="67"/>
      <c r="Z63" s="34"/>
      <c r="AF63" s="391"/>
    </row>
    <row r="64" spans="1:32" ht="13.5" customHeight="1" x14ac:dyDescent="0.3">
      <c r="A64" s="28"/>
      <c r="B64" s="24"/>
      <c r="J64" s="24"/>
      <c r="K64" s="24"/>
      <c r="L64" s="24"/>
      <c r="P64" s="35" t="s">
        <v>262</v>
      </c>
      <c r="Q64" s="29" t="s">
        <v>126</v>
      </c>
      <c r="R64" s="29" t="str">
        <f t="shared" si="5"/>
        <v>Sigma</v>
      </c>
      <c r="S64" s="359" t="s">
        <v>570</v>
      </c>
      <c r="T64" s="29">
        <v>1</v>
      </c>
      <c r="U64" s="67">
        <v>1</v>
      </c>
      <c r="V64" s="29">
        <v>7950</v>
      </c>
      <c r="W64" s="29">
        <v>140</v>
      </c>
      <c r="X64" s="67"/>
      <c r="Y64" s="426" t="s">
        <v>512</v>
      </c>
      <c r="Z64" s="34"/>
      <c r="AF64" s="391"/>
    </row>
    <row r="65" spans="1:32" ht="13.5" customHeight="1" x14ac:dyDescent="0.3">
      <c r="A65" s="28"/>
      <c r="B65" s="24"/>
      <c r="J65" s="24"/>
      <c r="K65" s="24"/>
      <c r="L65" s="24"/>
      <c r="P65" s="35" t="s">
        <v>294</v>
      </c>
      <c r="Q65" s="29" t="str">
        <f t="shared" ref="Q65:Q82" si="14">Q64</f>
        <v>M1</v>
      </c>
      <c r="R65" s="29" t="str">
        <f t="shared" si="5"/>
        <v>Sigma</v>
      </c>
      <c r="S65" s="359" t="s">
        <v>570</v>
      </c>
      <c r="T65" s="29">
        <v>2</v>
      </c>
      <c r="U65" s="67">
        <v>2</v>
      </c>
      <c r="V65" s="29">
        <v>7950</v>
      </c>
      <c r="W65" s="29">
        <v>140</v>
      </c>
      <c r="X65" s="67"/>
      <c r="Z65" s="34"/>
      <c r="AF65" s="391"/>
    </row>
    <row r="66" spans="1:32" ht="13.5" customHeight="1" x14ac:dyDescent="0.2">
      <c r="I66" s="24"/>
      <c r="J66" s="24"/>
      <c r="K66" s="24"/>
      <c r="L66" s="24"/>
      <c r="P66" s="35" t="s">
        <v>295</v>
      </c>
      <c r="Q66" s="29" t="str">
        <f t="shared" si="14"/>
        <v>M1</v>
      </c>
      <c r="R66" s="29" t="str">
        <f t="shared" si="5"/>
        <v>Sigma</v>
      </c>
      <c r="S66" s="359" t="s">
        <v>570</v>
      </c>
      <c r="T66" s="29" t="s">
        <v>158</v>
      </c>
      <c r="U66" s="67">
        <v>2</v>
      </c>
      <c r="V66" s="29">
        <v>7950</v>
      </c>
      <c r="W66" s="29">
        <v>140</v>
      </c>
      <c r="X66" s="67"/>
      <c r="Z66" s="34"/>
      <c r="AF66" s="391"/>
    </row>
    <row r="67" spans="1:32" ht="13.5" customHeight="1" x14ac:dyDescent="0.3">
      <c r="A67" s="28"/>
      <c r="B67" s="24"/>
      <c r="I67" s="24"/>
      <c r="J67" s="24"/>
      <c r="K67" s="24"/>
      <c r="L67" s="24"/>
      <c r="P67" s="35" t="s">
        <v>296</v>
      </c>
      <c r="Q67" s="29" t="str">
        <f t="shared" si="14"/>
        <v>M1</v>
      </c>
      <c r="R67" s="29" t="str">
        <f t="shared" si="5"/>
        <v>Sigma</v>
      </c>
      <c r="S67" s="359" t="s">
        <v>570</v>
      </c>
      <c r="T67" s="29" t="s">
        <v>159</v>
      </c>
      <c r="U67" s="67">
        <v>5</v>
      </c>
      <c r="V67" s="29">
        <v>7950</v>
      </c>
      <c r="W67" s="29">
        <v>140</v>
      </c>
      <c r="X67" s="67"/>
      <c r="Z67" s="34"/>
      <c r="AF67" s="391"/>
    </row>
    <row r="68" spans="1:32" ht="13.5" customHeight="1" x14ac:dyDescent="0.3">
      <c r="A68" s="28"/>
      <c r="B68" s="24"/>
      <c r="I68" s="24"/>
      <c r="J68" s="24"/>
      <c r="K68" s="24"/>
      <c r="L68" s="24"/>
      <c r="P68" s="35" t="s">
        <v>297</v>
      </c>
      <c r="Q68" s="29" t="str">
        <f t="shared" si="14"/>
        <v>M1</v>
      </c>
      <c r="R68" s="29" t="str">
        <f t="shared" si="5"/>
        <v>Sigma</v>
      </c>
      <c r="S68" s="359" t="s">
        <v>570</v>
      </c>
      <c r="T68" s="29" t="s">
        <v>160</v>
      </c>
      <c r="U68" s="67">
        <v>10</v>
      </c>
      <c r="V68" s="29">
        <v>7950</v>
      </c>
      <c r="W68" s="29">
        <v>140</v>
      </c>
      <c r="X68" s="67"/>
      <c r="Z68" s="34"/>
      <c r="AF68" s="391"/>
    </row>
    <row r="69" spans="1:32" ht="13.5" customHeight="1" x14ac:dyDescent="0.3">
      <c r="A69" s="28"/>
      <c r="B69" s="24"/>
      <c r="I69" s="24"/>
      <c r="J69" s="24"/>
      <c r="K69" s="27"/>
      <c r="L69" s="25"/>
      <c r="P69" s="35" t="s">
        <v>299</v>
      </c>
      <c r="Q69" s="29" t="str">
        <f t="shared" si="14"/>
        <v>M1</v>
      </c>
      <c r="R69" s="29" t="str">
        <f t="shared" si="5"/>
        <v>Sigma</v>
      </c>
      <c r="S69" s="359" t="s">
        <v>570</v>
      </c>
      <c r="T69" s="29" t="s">
        <v>161</v>
      </c>
      <c r="U69" s="67">
        <v>20</v>
      </c>
      <c r="V69" s="29">
        <v>7950</v>
      </c>
      <c r="W69" s="29">
        <v>140</v>
      </c>
      <c r="X69" s="67"/>
      <c r="Z69" s="34"/>
      <c r="AF69" s="391"/>
    </row>
    <row r="70" spans="1:32" ht="13.5" customHeight="1" x14ac:dyDescent="0.3">
      <c r="A70" s="28"/>
      <c r="B70" s="24"/>
      <c r="I70" s="24"/>
      <c r="J70" s="24"/>
      <c r="K70" s="24"/>
      <c r="L70" s="24"/>
      <c r="P70" s="35" t="s">
        <v>300</v>
      </c>
      <c r="Q70" s="29" t="str">
        <f t="shared" si="14"/>
        <v>M1</v>
      </c>
      <c r="R70" s="29" t="str">
        <f t="shared" si="5"/>
        <v>Sigma</v>
      </c>
      <c r="S70" s="359" t="s">
        <v>570</v>
      </c>
      <c r="T70" s="29" t="s">
        <v>162</v>
      </c>
      <c r="U70" s="67">
        <v>20</v>
      </c>
      <c r="V70" s="29">
        <v>7950</v>
      </c>
      <c r="W70" s="29">
        <v>140</v>
      </c>
      <c r="X70" s="67"/>
      <c r="Z70" s="34"/>
      <c r="AF70" s="391"/>
    </row>
    <row r="71" spans="1:32" ht="13.5" customHeight="1" x14ac:dyDescent="0.2">
      <c r="B71" s="26"/>
      <c r="C71" s="26"/>
      <c r="D71" s="377"/>
      <c r="E71" s="26"/>
      <c r="F71" s="26"/>
      <c r="G71" s="26"/>
      <c r="H71" s="24"/>
      <c r="I71" s="24"/>
      <c r="J71" s="24"/>
      <c r="K71" s="24"/>
      <c r="L71" s="24"/>
      <c r="P71" s="35" t="s">
        <v>301</v>
      </c>
      <c r="Q71" s="29" t="str">
        <f t="shared" si="14"/>
        <v>M1</v>
      </c>
      <c r="R71" s="29" t="str">
        <f t="shared" si="5"/>
        <v>Sigma</v>
      </c>
      <c r="S71" s="359" t="s">
        <v>570</v>
      </c>
      <c r="T71" s="29" t="s">
        <v>163</v>
      </c>
      <c r="U71" s="67">
        <v>50</v>
      </c>
      <c r="V71" s="29">
        <v>7950</v>
      </c>
      <c r="W71" s="29">
        <v>140</v>
      </c>
      <c r="X71" s="67"/>
      <c r="Z71" s="34"/>
      <c r="AF71" s="391"/>
    </row>
    <row r="72" spans="1:32" ht="13.5" customHeight="1" x14ac:dyDescent="0.2">
      <c r="C72" s="24"/>
      <c r="E72" s="24"/>
      <c r="F72" s="24"/>
      <c r="G72" s="24"/>
      <c r="H72" s="24"/>
      <c r="I72" s="24"/>
      <c r="J72" s="24"/>
      <c r="K72" s="24"/>
      <c r="L72" s="24"/>
      <c r="P72" s="35" t="s">
        <v>302</v>
      </c>
      <c r="Q72" s="29" t="str">
        <f t="shared" si="14"/>
        <v>M1</v>
      </c>
      <c r="R72" s="29" t="str">
        <f t="shared" si="5"/>
        <v>Sigma</v>
      </c>
      <c r="S72" s="359" t="s">
        <v>570</v>
      </c>
      <c r="T72" s="29" t="s">
        <v>575</v>
      </c>
      <c r="U72" s="67">
        <v>100</v>
      </c>
      <c r="V72" s="29">
        <v>7950</v>
      </c>
      <c r="W72" s="29">
        <v>140</v>
      </c>
      <c r="X72" s="67"/>
      <c r="Z72" s="34"/>
      <c r="AF72" s="391"/>
    </row>
    <row r="73" spans="1:32" ht="13.5" customHeight="1" x14ac:dyDescent="0.2">
      <c r="A73" s="66" t="s">
        <v>365</v>
      </c>
      <c r="B73" s="66" t="s">
        <v>366</v>
      </c>
      <c r="C73" s="24"/>
      <c r="E73" s="24"/>
      <c r="F73" s="24"/>
      <c r="G73" s="24"/>
      <c r="H73" s="24"/>
      <c r="I73" s="24"/>
      <c r="J73" s="24"/>
      <c r="K73" s="24"/>
      <c r="L73" s="24"/>
      <c r="P73" s="35" t="s">
        <v>303</v>
      </c>
      <c r="Q73" s="29" t="str">
        <f t="shared" si="14"/>
        <v>M1</v>
      </c>
      <c r="R73" s="29" t="str">
        <f t="shared" si="5"/>
        <v>Sigma</v>
      </c>
      <c r="S73" s="359" t="s">
        <v>570</v>
      </c>
      <c r="T73" s="29" t="s">
        <v>576</v>
      </c>
      <c r="U73" s="67">
        <v>200</v>
      </c>
      <c r="V73" s="29">
        <v>7950</v>
      </c>
      <c r="W73" s="29">
        <v>140</v>
      </c>
      <c r="X73" s="67"/>
      <c r="Z73" s="34"/>
      <c r="AF73" s="391"/>
    </row>
    <row r="74" spans="1:32" ht="13.5" customHeight="1" x14ac:dyDescent="0.25">
      <c r="A74" s="67"/>
      <c r="B74" s="68"/>
      <c r="C74" s="69"/>
      <c r="D74" s="69"/>
      <c r="E74" s="65"/>
      <c r="P74" s="35" t="s">
        <v>304</v>
      </c>
      <c r="Q74" s="29" t="str">
        <f t="shared" si="14"/>
        <v>M1</v>
      </c>
      <c r="R74" s="29" t="str">
        <f t="shared" si="5"/>
        <v>Sigma</v>
      </c>
      <c r="S74" s="359" t="s">
        <v>570</v>
      </c>
      <c r="T74" s="29" t="s">
        <v>577</v>
      </c>
      <c r="U74" s="67">
        <v>200</v>
      </c>
      <c r="V74" s="29">
        <v>7950</v>
      </c>
      <c r="W74" s="29">
        <v>140</v>
      </c>
      <c r="X74" s="67"/>
      <c r="Z74" s="34"/>
      <c r="AF74" s="391"/>
    </row>
    <row r="75" spans="1:32" ht="13.5" customHeight="1" x14ac:dyDescent="0.2">
      <c r="A75" s="62" t="s">
        <v>166</v>
      </c>
      <c r="B75" s="63" t="s">
        <v>167</v>
      </c>
      <c r="C75" s="64"/>
      <c r="D75" s="64"/>
      <c r="E75" s="65"/>
      <c r="P75" s="35" t="s">
        <v>305</v>
      </c>
      <c r="Q75" s="29" t="str">
        <f t="shared" si="14"/>
        <v>M1</v>
      </c>
      <c r="R75" s="29" t="str">
        <f t="shared" si="5"/>
        <v>Sigma</v>
      </c>
      <c r="S75" s="359" t="s">
        <v>570</v>
      </c>
      <c r="T75" s="29" t="s">
        <v>578</v>
      </c>
      <c r="U75" s="67">
        <v>500</v>
      </c>
      <c r="V75" s="29">
        <v>7950</v>
      </c>
      <c r="W75" s="29">
        <v>140</v>
      </c>
      <c r="X75" s="67"/>
      <c r="Z75" s="34"/>
      <c r="AF75" s="391"/>
    </row>
    <row r="76" spans="1:32" ht="13.5" customHeight="1" x14ac:dyDescent="0.2">
      <c r="A76" s="62" t="s">
        <v>168</v>
      </c>
      <c r="B76" s="63" t="s">
        <v>169</v>
      </c>
      <c r="C76" s="64"/>
      <c r="D76" s="64"/>
      <c r="E76" s="65"/>
      <c r="P76" s="35" t="s">
        <v>306</v>
      </c>
      <c r="Q76" s="29" t="str">
        <f t="shared" si="14"/>
        <v>M1</v>
      </c>
      <c r="R76" s="29" t="str">
        <f t="shared" si="5"/>
        <v>Sigma</v>
      </c>
      <c r="S76" s="359" t="s">
        <v>570</v>
      </c>
      <c r="T76" s="29" t="s">
        <v>579</v>
      </c>
      <c r="U76" s="67">
        <v>1000</v>
      </c>
      <c r="V76" s="29">
        <v>7950</v>
      </c>
      <c r="W76" s="29">
        <v>140</v>
      </c>
      <c r="X76" s="67"/>
      <c r="Z76" s="34"/>
      <c r="AF76" s="391"/>
    </row>
    <row r="77" spans="1:32" ht="13.5" customHeight="1" x14ac:dyDescent="0.2">
      <c r="A77" s="62" t="s">
        <v>170</v>
      </c>
      <c r="B77" s="63" t="s">
        <v>171</v>
      </c>
      <c r="C77" s="64"/>
      <c r="D77" s="64"/>
      <c r="E77" s="65"/>
      <c r="P77" s="35" t="s">
        <v>307</v>
      </c>
      <c r="Q77" s="29" t="str">
        <f t="shared" si="14"/>
        <v>M1</v>
      </c>
      <c r="R77" s="29" t="str">
        <f t="shared" si="5"/>
        <v>Sigma</v>
      </c>
      <c r="S77" s="359" t="s">
        <v>570</v>
      </c>
      <c r="T77" s="29" t="s">
        <v>580</v>
      </c>
      <c r="U77" s="67">
        <v>2000</v>
      </c>
      <c r="V77" s="29">
        <v>7950</v>
      </c>
      <c r="W77" s="29">
        <v>140</v>
      </c>
      <c r="X77" s="67"/>
      <c r="Z77" s="34"/>
      <c r="AF77" s="391"/>
    </row>
    <row r="78" spans="1:32" ht="13.5" customHeight="1" x14ac:dyDescent="0.2">
      <c r="A78" s="62" t="s">
        <v>172</v>
      </c>
      <c r="B78" s="63" t="s">
        <v>173</v>
      </c>
      <c r="C78" s="64"/>
      <c r="D78" s="64"/>
      <c r="E78" s="65"/>
      <c r="P78" s="35" t="s">
        <v>308</v>
      </c>
      <c r="Q78" s="29" t="str">
        <f t="shared" si="14"/>
        <v>M1</v>
      </c>
      <c r="R78" s="29" t="str">
        <f t="shared" si="5"/>
        <v>Sigma</v>
      </c>
      <c r="S78" s="359" t="s">
        <v>570</v>
      </c>
      <c r="T78" s="29" t="s">
        <v>581</v>
      </c>
      <c r="U78" s="67">
        <v>2000</v>
      </c>
      <c r="V78" s="29">
        <v>7950</v>
      </c>
      <c r="W78" s="29">
        <v>140</v>
      </c>
      <c r="X78" s="67"/>
      <c r="Z78" s="34"/>
      <c r="AF78" s="391"/>
    </row>
    <row r="79" spans="1:32" ht="13.5" customHeight="1" x14ac:dyDescent="0.25">
      <c r="P79" s="35" t="s">
        <v>309</v>
      </c>
      <c r="Q79" s="29" t="str">
        <f t="shared" si="14"/>
        <v>M1</v>
      </c>
      <c r="R79" s="29" t="str">
        <f t="shared" si="5"/>
        <v>Sigma</v>
      </c>
      <c r="S79" s="359" t="s">
        <v>570</v>
      </c>
      <c r="T79" s="29" t="s">
        <v>582</v>
      </c>
      <c r="U79" s="67">
        <v>5000</v>
      </c>
      <c r="V79" s="29">
        <v>7950</v>
      </c>
      <c r="W79" s="29">
        <v>140</v>
      </c>
      <c r="X79" s="67"/>
      <c r="Z79" s="34"/>
      <c r="AF79" s="391"/>
    </row>
    <row r="80" spans="1:32" ht="13.5" customHeight="1" x14ac:dyDescent="0.25">
      <c r="P80" s="35" t="s">
        <v>310</v>
      </c>
      <c r="Q80" s="29" t="str">
        <f t="shared" si="14"/>
        <v>M1</v>
      </c>
      <c r="R80" s="29" t="str">
        <f t="shared" si="5"/>
        <v>Sigma</v>
      </c>
      <c r="S80" s="359" t="s">
        <v>570</v>
      </c>
      <c r="T80" s="29" t="s">
        <v>583</v>
      </c>
      <c r="U80" s="67">
        <v>10000</v>
      </c>
      <c r="V80" s="29">
        <v>7950</v>
      </c>
      <c r="W80" s="29">
        <v>140</v>
      </c>
      <c r="X80" s="67"/>
      <c r="Z80" s="34"/>
      <c r="AF80" s="391"/>
    </row>
    <row r="81" spans="16:32" ht="13.5" customHeight="1" x14ac:dyDescent="0.25">
      <c r="P81" s="35" t="s">
        <v>333</v>
      </c>
      <c r="Q81" s="29" t="str">
        <f t="shared" si="14"/>
        <v>M1</v>
      </c>
      <c r="R81" s="29" t="str">
        <f t="shared" si="5"/>
        <v>Sigma</v>
      </c>
      <c r="S81" s="359" t="s">
        <v>571</v>
      </c>
      <c r="T81" s="29" t="s">
        <v>574</v>
      </c>
      <c r="U81" s="67">
        <v>5000</v>
      </c>
      <c r="V81" s="29">
        <v>7950</v>
      </c>
      <c r="W81" s="29">
        <v>140</v>
      </c>
      <c r="X81" s="67"/>
      <c r="Z81" s="34"/>
      <c r="AF81" s="391"/>
    </row>
    <row r="82" spans="16:32" ht="13.5" customHeight="1" x14ac:dyDescent="0.25">
      <c r="P82" s="35" t="s">
        <v>334</v>
      </c>
      <c r="Q82" s="29" t="str">
        <f t="shared" si="14"/>
        <v>M1</v>
      </c>
      <c r="R82" s="29" t="str">
        <f t="shared" si="5"/>
        <v>Sigma</v>
      </c>
      <c r="S82" s="359" t="s">
        <v>571</v>
      </c>
      <c r="T82" s="29" t="s">
        <v>573</v>
      </c>
      <c r="U82" s="67">
        <v>10000</v>
      </c>
      <c r="V82" s="29">
        <v>7950</v>
      </c>
      <c r="W82" s="29">
        <v>140</v>
      </c>
      <c r="X82" s="67"/>
      <c r="Z82" s="34"/>
      <c r="AF82" s="391"/>
    </row>
    <row r="83" spans="16:32" ht="13.5" customHeight="1" x14ac:dyDescent="0.25">
      <c r="P83" s="35" t="s">
        <v>335</v>
      </c>
      <c r="Q83" s="29" t="str">
        <f>Q82</f>
        <v>M1</v>
      </c>
      <c r="R83" s="29" t="str">
        <f t="shared" si="5"/>
        <v>Sigma</v>
      </c>
      <c r="S83" s="359" t="s">
        <v>820</v>
      </c>
      <c r="T83" s="29" t="s">
        <v>572</v>
      </c>
      <c r="U83" s="67">
        <v>20000</v>
      </c>
      <c r="V83" s="29">
        <v>7950</v>
      </c>
      <c r="W83" s="29">
        <v>140</v>
      </c>
      <c r="X83" s="67"/>
      <c r="Z83" s="34"/>
      <c r="AF83" s="391"/>
    </row>
    <row r="84" spans="16:32" ht="13.5" customHeight="1" x14ac:dyDescent="0.25">
      <c r="P84" s="35" t="s">
        <v>550</v>
      </c>
      <c r="Q84" s="29" t="str">
        <f t="shared" ref="Q84:R100" si="15">Q83</f>
        <v>M1</v>
      </c>
      <c r="R84" s="29" t="str">
        <f t="shared" si="5"/>
        <v>Sigma</v>
      </c>
      <c r="S84" s="29" t="s">
        <v>566</v>
      </c>
      <c r="T84" s="29">
        <v>1</v>
      </c>
      <c r="U84" s="67">
        <v>1</v>
      </c>
      <c r="V84" s="29">
        <v>7950</v>
      </c>
      <c r="W84" s="29">
        <v>140</v>
      </c>
      <c r="X84" s="67"/>
      <c r="Y84" s="426" t="s">
        <v>512</v>
      </c>
      <c r="Z84" s="34"/>
      <c r="AF84" s="391"/>
    </row>
    <row r="85" spans="16:32" ht="13.5" customHeight="1" x14ac:dyDescent="0.25">
      <c r="P85" s="35" t="s">
        <v>551</v>
      </c>
      <c r="Q85" s="29" t="str">
        <f t="shared" si="15"/>
        <v>M1</v>
      </c>
      <c r="R85" s="29" t="str">
        <f t="shared" si="15"/>
        <v>Sigma</v>
      </c>
      <c r="S85" s="29" t="str">
        <f t="shared" ref="S85:S100" si="16">S84</f>
        <v>LMS-1509-</v>
      </c>
      <c r="T85" s="29">
        <v>2</v>
      </c>
      <c r="U85" s="67">
        <v>2</v>
      </c>
      <c r="V85" s="29">
        <v>7950</v>
      </c>
      <c r="W85" s="29">
        <v>140</v>
      </c>
      <c r="X85" s="67"/>
      <c r="Z85" s="34"/>
      <c r="AF85" s="391"/>
    </row>
    <row r="86" spans="16:32" ht="13.5" customHeight="1" x14ac:dyDescent="0.25">
      <c r="P86" s="35" t="s">
        <v>552</v>
      </c>
      <c r="Q86" s="29" t="str">
        <f t="shared" si="15"/>
        <v>M1</v>
      </c>
      <c r="R86" s="29" t="str">
        <f t="shared" si="15"/>
        <v>Sigma</v>
      </c>
      <c r="S86" s="29" t="str">
        <f t="shared" si="16"/>
        <v>LMS-1509-</v>
      </c>
      <c r="T86" s="29" t="s">
        <v>158</v>
      </c>
      <c r="U86" s="67">
        <v>2</v>
      </c>
      <c r="V86" s="29">
        <v>7950</v>
      </c>
      <c r="W86" s="29">
        <v>140</v>
      </c>
      <c r="X86" s="67"/>
      <c r="Z86" s="34"/>
      <c r="AF86" s="391"/>
    </row>
    <row r="87" spans="16:32" ht="13.5" customHeight="1" x14ac:dyDescent="0.25">
      <c r="P87" s="35" t="s">
        <v>311</v>
      </c>
      <c r="Q87" s="29" t="str">
        <f t="shared" si="15"/>
        <v>M1</v>
      </c>
      <c r="R87" s="29" t="str">
        <f t="shared" si="15"/>
        <v>Sigma</v>
      </c>
      <c r="S87" s="29" t="str">
        <f t="shared" si="16"/>
        <v>LMS-1509-</v>
      </c>
      <c r="T87" s="29" t="s">
        <v>159</v>
      </c>
      <c r="U87" s="67">
        <v>5</v>
      </c>
      <c r="V87" s="29">
        <v>7950</v>
      </c>
      <c r="W87" s="29">
        <v>140</v>
      </c>
      <c r="X87" s="67"/>
      <c r="Z87" s="34"/>
      <c r="AF87" s="391"/>
    </row>
    <row r="88" spans="16:32" ht="13.5" customHeight="1" x14ac:dyDescent="0.25">
      <c r="P88" s="35" t="s">
        <v>312</v>
      </c>
      <c r="Q88" s="29" t="str">
        <f t="shared" si="15"/>
        <v>M1</v>
      </c>
      <c r="R88" s="29" t="str">
        <f t="shared" si="15"/>
        <v>Sigma</v>
      </c>
      <c r="S88" s="29" t="str">
        <f t="shared" si="16"/>
        <v>LMS-1509-</v>
      </c>
      <c r="T88" s="29" t="s">
        <v>160</v>
      </c>
      <c r="U88" s="67">
        <v>10</v>
      </c>
      <c r="V88" s="29">
        <v>7950</v>
      </c>
      <c r="W88" s="29">
        <v>140</v>
      </c>
      <c r="X88" s="67"/>
      <c r="Z88" s="34"/>
      <c r="AF88" s="391"/>
    </row>
    <row r="89" spans="16:32" ht="13.5" customHeight="1" x14ac:dyDescent="0.25">
      <c r="P89" s="35" t="s">
        <v>313</v>
      </c>
      <c r="Q89" s="29" t="str">
        <f t="shared" si="15"/>
        <v>M1</v>
      </c>
      <c r="R89" s="29" t="str">
        <f t="shared" si="15"/>
        <v>Sigma</v>
      </c>
      <c r="S89" s="29" t="str">
        <f t="shared" si="16"/>
        <v>LMS-1509-</v>
      </c>
      <c r="T89" s="29" t="s">
        <v>161</v>
      </c>
      <c r="U89" s="67">
        <v>20</v>
      </c>
      <c r="V89" s="29">
        <v>7950</v>
      </c>
      <c r="W89" s="29">
        <v>140</v>
      </c>
      <c r="X89" s="67"/>
      <c r="Z89" s="34"/>
      <c r="AF89" s="391"/>
    </row>
    <row r="90" spans="16:32" ht="13.5" customHeight="1" x14ac:dyDescent="0.25">
      <c r="P90" s="35" t="s">
        <v>314</v>
      </c>
      <c r="Q90" s="29" t="str">
        <f t="shared" si="15"/>
        <v>M1</v>
      </c>
      <c r="R90" s="29" t="str">
        <f t="shared" si="15"/>
        <v>Sigma</v>
      </c>
      <c r="S90" s="29" t="str">
        <f t="shared" si="16"/>
        <v>LMS-1509-</v>
      </c>
      <c r="T90" s="29" t="s">
        <v>162</v>
      </c>
      <c r="U90" s="67">
        <v>20</v>
      </c>
      <c r="V90" s="29">
        <v>7950</v>
      </c>
      <c r="W90" s="29">
        <v>140</v>
      </c>
      <c r="X90" s="67"/>
      <c r="Z90" s="34"/>
      <c r="AF90" s="391"/>
    </row>
    <row r="91" spans="16:32" ht="13.5" customHeight="1" x14ac:dyDescent="0.25">
      <c r="P91" s="35" t="s">
        <v>315</v>
      </c>
      <c r="Q91" s="29" t="str">
        <f t="shared" si="15"/>
        <v>M1</v>
      </c>
      <c r="R91" s="29" t="str">
        <f t="shared" si="15"/>
        <v>Sigma</v>
      </c>
      <c r="S91" s="29" t="str">
        <f t="shared" si="16"/>
        <v>LMS-1509-</v>
      </c>
      <c r="T91" s="29" t="s">
        <v>163</v>
      </c>
      <c r="U91" s="67">
        <v>50</v>
      </c>
      <c r="V91" s="29">
        <v>7950</v>
      </c>
      <c r="W91" s="29">
        <v>140</v>
      </c>
      <c r="X91" s="67"/>
      <c r="Z91" s="34"/>
      <c r="AF91" s="391"/>
    </row>
    <row r="92" spans="16:32" ht="13.5" customHeight="1" x14ac:dyDescent="0.25">
      <c r="P92" s="35" t="s">
        <v>316</v>
      </c>
      <c r="Q92" s="29" t="str">
        <f t="shared" si="15"/>
        <v>M1</v>
      </c>
      <c r="R92" s="29" t="str">
        <f t="shared" si="15"/>
        <v>Sigma</v>
      </c>
      <c r="S92" s="29" t="str">
        <f t="shared" si="16"/>
        <v>LMS-1509-</v>
      </c>
      <c r="T92" s="29" t="s">
        <v>584</v>
      </c>
      <c r="U92" s="67">
        <v>100</v>
      </c>
      <c r="V92" s="29">
        <v>7950</v>
      </c>
      <c r="W92" s="29">
        <v>140</v>
      </c>
      <c r="X92" s="67"/>
      <c r="Z92" s="34"/>
      <c r="AF92" s="391"/>
    </row>
    <row r="93" spans="16:32" ht="13.5" customHeight="1" x14ac:dyDescent="0.25">
      <c r="P93" s="35" t="s">
        <v>317</v>
      </c>
      <c r="Q93" s="29" t="str">
        <f t="shared" si="15"/>
        <v>M1</v>
      </c>
      <c r="R93" s="29" t="str">
        <f t="shared" si="15"/>
        <v>Sigma</v>
      </c>
      <c r="S93" s="29" t="str">
        <f t="shared" si="16"/>
        <v>LMS-1509-</v>
      </c>
      <c r="T93" s="29" t="s">
        <v>585</v>
      </c>
      <c r="U93" s="67">
        <v>200</v>
      </c>
      <c r="V93" s="29">
        <v>7950</v>
      </c>
      <c r="W93" s="29">
        <v>140</v>
      </c>
      <c r="X93" s="67"/>
      <c r="Z93" s="34"/>
      <c r="AF93" s="391"/>
    </row>
    <row r="94" spans="16:32" ht="13.5" customHeight="1" x14ac:dyDescent="0.25">
      <c r="P94" s="35" t="s">
        <v>318</v>
      </c>
      <c r="Q94" s="29" t="str">
        <f t="shared" si="15"/>
        <v>M1</v>
      </c>
      <c r="R94" s="29" t="str">
        <f t="shared" si="15"/>
        <v>Sigma</v>
      </c>
      <c r="S94" s="29" t="str">
        <f t="shared" si="16"/>
        <v>LMS-1509-</v>
      </c>
      <c r="T94" s="29" t="s">
        <v>586</v>
      </c>
      <c r="U94" s="67">
        <v>200</v>
      </c>
      <c r="V94" s="29">
        <v>7950</v>
      </c>
      <c r="W94" s="29">
        <v>140</v>
      </c>
      <c r="X94" s="67"/>
      <c r="Z94" s="34"/>
      <c r="AF94" s="391"/>
    </row>
    <row r="95" spans="16:32" ht="13.5" customHeight="1" x14ac:dyDescent="0.25">
      <c r="P95" s="35" t="s">
        <v>252</v>
      </c>
      <c r="Q95" s="29" t="str">
        <f t="shared" si="15"/>
        <v>M1</v>
      </c>
      <c r="R95" s="29" t="str">
        <f t="shared" si="15"/>
        <v>Sigma</v>
      </c>
      <c r="S95" s="29" t="str">
        <f t="shared" si="16"/>
        <v>LMS-1509-</v>
      </c>
      <c r="T95" s="29" t="s">
        <v>587</v>
      </c>
      <c r="U95" s="67">
        <v>500</v>
      </c>
      <c r="V95" s="29">
        <v>7950</v>
      </c>
      <c r="W95" s="29">
        <v>140</v>
      </c>
      <c r="X95" s="67"/>
      <c r="Z95" s="34"/>
      <c r="AF95" s="391"/>
    </row>
    <row r="96" spans="16:32" ht="13.5" customHeight="1" x14ac:dyDescent="0.25">
      <c r="P96" s="35" t="s">
        <v>319</v>
      </c>
      <c r="Q96" s="29" t="str">
        <f t="shared" si="15"/>
        <v>M1</v>
      </c>
      <c r="R96" s="29" t="str">
        <f t="shared" si="15"/>
        <v>Sigma</v>
      </c>
      <c r="S96" s="29" t="str">
        <f t="shared" si="16"/>
        <v>LMS-1509-</v>
      </c>
      <c r="T96" s="29" t="s">
        <v>588</v>
      </c>
      <c r="U96" s="67">
        <v>1000</v>
      </c>
      <c r="V96" s="29">
        <v>7950</v>
      </c>
      <c r="W96" s="29">
        <v>140</v>
      </c>
      <c r="X96" s="67"/>
      <c r="Z96" s="34"/>
      <c r="AF96" s="391"/>
    </row>
    <row r="97" spans="16:32" ht="13.5" customHeight="1" x14ac:dyDescent="0.25">
      <c r="P97" s="35" t="s">
        <v>320</v>
      </c>
      <c r="Q97" s="29" t="str">
        <f t="shared" si="15"/>
        <v>M1</v>
      </c>
      <c r="R97" s="29" t="str">
        <f t="shared" si="15"/>
        <v>Sigma</v>
      </c>
      <c r="S97" s="29" t="str">
        <f t="shared" si="16"/>
        <v>LMS-1509-</v>
      </c>
      <c r="T97" s="29" t="s">
        <v>589</v>
      </c>
      <c r="U97" s="67">
        <v>2000</v>
      </c>
      <c r="V97" s="29">
        <v>7950</v>
      </c>
      <c r="W97" s="29">
        <v>140</v>
      </c>
      <c r="X97" s="67"/>
      <c r="Z97" s="34"/>
      <c r="AF97" s="391"/>
    </row>
    <row r="98" spans="16:32" ht="13.5" customHeight="1" x14ac:dyDescent="0.25">
      <c r="P98" s="35" t="s">
        <v>321</v>
      </c>
      <c r="Q98" s="29" t="str">
        <f t="shared" si="15"/>
        <v>M1</v>
      </c>
      <c r="R98" s="29" t="str">
        <f t="shared" si="15"/>
        <v>Sigma</v>
      </c>
      <c r="S98" s="29" t="str">
        <f t="shared" si="16"/>
        <v>LMS-1509-</v>
      </c>
      <c r="T98" s="29" t="s">
        <v>590</v>
      </c>
      <c r="U98" s="67">
        <v>2000</v>
      </c>
      <c r="V98" s="29">
        <v>7950</v>
      </c>
      <c r="W98" s="29">
        <v>140</v>
      </c>
      <c r="X98" s="67"/>
      <c r="Z98" s="34"/>
      <c r="AF98" s="391"/>
    </row>
    <row r="99" spans="16:32" ht="13.5" customHeight="1" x14ac:dyDescent="0.25">
      <c r="P99" s="35" t="s">
        <v>322</v>
      </c>
      <c r="Q99" s="29" t="str">
        <f t="shared" si="15"/>
        <v>M1</v>
      </c>
      <c r="R99" s="29" t="str">
        <f t="shared" si="15"/>
        <v>Sigma</v>
      </c>
      <c r="S99" s="29" t="str">
        <f t="shared" si="16"/>
        <v>LMS-1509-</v>
      </c>
      <c r="T99" s="29" t="s">
        <v>591</v>
      </c>
      <c r="U99" s="67">
        <v>5000</v>
      </c>
      <c r="V99" s="29">
        <v>7950</v>
      </c>
      <c r="W99" s="29">
        <v>140</v>
      </c>
      <c r="X99" s="67"/>
      <c r="Z99" s="34"/>
      <c r="AF99" s="391"/>
    </row>
    <row r="100" spans="16:32" ht="13.5" customHeight="1" x14ac:dyDescent="0.25">
      <c r="P100" s="35" t="s">
        <v>323</v>
      </c>
      <c r="Q100" s="29" t="str">
        <f t="shared" si="15"/>
        <v>M1</v>
      </c>
      <c r="R100" s="29" t="str">
        <f t="shared" si="15"/>
        <v>Sigma</v>
      </c>
      <c r="S100" s="29" t="str">
        <f t="shared" si="16"/>
        <v>LMS-1509-</v>
      </c>
      <c r="T100" s="29" t="s">
        <v>592</v>
      </c>
      <c r="U100" s="67">
        <v>10000</v>
      </c>
      <c r="V100" s="29">
        <v>7950</v>
      </c>
      <c r="W100" s="29">
        <v>140</v>
      </c>
      <c r="X100" s="67"/>
      <c r="Z100" s="34"/>
      <c r="AF100" s="391"/>
    </row>
    <row r="101" spans="16:32" ht="13.5" customHeight="1" x14ac:dyDescent="0.25">
      <c r="P101" s="35" t="s">
        <v>336</v>
      </c>
      <c r="Q101" s="29" t="str">
        <f t="shared" ref="Q101:R116" si="17">Q100</f>
        <v>M1</v>
      </c>
      <c r="R101" s="29" t="str">
        <f t="shared" si="17"/>
        <v>Sigma</v>
      </c>
      <c r="S101" s="29" t="s">
        <v>597</v>
      </c>
      <c r="T101" s="29" t="s">
        <v>593</v>
      </c>
      <c r="U101" s="67">
        <v>5000</v>
      </c>
      <c r="V101" s="29">
        <v>7950</v>
      </c>
      <c r="W101" s="29">
        <v>140</v>
      </c>
      <c r="X101" s="67"/>
      <c r="Z101" s="34"/>
      <c r="AF101" s="391"/>
    </row>
    <row r="102" spans="16:32" ht="13.5" customHeight="1" x14ac:dyDescent="0.25">
      <c r="P102" s="35" t="s">
        <v>337</v>
      </c>
      <c r="Q102" s="29" t="str">
        <f>Q101</f>
        <v>M1</v>
      </c>
      <c r="R102" s="29" t="str">
        <f t="shared" si="17"/>
        <v>Sigma</v>
      </c>
      <c r="S102" s="29" t="s">
        <v>597</v>
      </c>
      <c r="T102" s="29" t="s">
        <v>594</v>
      </c>
      <c r="U102" s="67">
        <v>10000</v>
      </c>
      <c r="V102" s="29">
        <v>7950</v>
      </c>
      <c r="W102" s="29">
        <v>140</v>
      </c>
      <c r="X102" s="67"/>
      <c r="Z102" s="34"/>
      <c r="AF102" s="391"/>
    </row>
    <row r="103" spans="16:32" ht="13.5" customHeight="1" x14ac:dyDescent="0.25">
      <c r="P103" s="35" t="s">
        <v>338</v>
      </c>
      <c r="Q103" s="29" t="str">
        <f t="shared" si="17"/>
        <v>M1</v>
      </c>
      <c r="R103" s="29" t="str">
        <f t="shared" si="17"/>
        <v>Sigma</v>
      </c>
      <c r="S103" s="29" t="s">
        <v>596</v>
      </c>
      <c r="T103" s="29" t="s">
        <v>595</v>
      </c>
      <c r="U103" s="67">
        <v>20000</v>
      </c>
      <c r="V103" s="29">
        <v>7950</v>
      </c>
      <c r="W103" s="29">
        <v>140</v>
      </c>
      <c r="X103" s="67"/>
      <c r="Z103" s="34"/>
      <c r="AF103" s="391"/>
    </row>
    <row r="104" spans="16:32" ht="13.5" customHeight="1" x14ac:dyDescent="0.25">
      <c r="P104" s="35" t="s">
        <v>598</v>
      </c>
      <c r="Q104" s="29" t="str">
        <f t="shared" si="17"/>
        <v>M1</v>
      </c>
      <c r="R104" s="29" t="str">
        <f t="shared" si="17"/>
        <v>Sigma</v>
      </c>
      <c r="S104" s="29" t="s">
        <v>663</v>
      </c>
      <c r="T104" s="29">
        <v>1</v>
      </c>
      <c r="U104" s="67">
        <v>1</v>
      </c>
      <c r="V104" s="29">
        <v>7950</v>
      </c>
      <c r="W104" s="29">
        <v>140</v>
      </c>
      <c r="X104" s="67"/>
      <c r="Y104" s="426" t="s">
        <v>512</v>
      </c>
      <c r="Z104" s="34"/>
      <c r="AF104" s="391"/>
    </row>
    <row r="105" spans="16:32" ht="13.5" customHeight="1" x14ac:dyDescent="0.25">
      <c r="P105" s="35" t="s">
        <v>599</v>
      </c>
      <c r="Q105" s="29" t="str">
        <f t="shared" si="17"/>
        <v>M1</v>
      </c>
      <c r="R105" s="29" t="str">
        <f t="shared" si="17"/>
        <v>Sigma</v>
      </c>
      <c r="S105" s="29" t="s">
        <v>663</v>
      </c>
      <c r="T105" s="29">
        <v>2</v>
      </c>
      <c r="U105" s="67">
        <v>2</v>
      </c>
      <c r="V105" s="29">
        <v>7950</v>
      </c>
      <c r="W105" s="29">
        <v>140</v>
      </c>
      <c r="X105" s="67"/>
      <c r="Z105" s="34"/>
      <c r="AF105" s="391"/>
    </row>
    <row r="106" spans="16:32" ht="13.5" customHeight="1" x14ac:dyDescent="0.25">
      <c r="P106" s="35" t="s">
        <v>600</v>
      </c>
      <c r="Q106" s="29" t="str">
        <f t="shared" si="17"/>
        <v>M1</v>
      </c>
      <c r="R106" s="29" t="str">
        <f t="shared" si="17"/>
        <v>Sigma</v>
      </c>
      <c r="S106" s="29" t="s">
        <v>663</v>
      </c>
      <c r="T106" s="29" t="s">
        <v>158</v>
      </c>
      <c r="U106" s="67">
        <v>2</v>
      </c>
      <c r="V106" s="29">
        <v>7950</v>
      </c>
      <c r="W106" s="29">
        <v>140</v>
      </c>
      <c r="X106" s="67"/>
      <c r="Z106" s="34"/>
      <c r="AF106" s="391"/>
    </row>
    <row r="107" spans="16:32" ht="13.5" customHeight="1" x14ac:dyDescent="0.25">
      <c r="P107" s="35" t="s">
        <v>601</v>
      </c>
      <c r="Q107" s="29" t="str">
        <f t="shared" si="17"/>
        <v>M1</v>
      </c>
      <c r="R107" s="29" t="str">
        <f t="shared" si="17"/>
        <v>Sigma</v>
      </c>
      <c r="S107" s="29" t="s">
        <v>663</v>
      </c>
      <c r="T107" s="29" t="s">
        <v>159</v>
      </c>
      <c r="U107" s="67">
        <v>5</v>
      </c>
      <c r="V107" s="29">
        <v>7950</v>
      </c>
      <c r="W107" s="29">
        <v>140</v>
      </c>
      <c r="X107" s="67"/>
      <c r="Z107" s="34"/>
      <c r="AF107" s="391"/>
    </row>
    <row r="108" spans="16:32" ht="13.5" customHeight="1" x14ac:dyDescent="0.25">
      <c r="P108" s="35" t="s">
        <v>602</v>
      </c>
      <c r="Q108" s="29" t="str">
        <f t="shared" si="17"/>
        <v>M1</v>
      </c>
      <c r="R108" s="29" t="str">
        <f t="shared" si="17"/>
        <v>Sigma</v>
      </c>
      <c r="S108" s="29" t="s">
        <v>663</v>
      </c>
      <c r="T108" s="29" t="s">
        <v>160</v>
      </c>
      <c r="U108" s="67">
        <v>10</v>
      </c>
      <c r="V108" s="29">
        <v>7950</v>
      </c>
      <c r="W108" s="29">
        <v>140</v>
      </c>
      <c r="X108" s="67"/>
      <c r="Z108" s="34"/>
      <c r="AF108" s="391"/>
    </row>
    <row r="109" spans="16:32" ht="13.5" customHeight="1" x14ac:dyDescent="0.25">
      <c r="P109" s="35" t="s">
        <v>603</v>
      </c>
      <c r="Q109" s="29" t="str">
        <f t="shared" si="17"/>
        <v>M1</v>
      </c>
      <c r="R109" s="29" t="str">
        <f t="shared" si="17"/>
        <v>Sigma</v>
      </c>
      <c r="S109" s="29" t="s">
        <v>663</v>
      </c>
      <c r="T109" s="29" t="s">
        <v>161</v>
      </c>
      <c r="U109" s="67">
        <v>20</v>
      </c>
      <c r="V109" s="29">
        <v>7950</v>
      </c>
      <c r="W109" s="29">
        <v>140</v>
      </c>
      <c r="X109" s="67"/>
      <c r="Z109" s="34"/>
      <c r="AF109" s="391"/>
    </row>
    <row r="110" spans="16:32" ht="13.5" customHeight="1" x14ac:dyDescent="0.25">
      <c r="P110" s="35" t="s">
        <v>604</v>
      </c>
      <c r="Q110" s="29" t="str">
        <f t="shared" si="17"/>
        <v>M1</v>
      </c>
      <c r="R110" s="29" t="str">
        <f t="shared" si="17"/>
        <v>Sigma</v>
      </c>
      <c r="S110" s="29" t="s">
        <v>663</v>
      </c>
      <c r="T110" s="29" t="s">
        <v>162</v>
      </c>
      <c r="U110" s="67">
        <v>20</v>
      </c>
      <c r="V110" s="29">
        <v>7950</v>
      </c>
      <c r="W110" s="29">
        <v>140</v>
      </c>
      <c r="X110" s="67"/>
      <c r="Z110" s="34"/>
      <c r="AF110" s="391"/>
    </row>
    <row r="111" spans="16:32" ht="13.5" customHeight="1" x14ac:dyDescent="0.25">
      <c r="P111" s="35" t="s">
        <v>605</v>
      </c>
      <c r="Q111" s="29" t="str">
        <f t="shared" si="17"/>
        <v>M1</v>
      </c>
      <c r="R111" s="29" t="str">
        <f t="shared" si="17"/>
        <v>Sigma</v>
      </c>
      <c r="S111" s="29" t="s">
        <v>663</v>
      </c>
      <c r="T111" s="29" t="s">
        <v>163</v>
      </c>
      <c r="U111" s="67">
        <v>50</v>
      </c>
      <c r="V111" s="29">
        <v>7950</v>
      </c>
      <c r="W111" s="29">
        <v>140</v>
      </c>
      <c r="X111" s="67"/>
      <c r="Z111" s="34"/>
      <c r="AF111" s="391"/>
    </row>
    <row r="112" spans="16:32" ht="13.5" customHeight="1" x14ac:dyDescent="0.25">
      <c r="P112" s="35" t="s">
        <v>606</v>
      </c>
      <c r="Q112" s="29" t="str">
        <f t="shared" si="17"/>
        <v>M1</v>
      </c>
      <c r="R112" s="29" t="str">
        <f t="shared" si="17"/>
        <v>Sigma</v>
      </c>
      <c r="S112" s="29" t="s">
        <v>663</v>
      </c>
      <c r="T112" s="29" t="s">
        <v>671</v>
      </c>
      <c r="U112" s="67">
        <v>100</v>
      </c>
      <c r="V112" s="29">
        <v>7950</v>
      </c>
      <c r="W112" s="29">
        <v>140</v>
      </c>
      <c r="X112" s="67"/>
      <c r="Z112" s="34"/>
      <c r="AF112" s="391"/>
    </row>
    <row r="113" spans="2:32" ht="13.5" customHeight="1" x14ac:dyDescent="0.2">
      <c r="B113" s="30"/>
      <c r="P113" s="35" t="s">
        <v>607</v>
      </c>
      <c r="Q113" s="29" t="str">
        <f t="shared" si="17"/>
        <v>M1</v>
      </c>
      <c r="R113" s="29" t="str">
        <f t="shared" si="17"/>
        <v>Sigma</v>
      </c>
      <c r="S113" s="29" t="s">
        <v>663</v>
      </c>
      <c r="T113" s="29" t="s">
        <v>672</v>
      </c>
      <c r="U113" s="67">
        <v>200</v>
      </c>
      <c r="V113" s="29">
        <v>7950</v>
      </c>
      <c r="W113" s="29">
        <v>140</v>
      </c>
      <c r="X113" s="67"/>
      <c r="Z113" s="34"/>
      <c r="AF113" s="391"/>
    </row>
    <row r="114" spans="2:32" ht="13.5" customHeight="1" x14ac:dyDescent="0.25">
      <c r="P114" s="35" t="s">
        <v>608</v>
      </c>
      <c r="Q114" s="29" t="str">
        <f t="shared" si="17"/>
        <v>M1</v>
      </c>
      <c r="R114" s="29" t="str">
        <f t="shared" si="17"/>
        <v>Sigma</v>
      </c>
      <c r="S114" s="29" t="s">
        <v>663</v>
      </c>
      <c r="T114" s="29" t="s">
        <v>673</v>
      </c>
      <c r="U114" s="67">
        <v>200</v>
      </c>
      <c r="V114" s="29">
        <v>7950</v>
      </c>
      <c r="W114" s="29">
        <v>140</v>
      </c>
      <c r="X114" s="67"/>
      <c r="Z114" s="34"/>
      <c r="AF114" s="391"/>
    </row>
    <row r="115" spans="2:32" ht="13.5" customHeight="1" x14ac:dyDescent="0.25">
      <c r="P115" s="35" t="s">
        <v>609</v>
      </c>
      <c r="Q115" s="29" t="s">
        <v>126</v>
      </c>
      <c r="R115" s="29" t="str">
        <f t="shared" si="17"/>
        <v>Sigma</v>
      </c>
      <c r="S115" s="29" t="s">
        <v>663</v>
      </c>
      <c r="T115" s="29" t="s">
        <v>674</v>
      </c>
      <c r="U115" s="67">
        <v>500</v>
      </c>
      <c r="V115" s="29">
        <v>7950</v>
      </c>
      <c r="W115" s="29">
        <v>140</v>
      </c>
      <c r="X115" s="67"/>
      <c r="Z115" s="34"/>
      <c r="AF115" s="391"/>
    </row>
    <row r="116" spans="2:32" ht="13.5" customHeight="1" x14ac:dyDescent="0.25">
      <c r="P116" s="35" t="s">
        <v>610</v>
      </c>
      <c r="Q116" s="29" t="str">
        <f t="shared" ref="Q116:R131" si="18">Q115</f>
        <v>M1</v>
      </c>
      <c r="R116" s="29" t="str">
        <f t="shared" si="17"/>
        <v>Sigma</v>
      </c>
      <c r="S116" s="29" t="s">
        <v>663</v>
      </c>
      <c r="T116" s="29" t="s">
        <v>675</v>
      </c>
      <c r="U116" s="67">
        <v>1000</v>
      </c>
      <c r="V116" s="29">
        <v>7950</v>
      </c>
      <c r="W116" s="29">
        <v>140</v>
      </c>
      <c r="X116" s="67"/>
      <c r="Z116" s="34"/>
      <c r="AF116" s="391"/>
    </row>
    <row r="117" spans="2:32" ht="13.5" customHeight="1" x14ac:dyDescent="0.25">
      <c r="P117" s="35" t="s">
        <v>611</v>
      </c>
      <c r="Q117" s="29" t="str">
        <f t="shared" si="18"/>
        <v>M1</v>
      </c>
      <c r="R117" s="29" t="str">
        <f t="shared" si="18"/>
        <v>Sigma</v>
      </c>
      <c r="S117" s="29" t="s">
        <v>663</v>
      </c>
      <c r="T117" s="29" t="s">
        <v>676</v>
      </c>
      <c r="U117" s="67">
        <v>2000</v>
      </c>
      <c r="V117" s="29">
        <v>7950</v>
      </c>
      <c r="W117" s="29">
        <v>140</v>
      </c>
      <c r="X117" s="67"/>
      <c r="Z117" s="34"/>
      <c r="AF117" s="391"/>
    </row>
    <row r="118" spans="2:32" ht="13.5" customHeight="1" x14ac:dyDescent="0.25">
      <c r="P118" s="35" t="s">
        <v>612</v>
      </c>
      <c r="Q118" s="29" t="str">
        <f t="shared" si="18"/>
        <v>M1</v>
      </c>
      <c r="R118" s="29" t="str">
        <f t="shared" si="18"/>
        <v>Sigma</v>
      </c>
      <c r="S118" s="29" t="s">
        <v>663</v>
      </c>
      <c r="T118" s="29" t="s">
        <v>677</v>
      </c>
      <c r="U118" s="67">
        <v>2000</v>
      </c>
      <c r="V118" s="29">
        <v>7950</v>
      </c>
      <c r="W118" s="29">
        <v>140</v>
      </c>
      <c r="X118" s="67"/>
      <c r="Z118" s="34"/>
      <c r="AF118" s="391"/>
    </row>
    <row r="119" spans="2:32" ht="13.5" customHeight="1" x14ac:dyDescent="0.25">
      <c r="P119" s="35" t="s">
        <v>613</v>
      </c>
      <c r="Q119" s="29" t="str">
        <f t="shared" si="18"/>
        <v>M1</v>
      </c>
      <c r="R119" s="29" t="str">
        <f t="shared" si="18"/>
        <v>Sigma</v>
      </c>
      <c r="S119" s="29" t="s">
        <v>663</v>
      </c>
      <c r="T119" s="29" t="s">
        <v>678</v>
      </c>
      <c r="U119" s="67">
        <v>5000</v>
      </c>
      <c r="V119" s="29">
        <v>7950</v>
      </c>
      <c r="W119" s="29">
        <v>140</v>
      </c>
      <c r="X119" s="67"/>
      <c r="Z119" s="34"/>
      <c r="AF119" s="391"/>
    </row>
    <row r="120" spans="2:32" ht="13.5" customHeight="1" x14ac:dyDescent="0.25">
      <c r="P120" s="35" t="s">
        <v>614</v>
      </c>
      <c r="Q120" s="29" t="str">
        <f t="shared" si="18"/>
        <v>M1</v>
      </c>
      <c r="R120" s="29" t="str">
        <f t="shared" si="18"/>
        <v>Sigma</v>
      </c>
      <c r="S120" s="29" t="s">
        <v>663</v>
      </c>
      <c r="T120" s="29" t="s">
        <v>679</v>
      </c>
      <c r="U120" s="67">
        <v>10000</v>
      </c>
      <c r="V120" s="29">
        <v>7950</v>
      </c>
      <c r="W120" s="29">
        <v>140</v>
      </c>
      <c r="X120" s="67"/>
      <c r="Z120" s="34"/>
      <c r="AF120" s="391"/>
    </row>
    <row r="121" spans="2:32" ht="13.5" customHeight="1" x14ac:dyDescent="0.25">
      <c r="P121" s="35" t="s">
        <v>615</v>
      </c>
      <c r="Q121" s="29" t="str">
        <f t="shared" si="18"/>
        <v>M1</v>
      </c>
      <c r="R121" s="29" t="str">
        <f t="shared" si="18"/>
        <v>Sigma</v>
      </c>
      <c r="S121" s="29" t="s">
        <v>664</v>
      </c>
      <c r="T121" s="29" t="s">
        <v>618</v>
      </c>
      <c r="U121" s="67">
        <v>5000</v>
      </c>
      <c r="V121" s="29">
        <v>7950</v>
      </c>
      <c r="W121" s="29">
        <v>140</v>
      </c>
      <c r="X121" s="67"/>
      <c r="Z121" s="34"/>
      <c r="AF121" s="391"/>
    </row>
    <row r="122" spans="2:32" ht="13.5" customHeight="1" x14ac:dyDescent="0.25">
      <c r="P122" s="35" t="s">
        <v>616</v>
      </c>
      <c r="Q122" s="29" t="str">
        <f t="shared" si="18"/>
        <v>M1</v>
      </c>
      <c r="R122" s="29" t="str">
        <f t="shared" si="18"/>
        <v>Sigma</v>
      </c>
      <c r="S122" s="29" t="s">
        <v>664</v>
      </c>
      <c r="T122" s="29" t="s">
        <v>618</v>
      </c>
      <c r="U122" s="67">
        <v>10000</v>
      </c>
      <c r="V122" s="29">
        <v>7950</v>
      </c>
      <c r="W122" s="29">
        <v>140</v>
      </c>
      <c r="X122" s="67"/>
      <c r="Z122" s="34"/>
      <c r="AF122" s="391"/>
    </row>
    <row r="123" spans="2:32" ht="13.5" customHeight="1" x14ac:dyDescent="0.25">
      <c r="P123" s="35" t="s">
        <v>617</v>
      </c>
      <c r="Q123" s="29" t="str">
        <f t="shared" si="18"/>
        <v>M1</v>
      </c>
      <c r="R123" s="29" t="str">
        <f t="shared" si="18"/>
        <v>Sigma</v>
      </c>
      <c r="S123" s="29" t="s">
        <v>665</v>
      </c>
      <c r="T123" s="29" t="s">
        <v>618</v>
      </c>
      <c r="U123" s="67">
        <v>20000</v>
      </c>
      <c r="V123" s="29">
        <v>7950</v>
      </c>
      <c r="W123" s="29">
        <v>140</v>
      </c>
      <c r="X123" s="67"/>
      <c r="Z123" s="34"/>
      <c r="AF123" s="391"/>
    </row>
    <row r="124" spans="2:32" ht="13.5" customHeight="1" x14ac:dyDescent="0.25">
      <c r="P124" s="35" t="s">
        <v>619</v>
      </c>
      <c r="Q124" s="29" t="str">
        <f t="shared" si="18"/>
        <v>M1</v>
      </c>
      <c r="R124" s="29" t="str">
        <f t="shared" si="18"/>
        <v>Sigma</v>
      </c>
      <c r="S124" s="29" t="s">
        <v>666</v>
      </c>
      <c r="T124" s="29">
        <v>1</v>
      </c>
      <c r="U124" s="67">
        <v>1</v>
      </c>
      <c r="V124" s="29">
        <v>7950</v>
      </c>
      <c r="W124" s="29">
        <v>140</v>
      </c>
      <c r="X124" s="67"/>
      <c r="Y124" s="426" t="s">
        <v>512</v>
      </c>
      <c r="Z124" s="34"/>
      <c r="AF124" s="391"/>
    </row>
    <row r="125" spans="2:32" ht="13.5" customHeight="1" x14ac:dyDescent="0.25">
      <c r="P125" s="35" t="s">
        <v>620</v>
      </c>
      <c r="Q125" s="29" t="str">
        <f t="shared" si="18"/>
        <v>M1</v>
      </c>
      <c r="R125" s="29" t="str">
        <f t="shared" si="18"/>
        <v>Sigma</v>
      </c>
      <c r="S125" s="29" t="s">
        <v>666</v>
      </c>
      <c r="T125" s="29">
        <v>2</v>
      </c>
      <c r="U125" s="67">
        <v>2</v>
      </c>
      <c r="V125" s="29">
        <v>7950</v>
      </c>
      <c r="W125" s="29">
        <v>140</v>
      </c>
      <c r="X125" s="67"/>
      <c r="Z125" s="34"/>
      <c r="AF125" s="391"/>
    </row>
    <row r="126" spans="2:32" ht="13.5" customHeight="1" x14ac:dyDescent="0.25">
      <c r="P126" s="35" t="s">
        <v>621</v>
      </c>
      <c r="Q126" s="29" t="str">
        <f t="shared" si="18"/>
        <v>M1</v>
      </c>
      <c r="R126" s="29" t="str">
        <f t="shared" si="18"/>
        <v>Sigma</v>
      </c>
      <c r="S126" s="29" t="s">
        <v>666</v>
      </c>
      <c r="T126" s="29" t="s">
        <v>158</v>
      </c>
      <c r="U126" s="67">
        <v>2</v>
      </c>
      <c r="V126" s="29">
        <v>7950</v>
      </c>
      <c r="W126" s="29">
        <v>140</v>
      </c>
      <c r="X126" s="67"/>
      <c r="Z126" s="34"/>
      <c r="AF126" s="391"/>
    </row>
    <row r="127" spans="2:32" ht="13.5" customHeight="1" x14ac:dyDescent="0.25">
      <c r="P127" s="35" t="s">
        <v>622</v>
      </c>
      <c r="Q127" s="29" t="str">
        <f t="shared" si="18"/>
        <v>M1</v>
      </c>
      <c r="R127" s="29" t="str">
        <f t="shared" si="18"/>
        <v>Sigma</v>
      </c>
      <c r="S127" s="29" t="s">
        <v>666</v>
      </c>
      <c r="T127" s="29" t="s">
        <v>159</v>
      </c>
      <c r="U127" s="67">
        <v>5</v>
      </c>
      <c r="V127" s="29">
        <v>7950</v>
      </c>
      <c r="W127" s="29">
        <v>140</v>
      </c>
      <c r="X127" s="67"/>
      <c r="Z127" s="34"/>
      <c r="AF127" s="391"/>
    </row>
    <row r="128" spans="2:32" ht="13.5" customHeight="1" x14ac:dyDescent="0.25">
      <c r="C128" s="584" t="s">
        <v>444</v>
      </c>
      <c r="D128" s="584"/>
      <c r="E128" s="584"/>
      <c r="F128" s="584"/>
      <c r="G128" s="584"/>
      <c r="H128" s="584"/>
      <c r="P128" s="35" t="s">
        <v>623</v>
      </c>
      <c r="Q128" s="29" t="str">
        <f t="shared" si="18"/>
        <v>M1</v>
      </c>
      <c r="R128" s="29" t="str">
        <f t="shared" si="18"/>
        <v>Sigma</v>
      </c>
      <c r="S128" s="29" t="s">
        <v>666</v>
      </c>
      <c r="T128" s="29" t="s">
        <v>160</v>
      </c>
      <c r="U128" s="67">
        <v>10</v>
      </c>
      <c r="V128" s="29">
        <v>7950</v>
      </c>
      <c r="W128" s="29">
        <v>140</v>
      </c>
      <c r="X128" s="67"/>
      <c r="Z128" s="34"/>
      <c r="AF128" s="391"/>
    </row>
    <row r="129" spans="1:32" ht="13.5" customHeight="1" x14ac:dyDescent="0.25">
      <c r="P129" s="35" t="s">
        <v>624</v>
      </c>
      <c r="Q129" s="29" t="str">
        <f t="shared" si="18"/>
        <v>M1</v>
      </c>
      <c r="R129" s="29" t="str">
        <f t="shared" si="18"/>
        <v>Sigma</v>
      </c>
      <c r="S129" s="29" t="s">
        <v>666</v>
      </c>
      <c r="T129" s="29" t="s">
        <v>161</v>
      </c>
      <c r="U129" s="67">
        <v>20</v>
      </c>
      <c r="V129" s="29">
        <v>7950</v>
      </c>
      <c r="W129" s="29">
        <v>140</v>
      </c>
      <c r="X129" s="67"/>
      <c r="Z129" s="34"/>
      <c r="AF129" s="391"/>
    </row>
    <row r="130" spans="1:32" ht="13.5" customHeight="1" x14ac:dyDescent="0.25">
      <c r="B130" s="427"/>
      <c r="C130" s="428" t="s">
        <v>558</v>
      </c>
      <c r="P130" s="35" t="s">
        <v>625</v>
      </c>
      <c r="Q130" s="29" t="str">
        <f t="shared" si="18"/>
        <v>M1</v>
      </c>
      <c r="R130" s="29" t="str">
        <f t="shared" si="18"/>
        <v>Sigma</v>
      </c>
      <c r="S130" s="29" t="s">
        <v>666</v>
      </c>
      <c r="T130" s="29" t="s">
        <v>162</v>
      </c>
      <c r="U130" s="67">
        <v>20</v>
      </c>
      <c r="V130" s="29">
        <v>7950</v>
      </c>
      <c r="W130" s="29">
        <v>140</v>
      </c>
      <c r="X130" s="67"/>
      <c r="Z130" s="34"/>
      <c r="AF130" s="391"/>
    </row>
    <row r="131" spans="1:32" ht="13.5" customHeight="1" x14ac:dyDescent="0.2">
      <c r="B131" s="74" t="s">
        <v>440</v>
      </c>
      <c r="C131" s="585"/>
      <c r="D131" s="586"/>
      <c r="E131" s="586"/>
      <c r="F131" s="586"/>
      <c r="G131" s="586"/>
      <c r="H131" s="587"/>
      <c r="P131" s="35" t="s">
        <v>626</v>
      </c>
      <c r="Q131" s="29" t="str">
        <f t="shared" si="18"/>
        <v>M1</v>
      </c>
      <c r="R131" s="29" t="str">
        <f t="shared" si="18"/>
        <v>Sigma</v>
      </c>
      <c r="S131" s="29" t="s">
        <v>666</v>
      </c>
      <c r="T131" s="29" t="s">
        <v>163</v>
      </c>
      <c r="U131" s="67">
        <v>50</v>
      </c>
      <c r="V131" s="29">
        <v>7950</v>
      </c>
      <c r="W131" s="29">
        <v>140</v>
      </c>
      <c r="X131" s="67"/>
      <c r="Z131" s="34"/>
      <c r="AF131" s="391"/>
    </row>
    <row r="132" spans="1:32" ht="13.5" customHeight="1" x14ac:dyDescent="0.2">
      <c r="B132" s="74" t="s">
        <v>440</v>
      </c>
      <c r="C132" s="589"/>
      <c r="D132" s="589"/>
      <c r="E132" s="589"/>
      <c r="F132" s="589"/>
      <c r="G132" s="589"/>
      <c r="H132" s="589"/>
      <c r="P132" s="35" t="s">
        <v>627</v>
      </c>
      <c r="Q132" s="29" t="s">
        <v>126</v>
      </c>
      <c r="R132" s="29" t="str">
        <f t="shared" ref="R132:S195" si="19">R131</f>
        <v>Sigma</v>
      </c>
      <c r="S132" s="29" t="s">
        <v>666</v>
      </c>
      <c r="T132" s="29" t="s">
        <v>683</v>
      </c>
      <c r="U132" s="67">
        <v>100</v>
      </c>
      <c r="V132" s="29">
        <v>7950</v>
      </c>
      <c r="W132" s="29">
        <v>140</v>
      </c>
      <c r="X132" s="67"/>
      <c r="Z132" s="34"/>
      <c r="AF132" s="391"/>
    </row>
    <row r="133" spans="1:32" ht="13.5" customHeight="1" x14ac:dyDescent="0.2">
      <c r="B133" s="74" t="s">
        <v>440</v>
      </c>
      <c r="C133" s="589"/>
      <c r="D133" s="589"/>
      <c r="E133" s="589"/>
      <c r="F133" s="589"/>
      <c r="G133" s="589"/>
      <c r="H133" s="589"/>
      <c r="P133" s="35" t="s">
        <v>628</v>
      </c>
      <c r="Q133" s="29" t="str">
        <f t="shared" ref="Q133:Q148" si="20">Q132</f>
        <v>M1</v>
      </c>
      <c r="R133" s="29" t="str">
        <f t="shared" si="19"/>
        <v>Sigma</v>
      </c>
      <c r="S133" s="29" t="s">
        <v>666</v>
      </c>
      <c r="T133" s="29" t="s">
        <v>684</v>
      </c>
      <c r="U133" s="67">
        <v>200</v>
      </c>
      <c r="V133" s="29">
        <v>7950</v>
      </c>
      <c r="W133" s="29">
        <v>140</v>
      </c>
      <c r="X133" s="67"/>
      <c r="Z133" s="34"/>
      <c r="AF133" s="391"/>
    </row>
    <row r="134" spans="1:32" ht="13.5" customHeight="1" x14ac:dyDescent="0.2">
      <c r="B134" s="74" t="s">
        <v>440</v>
      </c>
      <c r="C134" s="589"/>
      <c r="D134" s="589"/>
      <c r="E134" s="589"/>
      <c r="F134" s="589"/>
      <c r="G134" s="589"/>
      <c r="H134" s="589"/>
      <c r="P134" s="35" t="s">
        <v>629</v>
      </c>
      <c r="Q134" s="29" t="str">
        <f t="shared" si="20"/>
        <v>M1</v>
      </c>
      <c r="R134" s="29" t="str">
        <f t="shared" si="19"/>
        <v>Sigma</v>
      </c>
      <c r="S134" s="29" t="s">
        <v>666</v>
      </c>
      <c r="T134" s="29" t="s">
        <v>685</v>
      </c>
      <c r="U134" s="67">
        <v>200</v>
      </c>
      <c r="V134" s="29">
        <v>7950</v>
      </c>
      <c r="W134" s="29">
        <v>140</v>
      </c>
      <c r="X134" s="67"/>
      <c r="Z134" s="34"/>
      <c r="AF134" s="391"/>
    </row>
    <row r="135" spans="1:32" ht="13.5" customHeight="1" x14ac:dyDescent="0.2">
      <c r="A135" s="429"/>
      <c r="B135" s="74" t="s">
        <v>440</v>
      </c>
      <c r="C135" s="589"/>
      <c r="D135" s="589"/>
      <c r="E135" s="589"/>
      <c r="F135" s="589"/>
      <c r="G135" s="589"/>
      <c r="H135" s="589"/>
      <c r="P135" s="35" t="s">
        <v>630</v>
      </c>
      <c r="Q135" s="29" t="str">
        <f t="shared" si="20"/>
        <v>M1</v>
      </c>
      <c r="R135" s="29" t="str">
        <f t="shared" si="19"/>
        <v>Sigma</v>
      </c>
      <c r="S135" s="29" t="s">
        <v>666</v>
      </c>
      <c r="T135" s="29" t="s">
        <v>686</v>
      </c>
      <c r="U135" s="67">
        <v>500</v>
      </c>
      <c r="V135" s="29">
        <v>7950</v>
      </c>
      <c r="W135" s="29">
        <v>140</v>
      </c>
      <c r="X135" s="67"/>
      <c r="Z135" s="34"/>
      <c r="AF135" s="391"/>
    </row>
    <row r="136" spans="1:32" ht="13.5" customHeight="1" x14ac:dyDescent="0.2">
      <c r="B136" s="74" t="s">
        <v>440</v>
      </c>
      <c r="C136" s="579" t="s">
        <v>441</v>
      </c>
      <c r="D136" s="579"/>
      <c r="E136" s="579"/>
      <c r="F136" s="579"/>
      <c r="G136" s="579"/>
      <c r="H136" s="579"/>
      <c r="P136" s="35" t="s">
        <v>631</v>
      </c>
      <c r="Q136" s="29" t="str">
        <f t="shared" si="20"/>
        <v>M1</v>
      </c>
      <c r="R136" s="29" t="str">
        <f t="shared" si="19"/>
        <v>Sigma</v>
      </c>
      <c r="S136" s="29" t="s">
        <v>666</v>
      </c>
      <c r="T136" s="29" t="s">
        <v>687</v>
      </c>
      <c r="U136" s="67">
        <v>1000</v>
      </c>
      <c r="V136" s="29">
        <v>7950</v>
      </c>
      <c r="W136" s="29">
        <v>140</v>
      </c>
      <c r="X136" s="67"/>
      <c r="Z136" s="34"/>
      <c r="AF136" s="391"/>
    </row>
    <row r="137" spans="1:32" ht="13.5" customHeight="1" x14ac:dyDescent="0.2">
      <c r="B137" s="74" t="s">
        <v>440</v>
      </c>
      <c r="C137" s="376" t="s">
        <v>535</v>
      </c>
      <c r="D137" s="376"/>
      <c r="E137" s="376"/>
      <c r="F137" s="376"/>
      <c r="G137" s="376"/>
      <c r="H137" s="430"/>
      <c r="P137" s="35" t="s">
        <v>632</v>
      </c>
      <c r="Q137" s="29" t="str">
        <f t="shared" si="20"/>
        <v>M1</v>
      </c>
      <c r="R137" s="29" t="str">
        <f t="shared" si="19"/>
        <v>Sigma</v>
      </c>
      <c r="S137" s="29" t="s">
        <v>666</v>
      </c>
      <c r="T137" s="29" t="s">
        <v>688</v>
      </c>
      <c r="U137" s="67">
        <v>2000</v>
      </c>
      <c r="V137" s="29">
        <v>7950</v>
      </c>
      <c r="W137" s="29">
        <v>140</v>
      </c>
      <c r="X137" s="67"/>
      <c r="Z137" s="34"/>
      <c r="AF137" s="391"/>
    </row>
    <row r="138" spans="1:32" ht="13.5" customHeight="1" x14ac:dyDescent="0.2">
      <c r="B138" s="74" t="s">
        <v>440</v>
      </c>
      <c r="C138" s="426" t="s">
        <v>442</v>
      </c>
      <c r="D138" s="426"/>
      <c r="E138" s="426"/>
      <c r="F138" s="426"/>
      <c r="G138" s="426"/>
      <c r="H138" s="430"/>
      <c r="P138" s="35" t="s">
        <v>633</v>
      </c>
      <c r="Q138" s="29" t="str">
        <f t="shared" si="20"/>
        <v>M1</v>
      </c>
      <c r="R138" s="29" t="str">
        <f t="shared" si="19"/>
        <v>Sigma</v>
      </c>
      <c r="S138" s="29" t="s">
        <v>666</v>
      </c>
      <c r="T138" s="29" t="s">
        <v>689</v>
      </c>
      <c r="U138" s="67">
        <v>2000</v>
      </c>
      <c r="V138" s="29">
        <v>7950</v>
      </c>
      <c r="W138" s="29">
        <v>140</v>
      </c>
      <c r="X138" s="67"/>
      <c r="Z138" s="34"/>
      <c r="AF138" s="391"/>
    </row>
    <row r="139" spans="1:32" ht="13.5" customHeight="1" x14ac:dyDescent="0.2">
      <c r="B139" s="74" t="s">
        <v>440</v>
      </c>
      <c r="C139" s="376" t="s">
        <v>443</v>
      </c>
      <c r="D139" s="376"/>
      <c r="E139" s="376"/>
      <c r="F139" s="376"/>
      <c r="G139" s="376"/>
      <c r="H139" s="430"/>
      <c r="P139" s="35" t="s">
        <v>634</v>
      </c>
      <c r="Q139" s="29" t="str">
        <f t="shared" si="20"/>
        <v>M1</v>
      </c>
      <c r="R139" s="29" t="str">
        <f t="shared" si="19"/>
        <v>Sigma</v>
      </c>
      <c r="S139" s="29" t="s">
        <v>666</v>
      </c>
      <c r="T139" s="29" t="s">
        <v>690</v>
      </c>
      <c r="U139" s="67">
        <v>5000</v>
      </c>
      <c r="V139" s="29">
        <v>7950</v>
      </c>
      <c r="W139" s="29">
        <v>140</v>
      </c>
      <c r="X139" s="67"/>
      <c r="Z139" s="34"/>
      <c r="AF139" s="391"/>
    </row>
    <row r="140" spans="1:32" ht="13.5" customHeight="1" x14ac:dyDescent="0.25">
      <c r="B140" s="74" t="s">
        <v>440</v>
      </c>
      <c r="C140" s="426" t="s">
        <v>536</v>
      </c>
      <c r="P140" s="35" t="s">
        <v>635</v>
      </c>
      <c r="Q140" s="29" t="str">
        <f t="shared" si="20"/>
        <v>M1</v>
      </c>
      <c r="R140" s="29" t="str">
        <f t="shared" si="19"/>
        <v>Sigma</v>
      </c>
      <c r="S140" s="29" t="s">
        <v>666</v>
      </c>
      <c r="T140" s="29" t="s">
        <v>691</v>
      </c>
      <c r="U140" s="67">
        <v>10000</v>
      </c>
      <c r="V140" s="29">
        <v>7950</v>
      </c>
      <c r="W140" s="29">
        <v>140</v>
      </c>
      <c r="X140" s="67"/>
      <c r="Z140" s="34"/>
      <c r="AF140" s="391"/>
    </row>
    <row r="141" spans="1:32" ht="13.5" customHeight="1" x14ac:dyDescent="0.25">
      <c r="P141" s="35" t="s">
        <v>638</v>
      </c>
      <c r="Q141" s="29" t="str">
        <f t="shared" si="20"/>
        <v>M1</v>
      </c>
      <c r="R141" s="29" t="str">
        <f t="shared" si="19"/>
        <v>Sigma</v>
      </c>
      <c r="S141" s="29" t="s">
        <v>667</v>
      </c>
      <c r="T141" s="29" t="s">
        <v>680</v>
      </c>
      <c r="U141" s="67">
        <v>5000</v>
      </c>
      <c r="V141" s="29">
        <v>7950</v>
      </c>
      <c r="W141" s="29">
        <v>140</v>
      </c>
      <c r="X141" s="67"/>
      <c r="Z141" s="34"/>
      <c r="AF141" s="391"/>
    </row>
    <row r="142" spans="1:32" ht="13.5" customHeight="1" x14ac:dyDescent="0.25">
      <c r="P142" s="35" t="s">
        <v>636</v>
      </c>
      <c r="Q142" s="29" t="str">
        <f t="shared" si="20"/>
        <v>M1</v>
      </c>
      <c r="R142" s="29" t="str">
        <f t="shared" si="19"/>
        <v>Sigma</v>
      </c>
      <c r="S142" s="29" t="s">
        <v>667</v>
      </c>
      <c r="T142" s="29" t="s">
        <v>681</v>
      </c>
      <c r="U142" s="67">
        <v>10000</v>
      </c>
      <c r="V142" s="29">
        <v>7950</v>
      </c>
      <c r="W142" s="29">
        <v>140</v>
      </c>
      <c r="X142" s="67"/>
      <c r="Z142" s="34"/>
      <c r="AF142" s="391"/>
    </row>
    <row r="143" spans="1:32" ht="13.5" customHeight="1" x14ac:dyDescent="0.25">
      <c r="P143" s="35" t="s">
        <v>637</v>
      </c>
      <c r="Q143" s="29" t="str">
        <f t="shared" si="20"/>
        <v>M1</v>
      </c>
      <c r="R143" s="29" t="str">
        <f t="shared" si="19"/>
        <v>Sigma</v>
      </c>
      <c r="S143" s="29" t="s">
        <v>668</v>
      </c>
      <c r="T143" s="29" t="s">
        <v>682</v>
      </c>
      <c r="U143" s="67">
        <v>20000</v>
      </c>
      <c r="V143" s="29">
        <v>7950</v>
      </c>
      <c r="W143" s="29">
        <v>140</v>
      </c>
      <c r="X143" s="67"/>
      <c r="Z143" s="34"/>
      <c r="AF143" s="391"/>
    </row>
    <row r="144" spans="1:32" ht="13.5" customHeight="1" x14ac:dyDescent="0.25">
      <c r="P144" s="35" t="s">
        <v>639</v>
      </c>
      <c r="Q144" s="29" t="str">
        <f t="shared" si="20"/>
        <v>M1</v>
      </c>
      <c r="R144" s="29" t="str">
        <f t="shared" si="19"/>
        <v>Sigma</v>
      </c>
      <c r="S144" s="29" t="s">
        <v>669</v>
      </c>
      <c r="T144" s="29">
        <v>1</v>
      </c>
      <c r="U144" s="67">
        <v>1</v>
      </c>
      <c r="V144" s="29">
        <v>7950</v>
      </c>
      <c r="W144" s="29">
        <v>140</v>
      </c>
      <c r="X144" s="67"/>
      <c r="Y144" s="426" t="s">
        <v>512</v>
      </c>
      <c r="Z144" s="34"/>
      <c r="AF144" s="391"/>
    </row>
    <row r="145" spans="16:32" ht="13.5" customHeight="1" x14ac:dyDescent="0.25">
      <c r="P145" s="35" t="s">
        <v>640</v>
      </c>
      <c r="Q145" s="29" t="str">
        <f t="shared" si="20"/>
        <v>M1</v>
      </c>
      <c r="R145" s="29" t="str">
        <f t="shared" si="19"/>
        <v>Sigma</v>
      </c>
      <c r="S145" s="29" t="s">
        <v>669</v>
      </c>
      <c r="T145" s="29">
        <v>2</v>
      </c>
      <c r="U145" s="67">
        <v>2</v>
      </c>
      <c r="V145" s="29">
        <v>7950</v>
      </c>
      <c r="W145" s="29">
        <v>140</v>
      </c>
      <c r="X145" s="67"/>
      <c r="Z145" s="34"/>
      <c r="AF145" s="391"/>
    </row>
    <row r="146" spans="16:32" ht="13.5" customHeight="1" x14ac:dyDescent="0.25">
      <c r="P146" s="35" t="s">
        <v>641</v>
      </c>
      <c r="Q146" s="29" t="str">
        <f t="shared" si="20"/>
        <v>M1</v>
      </c>
      <c r="R146" s="29" t="str">
        <f t="shared" si="19"/>
        <v>Sigma</v>
      </c>
      <c r="S146" s="29" t="s">
        <v>669</v>
      </c>
      <c r="T146" s="29" t="s">
        <v>158</v>
      </c>
      <c r="U146" s="67">
        <v>2</v>
      </c>
      <c r="V146" s="29">
        <v>7950</v>
      </c>
      <c r="W146" s="29">
        <v>140</v>
      </c>
      <c r="X146" s="67"/>
      <c r="Z146" s="34"/>
      <c r="AF146" s="391"/>
    </row>
    <row r="147" spans="16:32" ht="13.5" customHeight="1" x14ac:dyDescent="0.25">
      <c r="P147" s="35" t="s">
        <v>642</v>
      </c>
      <c r="Q147" s="29" t="str">
        <f t="shared" si="20"/>
        <v>M1</v>
      </c>
      <c r="R147" s="29" t="str">
        <f t="shared" si="19"/>
        <v>Sigma</v>
      </c>
      <c r="S147" s="29" t="s">
        <v>669</v>
      </c>
      <c r="T147" s="29" t="s">
        <v>159</v>
      </c>
      <c r="U147" s="67">
        <v>5</v>
      </c>
      <c r="V147" s="29">
        <v>7950</v>
      </c>
      <c r="W147" s="29">
        <v>140</v>
      </c>
      <c r="X147" s="67"/>
      <c r="Z147" s="34"/>
      <c r="AF147" s="391"/>
    </row>
    <row r="148" spans="16:32" ht="13.5" customHeight="1" x14ac:dyDescent="0.25">
      <c r="P148" s="35" t="s">
        <v>643</v>
      </c>
      <c r="Q148" s="29" t="str">
        <f t="shared" si="20"/>
        <v>M1</v>
      </c>
      <c r="R148" s="29" t="str">
        <f t="shared" si="19"/>
        <v>Sigma</v>
      </c>
      <c r="S148" s="29" t="s">
        <v>669</v>
      </c>
      <c r="T148" s="29" t="s">
        <v>160</v>
      </c>
      <c r="U148" s="67">
        <v>10</v>
      </c>
      <c r="V148" s="29">
        <v>7950</v>
      </c>
      <c r="W148" s="29">
        <v>140</v>
      </c>
      <c r="X148" s="67"/>
      <c r="Z148" s="34"/>
      <c r="AF148" s="391"/>
    </row>
    <row r="149" spans="16:32" ht="13.5" customHeight="1" x14ac:dyDescent="0.25">
      <c r="P149" s="35" t="s">
        <v>644</v>
      </c>
      <c r="Q149" s="29" t="s">
        <v>126</v>
      </c>
      <c r="R149" s="29" t="str">
        <f t="shared" si="19"/>
        <v>Sigma</v>
      </c>
      <c r="S149" s="29" t="s">
        <v>669</v>
      </c>
      <c r="T149" s="29" t="s">
        <v>161</v>
      </c>
      <c r="U149" s="67">
        <v>20</v>
      </c>
      <c r="V149" s="29">
        <v>7950</v>
      </c>
      <c r="W149" s="29">
        <v>140</v>
      </c>
      <c r="X149" s="67"/>
      <c r="Z149" s="34"/>
      <c r="AF149" s="391"/>
    </row>
    <row r="150" spans="16:32" ht="13.5" customHeight="1" x14ac:dyDescent="0.25">
      <c r="P150" s="35" t="s">
        <v>645</v>
      </c>
      <c r="Q150" s="29" t="str">
        <f t="shared" ref="Q150:Q165" si="21">Q149</f>
        <v>M1</v>
      </c>
      <c r="R150" s="29" t="str">
        <f t="shared" si="19"/>
        <v>Sigma</v>
      </c>
      <c r="S150" s="29" t="s">
        <v>669</v>
      </c>
      <c r="T150" s="29" t="s">
        <v>162</v>
      </c>
      <c r="U150" s="67">
        <v>20</v>
      </c>
      <c r="V150" s="29">
        <v>7950</v>
      </c>
      <c r="W150" s="29">
        <v>140</v>
      </c>
      <c r="X150" s="67"/>
      <c r="Z150" s="34"/>
      <c r="AF150" s="391"/>
    </row>
    <row r="151" spans="16:32" ht="13.5" customHeight="1" x14ac:dyDescent="0.25">
      <c r="P151" s="35" t="s">
        <v>646</v>
      </c>
      <c r="Q151" s="29" t="str">
        <f t="shared" si="21"/>
        <v>M1</v>
      </c>
      <c r="R151" s="29" t="str">
        <f t="shared" si="19"/>
        <v>Sigma</v>
      </c>
      <c r="S151" s="29" t="s">
        <v>669</v>
      </c>
      <c r="T151" s="29" t="s">
        <v>163</v>
      </c>
      <c r="U151" s="67">
        <v>50</v>
      </c>
      <c r="V151" s="29">
        <v>7950</v>
      </c>
      <c r="W151" s="29">
        <v>140</v>
      </c>
      <c r="X151" s="67"/>
      <c r="Z151" s="34"/>
      <c r="AF151" s="391"/>
    </row>
    <row r="152" spans="16:32" ht="13.5" customHeight="1" x14ac:dyDescent="0.25">
      <c r="P152" s="35" t="s">
        <v>647</v>
      </c>
      <c r="Q152" s="29" t="str">
        <f t="shared" si="21"/>
        <v>M1</v>
      </c>
      <c r="R152" s="29" t="str">
        <f t="shared" si="19"/>
        <v>Sigma</v>
      </c>
      <c r="S152" s="29" t="s">
        <v>669</v>
      </c>
      <c r="T152" s="29" t="s">
        <v>692</v>
      </c>
      <c r="U152" s="67">
        <v>100</v>
      </c>
      <c r="V152" s="29">
        <v>7950</v>
      </c>
      <c r="W152" s="29">
        <v>140</v>
      </c>
      <c r="X152" s="67"/>
      <c r="Z152" s="34"/>
      <c r="AF152" s="391"/>
    </row>
    <row r="153" spans="16:32" ht="13.5" customHeight="1" x14ac:dyDescent="0.25">
      <c r="P153" s="35" t="s">
        <v>648</v>
      </c>
      <c r="Q153" s="29" t="str">
        <f t="shared" si="21"/>
        <v>M1</v>
      </c>
      <c r="R153" s="29" t="str">
        <f t="shared" si="19"/>
        <v>Sigma</v>
      </c>
      <c r="S153" s="29" t="s">
        <v>669</v>
      </c>
      <c r="T153" s="29" t="s">
        <v>693</v>
      </c>
      <c r="U153" s="67">
        <v>200</v>
      </c>
      <c r="V153" s="29">
        <v>7950</v>
      </c>
      <c r="W153" s="29">
        <v>140</v>
      </c>
      <c r="X153" s="67"/>
      <c r="Z153" s="34"/>
      <c r="AF153" s="391"/>
    </row>
    <row r="154" spans="16:32" ht="13.5" customHeight="1" x14ac:dyDescent="0.25">
      <c r="P154" s="35" t="s">
        <v>649</v>
      </c>
      <c r="Q154" s="29" t="str">
        <f t="shared" si="21"/>
        <v>M1</v>
      </c>
      <c r="R154" s="29" t="str">
        <f t="shared" si="19"/>
        <v>Sigma</v>
      </c>
      <c r="S154" s="29" t="s">
        <v>669</v>
      </c>
      <c r="T154" s="29" t="s">
        <v>694</v>
      </c>
      <c r="U154" s="67">
        <v>200</v>
      </c>
      <c r="V154" s="29">
        <v>7950</v>
      </c>
      <c r="W154" s="29">
        <v>140</v>
      </c>
      <c r="X154" s="67"/>
      <c r="Z154" s="34"/>
      <c r="AF154" s="391"/>
    </row>
    <row r="155" spans="16:32" ht="13.5" customHeight="1" x14ac:dyDescent="0.25">
      <c r="P155" s="35" t="s">
        <v>650</v>
      </c>
      <c r="Q155" s="29" t="str">
        <f t="shared" si="21"/>
        <v>M1</v>
      </c>
      <c r="R155" s="29" t="str">
        <f t="shared" si="19"/>
        <v>Sigma</v>
      </c>
      <c r="S155" s="29" t="s">
        <v>669</v>
      </c>
      <c r="T155" s="29" t="s">
        <v>695</v>
      </c>
      <c r="U155" s="67">
        <v>500</v>
      </c>
      <c r="V155" s="29">
        <v>7950</v>
      </c>
      <c r="W155" s="29">
        <v>140</v>
      </c>
      <c r="X155" s="67"/>
      <c r="Z155" s="34"/>
      <c r="AF155" s="391"/>
    </row>
    <row r="156" spans="16:32" ht="13.5" customHeight="1" x14ac:dyDescent="0.25">
      <c r="P156" s="35" t="s">
        <v>651</v>
      </c>
      <c r="Q156" s="29" t="str">
        <f t="shared" si="21"/>
        <v>M1</v>
      </c>
      <c r="R156" s="29" t="str">
        <f t="shared" si="19"/>
        <v>Sigma</v>
      </c>
      <c r="S156" s="29" t="s">
        <v>669</v>
      </c>
      <c r="T156" s="29" t="s">
        <v>696</v>
      </c>
      <c r="U156" s="67">
        <v>1000</v>
      </c>
      <c r="V156" s="29">
        <v>7950</v>
      </c>
      <c r="W156" s="29">
        <v>140</v>
      </c>
      <c r="X156" s="67"/>
      <c r="Z156" s="34"/>
      <c r="AF156" s="391"/>
    </row>
    <row r="157" spans="16:32" ht="13.5" customHeight="1" x14ac:dyDescent="0.25">
      <c r="P157" s="35" t="s">
        <v>652</v>
      </c>
      <c r="Q157" s="29" t="str">
        <f t="shared" si="21"/>
        <v>M1</v>
      </c>
      <c r="R157" s="29" t="str">
        <f t="shared" si="19"/>
        <v>Sigma</v>
      </c>
      <c r="S157" s="29" t="s">
        <v>669</v>
      </c>
      <c r="T157" s="29" t="s">
        <v>697</v>
      </c>
      <c r="U157" s="67">
        <v>2000</v>
      </c>
      <c r="V157" s="29">
        <v>7950</v>
      </c>
      <c r="W157" s="29">
        <v>140</v>
      </c>
      <c r="X157" s="67"/>
      <c r="Z157" s="34"/>
      <c r="AF157" s="391"/>
    </row>
    <row r="158" spans="16:32" ht="13.5" customHeight="1" x14ac:dyDescent="0.25">
      <c r="P158" s="35" t="s">
        <v>653</v>
      </c>
      <c r="Q158" s="29" t="str">
        <f t="shared" si="21"/>
        <v>M1</v>
      </c>
      <c r="R158" s="29" t="str">
        <f t="shared" si="19"/>
        <v>Sigma</v>
      </c>
      <c r="S158" s="29" t="s">
        <v>669</v>
      </c>
      <c r="T158" s="29" t="s">
        <v>698</v>
      </c>
      <c r="U158" s="67">
        <v>2000</v>
      </c>
      <c r="V158" s="29">
        <v>7950</v>
      </c>
      <c r="W158" s="29">
        <v>140</v>
      </c>
      <c r="X158" s="67"/>
      <c r="Z158" s="34"/>
      <c r="AF158" s="391"/>
    </row>
    <row r="159" spans="16:32" ht="13.5" customHeight="1" x14ac:dyDescent="0.25">
      <c r="P159" s="35" t="s">
        <v>654</v>
      </c>
      <c r="Q159" s="29" t="str">
        <f t="shared" si="21"/>
        <v>M1</v>
      </c>
      <c r="R159" s="29" t="str">
        <f t="shared" si="19"/>
        <v>Sigma</v>
      </c>
      <c r="S159" s="29" t="s">
        <v>669</v>
      </c>
      <c r="T159" s="29" t="s">
        <v>699</v>
      </c>
      <c r="U159" s="67">
        <v>5000</v>
      </c>
      <c r="V159" s="29">
        <v>7950</v>
      </c>
      <c r="W159" s="29">
        <v>140</v>
      </c>
      <c r="X159" s="67"/>
      <c r="Z159" s="34"/>
      <c r="AF159" s="391"/>
    </row>
    <row r="160" spans="16:32" ht="13.5" customHeight="1" x14ac:dyDescent="0.25">
      <c r="P160" s="35" t="s">
        <v>655</v>
      </c>
      <c r="Q160" s="29" t="str">
        <f t="shared" si="21"/>
        <v>M1</v>
      </c>
      <c r="R160" s="29" t="str">
        <f t="shared" si="19"/>
        <v>Sigma</v>
      </c>
      <c r="S160" s="29" t="s">
        <v>669</v>
      </c>
      <c r="T160" s="29" t="s">
        <v>700</v>
      </c>
      <c r="U160" s="67">
        <v>10000</v>
      </c>
      <c r="V160" s="29">
        <v>7950</v>
      </c>
      <c r="W160" s="29">
        <v>140</v>
      </c>
      <c r="X160" s="67"/>
      <c r="Z160" s="34"/>
      <c r="AF160" s="391"/>
    </row>
    <row r="161" spans="16:32" ht="13.5" customHeight="1" x14ac:dyDescent="0.25">
      <c r="P161" s="35" t="s">
        <v>656</v>
      </c>
      <c r="Q161" s="29" t="str">
        <f t="shared" si="21"/>
        <v>M1</v>
      </c>
      <c r="R161" s="29" t="str">
        <f t="shared" si="19"/>
        <v>Sigma</v>
      </c>
      <c r="S161" s="29" t="s">
        <v>670</v>
      </c>
      <c r="T161" s="29" t="s">
        <v>701</v>
      </c>
      <c r="U161" s="67">
        <v>5000</v>
      </c>
      <c r="V161" s="29">
        <v>7950</v>
      </c>
      <c r="W161" s="29">
        <v>140</v>
      </c>
      <c r="X161" s="67"/>
      <c r="Z161" s="34"/>
      <c r="AF161" s="391"/>
    </row>
    <row r="162" spans="16:32" ht="13.5" customHeight="1" x14ac:dyDescent="0.25">
      <c r="P162" s="35" t="s">
        <v>657</v>
      </c>
      <c r="Q162" s="29" t="str">
        <f t="shared" si="21"/>
        <v>M1</v>
      </c>
      <c r="R162" s="29" t="str">
        <f t="shared" si="19"/>
        <v>Sigma</v>
      </c>
      <c r="S162" s="29" t="s">
        <v>670</v>
      </c>
      <c r="T162" s="29" t="s">
        <v>702</v>
      </c>
      <c r="U162" s="67">
        <v>10000</v>
      </c>
      <c r="V162" s="29">
        <v>7950</v>
      </c>
      <c r="W162" s="29">
        <v>140</v>
      </c>
      <c r="X162" s="67"/>
      <c r="Z162" s="34"/>
      <c r="AF162" s="391"/>
    </row>
    <row r="163" spans="16:32" ht="13.5" customHeight="1" x14ac:dyDescent="0.25">
      <c r="P163" s="35" t="s">
        <v>658</v>
      </c>
      <c r="Q163" s="29" t="str">
        <f t="shared" si="21"/>
        <v>M1</v>
      </c>
      <c r="R163" s="29" t="str">
        <f t="shared" si="19"/>
        <v>Sigma</v>
      </c>
      <c r="S163" s="29" t="s">
        <v>704</v>
      </c>
      <c r="T163" s="29" t="s">
        <v>703</v>
      </c>
      <c r="U163" s="67">
        <v>20000</v>
      </c>
      <c r="V163" s="29">
        <v>7950</v>
      </c>
      <c r="W163" s="29">
        <v>140</v>
      </c>
      <c r="X163" s="67"/>
      <c r="Z163" s="34"/>
      <c r="AF163" s="391"/>
    </row>
    <row r="164" spans="16:32" ht="13.5" customHeight="1" x14ac:dyDescent="0.25">
      <c r="P164" s="438" t="s">
        <v>725</v>
      </c>
      <c r="Q164" s="29" t="str">
        <f t="shared" si="21"/>
        <v>M1</v>
      </c>
      <c r="R164" s="29" t="str">
        <f t="shared" si="19"/>
        <v>Sigma</v>
      </c>
      <c r="S164" s="29" t="s">
        <v>821</v>
      </c>
      <c r="T164" s="29">
        <v>1</v>
      </c>
      <c r="U164" s="67">
        <v>1</v>
      </c>
      <c r="V164" s="29">
        <v>7950</v>
      </c>
      <c r="W164" s="29">
        <v>140</v>
      </c>
      <c r="X164" s="67"/>
      <c r="Y164" s="426" t="s">
        <v>512</v>
      </c>
      <c r="Z164" s="34"/>
      <c r="AF164" s="391"/>
    </row>
    <row r="165" spans="16:32" ht="13.5" customHeight="1" x14ac:dyDescent="0.25">
      <c r="P165" s="438" t="s">
        <v>726</v>
      </c>
      <c r="Q165" s="29" t="str">
        <f t="shared" si="21"/>
        <v>M1</v>
      </c>
      <c r="R165" s="29" t="str">
        <f t="shared" si="19"/>
        <v>Sigma</v>
      </c>
      <c r="S165" s="29" t="s">
        <v>821</v>
      </c>
      <c r="T165" s="29">
        <v>2</v>
      </c>
      <c r="U165" s="67">
        <v>2</v>
      </c>
      <c r="V165" s="29">
        <v>7950</v>
      </c>
      <c r="W165" s="29">
        <v>140</v>
      </c>
      <c r="X165" s="67"/>
      <c r="Z165" s="34"/>
      <c r="AF165" s="391"/>
    </row>
    <row r="166" spans="16:32" ht="13.5" customHeight="1" x14ac:dyDescent="0.25">
      <c r="P166" s="438" t="s">
        <v>727</v>
      </c>
      <c r="Q166" s="29" t="s">
        <v>126</v>
      </c>
      <c r="R166" s="29" t="str">
        <f t="shared" si="19"/>
        <v>Sigma</v>
      </c>
      <c r="S166" s="29" t="s">
        <v>821</v>
      </c>
      <c r="T166" s="29" t="s">
        <v>158</v>
      </c>
      <c r="U166" s="67">
        <v>2</v>
      </c>
      <c r="V166" s="29">
        <v>7950</v>
      </c>
      <c r="W166" s="29">
        <v>140</v>
      </c>
      <c r="X166" s="67"/>
      <c r="Z166" s="34"/>
      <c r="AF166" s="391"/>
    </row>
    <row r="167" spans="16:32" ht="13.5" customHeight="1" x14ac:dyDescent="0.25">
      <c r="P167" s="438" t="s">
        <v>728</v>
      </c>
      <c r="Q167" s="29" t="str">
        <f t="shared" ref="Q167:Q182" si="22">Q166</f>
        <v>M1</v>
      </c>
      <c r="R167" s="29" t="str">
        <f t="shared" si="19"/>
        <v>Sigma</v>
      </c>
      <c r="S167" s="29" t="s">
        <v>821</v>
      </c>
      <c r="T167" s="29" t="s">
        <v>159</v>
      </c>
      <c r="U167" s="67">
        <v>5</v>
      </c>
      <c r="V167" s="29">
        <v>7950</v>
      </c>
      <c r="W167" s="29">
        <v>140</v>
      </c>
      <c r="X167" s="67"/>
      <c r="Z167" s="34"/>
      <c r="AF167" s="391"/>
    </row>
    <row r="168" spans="16:32" ht="13.5" customHeight="1" x14ac:dyDescent="0.25">
      <c r="P168" s="438" t="s">
        <v>729</v>
      </c>
      <c r="Q168" s="29" t="str">
        <f t="shared" si="22"/>
        <v>M1</v>
      </c>
      <c r="R168" s="29" t="str">
        <f t="shared" si="19"/>
        <v>Sigma</v>
      </c>
      <c r="S168" s="29" t="s">
        <v>821</v>
      </c>
      <c r="T168" s="29" t="s">
        <v>160</v>
      </c>
      <c r="U168" s="67">
        <v>10</v>
      </c>
      <c r="V168" s="29">
        <v>7950</v>
      </c>
      <c r="W168" s="29">
        <v>140</v>
      </c>
      <c r="X168" s="67"/>
      <c r="Z168" s="34"/>
      <c r="AF168" s="391"/>
    </row>
    <row r="169" spans="16:32" ht="13.5" customHeight="1" x14ac:dyDescent="0.25">
      <c r="P169" s="438" t="s">
        <v>730</v>
      </c>
      <c r="Q169" s="29" t="str">
        <f t="shared" si="22"/>
        <v>M1</v>
      </c>
      <c r="R169" s="29" t="str">
        <f t="shared" si="19"/>
        <v>Sigma</v>
      </c>
      <c r="S169" s="29" t="s">
        <v>821</v>
      </c>
      <c r="T169" s="29" t="s">
        <v>161</v>
      </c>
      <c r="U169" s="67">
        <v>20</v>
      </c>
      <c r="V169" s="29">
        <v>7950</v>
      </c>
      <c r="W169" s="29">
        <v>140</v>
      </c>
      <c r="X169" s="67"/>
      <c r="Z169" s="34"/>
      <c r="AF169" s="391"/>
    </row>
    <row r="170" spans="16:32" ht="13.5" customHeight="1" x14ac:dyDescent="0.25">
      <c r="P170" s="438" t="s">
        <v>731</v>
      </c>
      <c r="Q170" s="29" t="str">
        <f t="shared" si="22"/>
        <v>M1</v>
      </c>
      <c r="R170" s="29" t="str">
        <f t="shared" si="19"/>
        <v>Sigma</v>
      </c>
      <c r="S170" s="29" t="s">
        <v>821</v>
      </c>
      <c r="T170" s="29" t="s">
        <v>162</v>
      </c>
      <c r="U170" s="67">
        <v>20</v>
      </c>
      <c r="V170" s="29">
        <v>7950</v>
      </c>
      <c r="W170" s="29">
        <v>140</v>
      </c>
      <c r="X170" s="67"/>
      <c r="Z170" s="34"/>
      <c r="AF170" s="391"/>
    </row>
    <row r="171" spans="16:32" ht="13.5" customHeight="1" x14ac:dyDescent="0.25">
      <c r="P171" s="438" t="s">
        <v>732</v>
      </c>
      <c r="Q171" s="29" t="str">
        <f t="shared" si="22"/>
        <v>M1</v>
      </c>
      <c r="R171" s="29" t="str">
        <f t="shared" si="19"/>
        <v>Sigma</v>
      </c>
      <c r="S171" s="29" t="s">
        <v>821</v>
      </c>
      <c r="T171" s="29" t="s">
        <v>163</v>
      </c>
      <c r="U171" s="67">
        <v>50</v>
      </c>
      <c r="V171" s="29">
        <v>7950</v>
      </c>
      <c r="W171" s="29">
        <v>140</v>
      </c>
      <c r="X171" s="67"/>
      <c r="Z171" s="34"/>
      <c r="AF171" s="391"/>
    </row>
    <row r="172" spans="16:32" ht="13.5" customHeight="1" x14ac:dyDescent="0.25">
      <c r="P172" s="438" t="s">
        <v>733</v>
      </c>
      <c r="Q172" s="29" t="str">
        <f t="shared" si="22"/>
        <v>M1</v>
      </c>
      <c r="R172" s="29" t="str">
        <f t="shared" si="19"/>
        <v>Sigma</v>
      </c>
      <c r="S172" s="29" t="s">
        <v>821</v>
      </c>
      <c r="T172" s="29" t="s">
        <v>745</v>
      </c>
      <c r="U172" s="67">
        <v>100</v>
      </c>
      <c r="V172" s="29">
        <v>7950</v>
      </c>
      <c r="W172" s="29">
        <v>140</v>
      </c>
      <c r="X172" s="67"/>
      <c r="Z172" s="34"/>
      <c r="AF172" s="391"/>
    </row>
    <row r="173" spans="16:32" ht="13.5" customHeight="1" x14ac:dyDescent="0.25">
      <c r="P173" s="438" t="s">
        <v>734</v>
      </c>
      <c r="Q173" s="29" t="str">
        <f t="shared" si="22"/>
        <v>M1</v>
      </c>
      <c r="R173" s="29" t="str">
        <f t="shared" si="19"/>
        <v>Sigma</v>
      </c>
      <c r="S173" s="29" t="s">
        <v>821</v>
      </c>
      <c r="T173" s="29" t="s">
        <v>746</v>
      </c>
      <c r="U173" s="67">
        <v>200</v>
      </c>
      <c r="V173" s="29">
        <v>7950</v>
      </c>
      <c r="W173" s="29">
        <v>140</v>
      </c>
      <c r="X173" s="67"/>
      <c r="Z173" s="34"/>
      <c r="AF173" s="391"/>
    </row>
    <row r="174" spans="16:32" ht="13.5" customHeight="1" x14ac:dyDescent="0.25">
      <c r="P174" s="438" t="s">
        <v>735</v>
      </c>
      <c r="Q174" s="29" t="str">
        <f t="shared" si="22"/>
        <v>M1</v>
      </c>
      <c r="R174" s="29" t="str">
        <f t="shared" si="19"/>
        <v>Sigma</v>
      </c>
      <c r="S174" s="29" t="s">
        <v>821</v>
      </c>
      <c r="T174" s="29" t="s">
        <v>747</v>
      </c>
      <c r="U174" s="67">
        <v>200</v>
      </c>
      <c r="V174" s="29">
        <v>7950</v>
      </c>
      <c r="W174" s="29">
        <v>140</v>
      </c>
      <c r="X174" s="67"/>
      <c r="Z174" s="34"/>
      <c r="AF174" s="391"/>
    </row>
    <row r="175" spans="16:32" ht="13.5" customHeight="1" x14ac:dyDescent="0.25">
      <c r="P175" s="438" t="s">
        <v>736</v>
      </c>
      <c r="Q175" s="29" t="str">
        <f t="shared" si="22"/>
        <v>M1</v>
      </c>
      <c r="R175" s="29" t="str">
        <f t="shared" si="19"/>
        <v>Sigma</v>
      </c>
      <c r="S175" s="29" t="s">
        <v>821</v>
      </c>
      <c r="T175" s="29" t="s">
        <v>748</v>
      </c>
      <c r="U175" s="67">
        <v>500</v>
      </c>
      <c r="V175" s="29">
        <v>7950</v>
      </c>
      <c r="W175" s="29">
        <v>140</v>
      </c>
      <c r="X175" s="67"/>
      <c r="Z175" s="34"/>
      <c r="AF175" s="391"/>
    </row>
    <row r="176" spans="16:32" ht="13.5" customHeight="1" x14ac:dyDescent="0.25">
      <c r="P176" s="438" t="s">
        <v>737</v>
      </c>
      <c r="Q176" s="29" t="str">
        <f t="shared" si="22"/>
        <v>M1</v>
      </c>
      <c r="R176" s="29" t="str">
        <f t="shared" si="19"/>
        <v>Sigma</v>
      </c>
      <c r="S176" s="29" t="s">
        <v>821</v>
      </c>
      <c r="T176" s="29" t="s">
        <v>749</v>
      </c>
      <c r="U176" s="67">
        <v>1000</v>
      </c>
      <c r="V176" s="29">
        <v>7950</v>
      </c>
      <c r="W176" s="29">
        <v>140</v>
      </c>
      <c r="X176" s="67"/>
      <c r="Z176" s="34"/>
      <c r="AF176" s="391"/>
    </row>
    <row r="177" spans="16:32" ht="13.5" customHeight="1" x14ac:dyDescent="0.25">
      <c r="P177" s="438" t="s">
        <v>738</v>
      </c>
      <c r="Q177" s="29" t="str">
        <f t="shared" si="22"/>
        <v>M1</v>
      </c>
      <c r="R177" s="29" t="str">
        <f t="shared" si="19"/>
        <v>Sigma</v>
      </c>
      <c r="S177" s="29" t="s">
        <v>821</v>
      </c>
      <c r="T177" s="29" t="s">
        <v>750</v>
      </c>
      <c r="U177" s="67">
        <v>2000</v>
      </c>
      <c r="V177" s="29">
        <v>7950</v>
      </c>
      <c r="W177" s="29">
        <v>140</v>
      </c>
      <c r="X177" s="67"/>
      <c r="Z177" s="34"/>
      <c r="AF177" s="391"/>
    </row>
    <row r="178" spans="16:32" ht="13.5" customHeight="1" x14ac:dyDescent="0.25">
      <c r="P178" s="438" t="s">
        <v>739</v>
      </c>
      <c r="Q178" s="29" t="str">
        <f t="shared" si="22"/>
        <v>M1</v>
      </c>
      <c r="R178" s="29" t="str">
        <f t="shared" si="19"/>
        <v>Sigma</v>
      </c>
      <c r="S178" s="29" t="s">
        <v>821</v>
      </c>
      <c r="T178" s="29" t="s">
        <v>751</v>
      </c>
      <c r="U178" s="67">
        <v>2000</v>
      </c>
      <c r="V178" s="29">
        <v>7950</v>
      </c>
      <c r="W178" s="29">
        <v>140</v>
      </c>
      <c r="X178" s="67"/>
      <c r="Z178" s="34"/>
      <c r="AF178" s="391"/>
    </row>
    <row r="179" spans="16:32" ht="13.5" customHeight="1" x14ac:dyDescent="0.25">
      <c r="P179" s="438" t="s">
        <v>740</v>
      </c>
      <c r="Q179" s="29" t="str">
        <f t="shared" si="22"/>
        <v>M1</v>
      </c>
      <c r="R179" s="29" t="str">
        <f t="shared" si="19"/>
        <v>Sigma</v>
      </c>
      <c r="S179" s="29" t="s">
        <v>821</v>
      </c>
      <c r="T179" s="29" t="s">
        <v>752</v>
      </c>
      <c r="U179" s="67">
        <v>5000</v>
      </c>
      <c r="V179" s="29">
        <v>7950</v>
      </c>
      <c r="W179" s="29">
        <v>140</v>
      </c>
      <c r="X179" s="67"/>
      <c r="Z179" s="34"/>
      <c r="AF179" s="391"/>
    </row>
    <row r="180" spans="16:32" ht="13.5" customHeight="1" x14ac:dyDescent="0.25">
      <c r="P180" s="438" t="s">
        <v>741</v>
      </c>
      <c r="Q180" s="29" t="str">
        <f t="shared" si="22"/>
        <v>M1</v>
      </c>
      <c r="R180" s="29" t="str">
        <f t="shared" si="19"/>
        <v>Sigma</v>
      </c>
      <c r="S180" s="29" t="s">
        <v>821</v>
      </c>
      <c r="T180" s="29" t="s">
        <v>753</v>
      </c>
      <c r="U180" s="67">
        <v>10000</v>
      </c>
      <c r="V180" s="29">
        <v>7950</v>
      </c>
      <c r="W180" s="29">
        <v>140</v>
      </c>
      <c r="X180" s="67"/>
      <c r="Z180" s="34"/>
      <c r="AF180" s="391"/>
    </row>
    <row r="181" spans="16:32" ht="13.5" customHeight="1" x14ac:dyDescent="0.25">
      <c r="P181" s="438" t="s">
        <v>742</v>
      </c>
      <c r="Q181" s="29" t="str">
        <f t="shared" si="22"/>
        <v>M1</v>
      </c>
      <c r="R181" s="29" t="str">
        <f t="shared" si="19"/>
        <v>Sigma</v>
      </c>
      <c r="S181" s="29" t="s">
        <v>823</v>
      </c>
      <c r="T181" s="29" t="s">
        <v>754</v>
      </c>
      <c r="U181" s="67">
        <v>5000</v>
      </c>
      <c r="V181" s="29">
        <v>7950</v>
      </c>
      <c r="W181" s="29">
        <v>140</v>
      </c>
      <c r="X181" s="67"/>
      <c r="Z181" s="34"/>
      <c r="AF181" s="391"/>
    </row>
    <row r="182" spans="16:32" ht="13.5" customHeight="1" x14ac:dyDescent="0.25">
      <c r="P182" s="438" t="s">
        <v>743</v>
      </c>
      <c r="Q182" s="29" t="str">
        <f t="shared" si="22"/>
        <v>M1</v>
      </c>
      <c r="R182" s="29" t="str">
        <f t="shared" si="19"/>
        <v>Sigma</v>
      </c>
      <c r="S182" s="29" t="s">
        <v>823</v>
      </c>
      <c r="T182" s="29" t="s">
        <v>755</v>
      </c>
      <c r="U182" s="67">
        <v>10000</v>
      </c>
      <c r="V182" s="29">
        <v>7950</v>
      </c>
      <c r="W182" s="29">
        <v>140</v>
      </c>
      <c r="X182" s="67"/>
      <c r="Z182" s="34"/>
      <c r="AF182" s="391"/>
    </row>
    <row r="183" spans="16:32" ht="13.5" customHeight="1" x14ac:dyDescent="0.25">
      <c r="P183" s="438" t="s">
        <v>744</v>
      </c>
      <c r="Q183" s="29" t="s">
        <v>126</v>
      </c>
      <c r="R183" s="29" t="str">
        <f t="shared" si="19"/>
        <v>Sigma</v>
      </c>
      <c r="S183" s="29" t="s">
        <v>822</v>
      </c>
      <c r="T183" s="29" t="s">
        <v>756</v>
      </c>
      <c r="U183" s="67">
        <v>20000</v>
      </c>
      <c r="V183" s="29">
        <v>7950</v>
      </c>
      <c r="W183" s="29">
        <v>140</v>
      </c>
      <c r="X183" s="67"/>
      <c r="Z183" s="34"/>
      <c r="AF183" s="391"/>
    </row>
    <row r="184" spans="16:32" ht="13.5" customHeight="1" x14ac:dyDescent="0.25">
      <c r="P184" s="35" t="s">
        <v>757</v>
      </c>
      <c r="Q184" s="29" t="str">
        <f t="shared" ref="Q184:S199" si="23">Q183</f>
        <v>M1</v>
      </c>
      <c r="R184" s="29" t="str">
        <f t="shared" si="19"/>
        <v>Sigma</v>
      </c>
      <c r="S184" s="29" t="s">
        <v>566</v>
      </c>
      <c r="T184" s="29">
        <v>1</v>
      </c>
      <c r="U184" s="67">
        <v>1</v>
      </c>
      <c r="V184" s="29">
        <v>7950</v>
      </c>
      <c r="W184" s="29">
        <v>140</v>
      </c>
      <c r="X184" s="67"/>
      <c r="Y184" s="426" t="s">
        <v>512</v>
      </c>
      <c r="Z184" s="34"/>
      <c r="AF184" s="391"/>
    </row>
    <row r="185" spans="16:32" ht="13.5" customHeight="1" x14ac:dyDescent="0.25">
      <c r="P185" s="35" t="s">
        <v>758</v>
      </c>
      <c r="Q185" s="29" t="str">
        <f t="shared" si="23"/>
        <v>M1</v>
      </c>
      <c r="R185" s="29" t="str">
        <f t="shared" si="19"/>
        <v>Sigma</v>
      </c>
      <c r="S185" s="29" t="str">
        <f>S184</f>
        <v>LMS-1509-</v>
      </c>
      <c r="T185" s="29">
        <v>2</v>
      </c>
      <c r="U185" s="67">
        <v>2</v>
      </c>
      <c r="V185" s="29">
        <v>7950</v>
      </c>
      <c r="W185" s="29">
        <v>140</v>
      </c>
      <c r="X185" s="67"/>
      <c r="Z185" s="34"/>
      <c r="AF185" s="391"/>
    </row>
    <row r="186" spans="16:32" ht="13.5" customHeight="1" x14ac:dyDescent="0.25">
      <c r="P186" s="35" t="s">
        <v>759</v>
      </c>
      <c r="Q186" s="29" t="str">
        <f t="shared" si="23"/>
        <v>M1</v>
      </c>
      <c r="R186" s="29" t="str">
        <f t="shared" si="19"/>
        <v>Sigma</v>
      </c>
      <c r="S186" s="29" t="str">
        <f t="shared" si="19"/>
        <v>LMS-1509-</v>
      </c>
      <c r="T186" s="29" t="s">
        <v>158</v>
      </c>
      <c r="U186" s="67">
        <v>2</v>
      </c>
      <c r="V186" s="29">
        <v>7950</v>
      </c>
      <c r="W186" s="29">
        <v>140</v>
      </c>
      <c r="X186" s="67"/>
      <c r="Z186" s="34"/>
      <c r="AF186" s="391"/>
    </row>
    <row r="187" spans="16:32" ht="13.5" customHeight="1" x14ac:dyDescent="0.25">
      <c r="P187" s="35" t="s">
        <v>760</v>
      </c>
      <c r="Q187" s="29" t="str">
        <f t="shared" si="23"/>
        <v>M1</v>
      </c>
      <c r="R187" s="29" t="str">
        <f t="shared" si="19"/>
        <v>Sigma</v>
      </c>
      <c r="S187" s="29" t="str">
        <f t="shared" si="19"/>
        <v>LMS-1509-</v>
      </c>
      <c r="T187" s="29" t="s">
        <v>159</v>
      </c>
      <c r="U187" s="67">
        <v>5</v>
      </c>
      <c r="V187" s="29">
        <v>7950</v>
      </c>
      <c r="W187" s="29">
        <v>140</v>
      </c>
      <c r="X187" s="67"/>
      <c r="Z187" s="34"/>
      <c r="AF187" s="391"/>
    </row>
    <row r="188" spans="16:32" ht="13.5" customHeight="1" x14ac:dyDescent="0.25">
      <c r="P188" s="35" t="s">
        <v>761</v>
      </c>
      <c r="Q188" s="29" t="str">
        <f t="shared" si="23"/>
        <v>M1</v>
      </c>
      <c r="R188" s="29" t="str">
        <f t="shared" si="19"/>
        <v>Sigma</v>
      </c>
      <c r="S188" s="29" t="str">
        <f t="shared" si="19"/>
        <v>LMS-1509-</v>
      </c>
      <c r="T188" s="29" t="s">
        <v>160</v>
      </c>
      <c r="U188" s="67">
        <v>10</v>
      </c>
      <c r="V188" s="29">
        <v>7950</v>
      </c>
      <c r="W188" s="29">
        <v>140</v>
      </c>
      <c r="X188" s="67"/>
      <c r="Z188" s="34"/>
      <c r="AF188" s="391"/>
    </row>
    <row r="189" spans="16:32" ht="13.5" customHeight="1" x14ac:dyDescent="0.25">
      <c r="P189" s="35" t="s">
        <v>762</v>
      </c>
      <c r="Q189" s="29" t="str">
        <f t="shared" si="23"/>
        <v>M1</v>
      </c>
      <c r="R189" s="29" t="str">
        <f t="shared" si="19"/>
        <v>Sigma</v>
      </c>
      <c r="S189" s="29" t="str">
        <f t="shared" si="19"/>
        <v>LMS-1509-</v>
      </c>
      <c r="T189" s="29" t="s">
        <v>161</v>
      </c>
      <c r="U189" s="67">
        <v>20</v>
      </c>
      <c r="V189" s="29">
        <v>7950</v>
      </c>
      <c r="W189" s="29">
        <v>140</v>
      </c>
      <c r="X189" s="67"/>
      <c r="Z189" s="34"/>
      <c r="AF189" s="391"/>
    </row>
    <row r="190" spans="16:32" ht="13.5" customHeight="1" x14ac:dyDescent="0.25">
      <c r="P190" s="35" t="s">
        <v>763</v>
      </c>
      <c r="Q190" s="29" t="str">
        <f t="shared" si="23"/>
        <v>M1</v>
      </c>
      <c r="R190" s="29" t="str">
        <f t="shared" si="19"/>
        <v>Sigma</v>
      </c>
      <c r="S190" s="29" t="str">
        <f t="shared" si="19"/>
        <v>LMS-1509-</v>
      </c>
      <c r="T190" s="29" t="s">
        <v>162</v>
      </c>
      <c r="U190" s="67">
        <v>20</v>
      </c>
      <c r="V190" s="29">
        <v>7950</v>
      </c>
      <c r="W190" s="29">
        <v>140</v>
      </c>
      <c r="X190" s="67"/>
      <c r="Z190" s="34"/>
      <c r="AF190" s="391"/>
    </row>
    <row r="191" spans="16:32" ht="13.5" customHeight="1" x14ac:dyDescent="0.25">
      <c r="P191" s="35" t="s">
        <v>764</v>
      </c>
      <c r="Q191" s="29" t="str">
        <f t="shared" si="23"/>
        <v>M1</v>
      </c>
      <c r="R191" s="29" t="str">
        <f t="shared" si="19"/>
        <v>Sigma</v>
      </c>
      <c r="S191" s="29" t="str">
        <f t="shared" si="19"/>
        <v>LMS-1509-</v>
      </c>
      <c r="T191" s="29" t="s">
        <v>163</v>
      </c>
      <c r="U191" s="67">
        <v>50</v>
      </c>
      <c r="V191" s="29">
        <v>7950</v>
      </c>
      <c r="W191" s="29">
        <v>140</v>
      </c>
      <c r="X191" s="67"/>
      <c r="Z191" s="34"/>
      <c r="AF191" s="391"/>
    </row>
    <row r="192" spans="16:32" ht="13.5" customHeight="1" x14ac:dyDescent="0.25">
      <c r="P192" s="35" t="s">
        <v>765</v>
      </c>
      <c r="Q192" s="29" t="str">
        <f t="shared" si="23"/>
        <v>M1</v>
      </c>
      <c r="R192" s="29" t="str">
        <f t="shared" si="19"/>
        <v>Sigma</v>
      </c>
      <c r="S192" s="29" t="str">
        <f t="shared" si="19"/>
        <v>LMS-1509-</v>
      </c>
      <c r="T192" s="29" t="s">
        <v>797</v>
      </c>
      <c r="U192" s="67">
        <v>100</v>
      </c>
      <c r="V192" s="29">
        <v>7950</v>
      </c>
      <c r="W192" s="29">
        <v>140</v>
      </c>
      <c r="X192" s="67"/>
      <c r="Z192" s="34"/>
      <c r="AF192" s="391"/>
    </row>
    <row r="193" spans="16:32" ht="13.5" customHeight="1" x14ac:dyDescent="0.25">
      <c r="P193" s="35" t="s">
        <v>766</v>
      </c>
      <c r="Q193" s="29" t="str">
        <f t="shared" si="23"/>
        <v>M1</v>
      </c>
      <c r="R193" s="29" t="str">
        <f t="shared" si="19"/>
        <v>Sigma</v>
      </c>
      <c r="S193" s="29" t="str">
        <f t="shared" si="19"/>
        <v>LMS-1509-</v>
      </c>
      <c r="T193" s="29" t="s">
        <v>798</v>
      </c>
      <c r="U193" s="67">
        <v>200</v>
      </c>
      <c r="V193" s="29">
        <v>7950</v>
      </c>
      <c r="W193" s="29">
        <v>140</v>
      </c>
      <c r="X193" s="67"/>
      <c r="Z193" s="34"/>
      <c r="AF193" s="391"/>
    </row>
    <row r="194" spans="16:32" ht="13.5" customHeight="1" x14ac:dyDescent="0.25">
      <c r="P194" s="35" t="s">
        <v>767</v>
      </c>
      <c r="Q194" s="29" t="str">
        <f t="shared" si="23"/>
        <v>M1</v>
      </c>
      <c r="R194" s="29" t="str">
        <f t="shared" si="19"/>
        <v>Sigma</v>
      </c>
      <c r="S194" s="29" t="str">
        <f t="shared" si="19"/>
        <v>LMS-1509-</v>
      </c>
      <c r="T194" s="29" t="s">
        <v>799</v>
      </c>
      <c r="U194" s="67">
        <v>200</v>
      </c>
      <c r="V194" s="29">
        <v>7950</v>
      </c>
      <c r="W194" s="29">
        <v>140</v>
      </c>
      <c r="X194" s="67"/>
      <c r="Z194" s="34"/>
      <c r="AF194" s="391"/>
    </row>
    <row r="195" spans="16:32" ht="13.5" customHeight="1" x14ac:dyDescent="0.25">
      <c r="P195" s="35" t="s">
        <v>768</v>
      </c>
      <c r="Q195" s="29" t="str">
        <f t="shared" si="23"/>
        <v>M1</v>
      </c>
      <c r="R195" s="29" t="str">
        <f t="shared" si="19"/>
        <v>Sigma</v>
      </c>
      <c r="S195" s="29" t="str">
        <f t="shared" si="19"/>
        <v>LMS-1509-</v>
      </c>
      <c r="T195" s="29" t="s">
        <v>800</v>
      </c>
      <c r="U195" s="67">
        <v>500</v>
      </c>
      <c r="V195" s="29">
        <v>7950</v>
      </c>
      <c r="W195" s="29">
        <v>140</v>
      </c>
      <c r="X195" s="67"/>
      <c r="Z195" s="34"/>
      <c r="AF195" s="391"/>
    </row>
    <row r="196" spans="16:32" ht="13.5" customHeight="1" x14ac:dyDescent="0.25">
      <c r="P196" s="35" t="s">
        <v>769</v>
      </c>
      <c r="Q196" s="29" t="str">
        <f t="shared" si="23"/>
        <v>M1</v>
      </c>
      <c r="R196" s="29" t="str">
        <f t="shared" si="23"/>
        <v>Sigma</v>
      </c>
      <c r="S196" s="29" t="str">
        <f t="shared" si="23"/>
        <v>LMS-1509-</v>
      </c>
      <c r="T196" s="29" t="s">
        <v>801</v>
      </c>
      <c r="U196" s="67">
        <v>1000</v>
      </c>
      <c r="V196" s="29">
        <v>7950</v>
      </c>
      <c r="W196" s="29">
        <v>140</v>
      </c>
      <c r="X196" s="67"/>
      <c r="Z196" s="34"/>
      <c r="AF196" s="391"/>
    </row>
    <row r="197" spans="16:32" ht="13.5" customHeight="1" x14ac:dyDescent="0.25">
      <c r="P197" s="35" t="s">
        <v>770</v>
      </c>
      <c r="Q197" s="29" t="str">
        <f t="shared" si="23"/>
        <v>M1</v>
      </c>
      <c r="R197" s="29" t="str">
        <f t="shared" si="23"/>
        <v>Sigma</v>
      </c>
      <c r="S197" s="29" t="str">
        <f t="shared" si="23"/>
        <v>LMS-1509-</v>
      </c>
      <c r="T197" s="29" t="s">
        <v>802</v>
      </c>
      <c r="U197" s="67">
        <v>2000</v>
      </c>
      <c r="V197" s="29">
        <v>7950</v>
      </c>
      <c r="W197" s="29">
        <v>140</v>
      </c>
      <c r="X197" s="67"/>
      <c r="Z197" s="34"/>
      <c r="AF197" s="391"/>
    </row>
    <row r="198" spans="16:32" ht="13.5" customHeight="1" x14ac:dyDescent="0.25">
      <c r="P198" s="35" t="s">
        <v>771</v>
      </c>
      <c r="Q198" s="29" t="str">
        <f t="shared" si="23"/>
        <v>M1</v>
      </c>
      <c r="R198" s="29" t="str">
        <f t="shared" si="23"/>
        <v>Sigma</v>
      </c>
      <c r="S198" s="29" t="str">
        <f t="shared" si="23"/>
        <v>LMS-1509-</v>
      </c>
      <c r="T198" s="29" t="s">
        <v>803</v>
      </c>
      <c r="U198" s="67">
        <v>2000</v>
      </c>
      <c r="V198" s="29">
        <v>7950</v>
      </c>
      <c r="W198" s="29">
        <v>140</v>
      </c>
      <c r="X198" s="67"/>
      <c r="Z198" s="34"/>
      <c r="AF198" s="391"/>
    </row>
    <row r="199" spans="16:32" ht="13.5" customHeight="1" x14ac:dyDescent="0.25">
      <c r="P199" s="35" t="s">
        <v>772</v>
      </c>
      <c r="Q199" s="29" t="str">
        <f t="shared" si="23"/>
        <v>M1</v>
      </c>
      <c r="R199" s="29" t="str">
        <f t="shared" si="23"/>
        <v>Sigma</v>
      </c>
      <c r="S199" s="29" t="str">
        <f t="shared" si="23"/>
        <v>LMS-1509-</v>
      </c>
      <c r="T199" s="29" t="s">
        <v>804</v>
      </c>
      <c r="U199" s="67">
        <v>5000</v>
      </c>
      <c r="V199" s="29">
        <v>7950</v>
      </c>
      <c r="W199" s="29">
        <v>140</v>
      </c>
      <c r="X199" s="67"/>
      <c r="Z199" s="34"/>
      <c r="AF199" s="391"/>
    </row>
    <row r="200" spans="16:32" ht="13.5" customHeight="1" x14ac:dyDescent="0.25">
      <c r="P200" s="35" t="s">
        <v>773</v>
      </c>
      <c r="Q200" s="29" t="s">
        <v>126</v>
      </c>
      <c r="R200" s="29" t="str">
        <f t="shared" ref="R200:S255" si="24">R199</f>
        <v>Sigma</v>
      </c>
      <c r="S200" s="29" t="str">
        <f t="shared" si="24"/>
        <v>LMS-1509-</v>
      </c>
      <c r="T200" s="29" t="s">
        <v>483</v>
      </c>
      <c r="U200" s="67">
        <v>10000</v>
      </c>
      <c r="V200" s="29">
        <v>7950</v>
      </c>
      <c r="W200" s="29">
        <v>140</v>
      </c>
      <c r="X200" s="67"/>
      <c r="Z200" s="34"/>
      <c r="AF200" s="391"/>
    </row>
    <row r="201" spans="16:32" ht="13.5" customHeight="1" x14ac:dyDescent="0.25">
      <c r="P201" s="35" t="s">
        <v>774</v>
      </c>
      <c r="Q201" s="29" t="str">
        <f t="shared" ref="Q201:Q225" si="25">Q200</f>
        <v>M1</v>
      </c>
      <c r="R201" s="29" t="str">
        <f t="shared" si="24"/>
        <v>Sigma</v>
      </c>
      <c r="S201" s="29" t="s">
        <v>566</v>
      </c>
      <c r="T201" s="29" t="s">
        <v>805</v>
      </c>
      <c r="U201" s="67">
        <v>5000</v>
      </c>
      <c r="V201" s="29">
        <v>7950</v>
      </c>
      <c r="W201" s="29">
        <v>140</v>
      </c>
      <c r="X201" s="67"/>
      <c r="Z201" s="34"/>
      <c r="AF201" s="391"/>
    </row>
    <row r="202" spans="16:32" ht="13.5" customHeight="1" x14ac:dyDescent="0.25">
      <c r="P202" s="35" t="s">
        <v>775</v>
      </c>
      <c r="Q202" s="29" t="str">
        <f t="shared" si="25"/>
        <v>M1</v>
      </c>
      <c r="R202" s="29" t="str">
        <f t="shared" si="24"/>
        <v>Sigma</v>
      </c>
      <c r="S202" s="29" t="s">
        <v>566</v>
      </c>
      <c r="T202" s="29" t="s">
        <v>806</v>
      </c>
      <c r="U202" s="67">
        <v>10000</v>
      </c>
      <c r="V202" s="29">
        <v>7950</v>
      </c>
      <c r="W202" s="29">
        <v>140</v>
      </c>
      <c r="X202" s="67"/>
      <c r="Z202" s="34"/>
      <c r="AF202" s="391"/>
    </row>
    <row r="203" spans="16:32" ht="13.5" customHeight="1" x14ac:dyDescent="0.25">
      <c r="P203" s="35" t="s">
        <v>776</v>
      </c>
      <c r="Q203" s="29" t="str">
        <f t="shared" si="25"/>
        <v>M1</v>
      </c>
      <c r="R203" s="29" t="str">
        <f t="shared" si="24"/>
        <v>Sigma</v>
      </c>
      <c r="S203" s="29" t="s">
        <v>566</v>
      </c>
      <c r="T203" s="29" t="s">
        <v>807</v>
      </c>
      <c r="U203" s="67">
        <v>20000</v>
      </c>
      <c r="V203" s="29">
        <v>7950</v>
      </c>
      <c r="W203" s="29">
        <v>140</v>
      </c>
      <c r="X203" s="67"/>
      <c r="Z203" s="34"/>
      <c r="AF203" s="391"/>
    </row>
    <row r="204" spans="16:32" ht="13.5" customHeight="1" x14ac:dyDescent="0.25">
      <c r="P204" s="35" t="s">
        <v>777</v>
      </c>
      <c r="Q204" s="29" t="str">
        <f t="shared" si="25"/>
        <v>M1</v>
      </c>
      <c r="R204" s="29" t="str">
        <f t="shared" si="24"/>
        <v>Sigma</v>
      </c>
      <c r="S204" s="29" t="s">
        <v>566</v>
      </c>
      <c r="T204" s="29">
        <v>1</v>
      </c>
      <c r="U204" s="67">
        <v>1</v>
      </c>
      <c r="V204" s="29">
        <v>7950</v>
      </c>
      <c r="W204" s="29">
        <v>140</v>
      </c>
      <c r="X204" s="67"/>
      <c r="Y204" s="426" t="s">
        <v>512</v>
      </c>
      <c r="Z204" s="34"/>
      <c r="AF204" s="391"/>
    </row>
    <row r="205" spans="16:32" ht="13.5" customHeight="1" x14ac:dyDescent="0.25">
      <c r="P205" s="35" t="s">
        <v>778</v>
      </c>
      <c r="Q205" s="29" t="str">
        <f t="shared" si="25"/>
        <v>M1</v>
      </c>
      <c r="R205" s="29" t="str">
        <f t="shared" si="24"/>
        <v>Sigma</v>
      </c>
      <c r="S205" s="29" t="str">
        <f>S204</f>
        <v>LMS-1509-</v>
      </c>
      <c r="T205" s="29">
        <v>2</v>
      </c>
      <c r="U205" s="67">
        <v>2</v>
      </c>
      <c r="V205" s="29">
        <v>7950</v>
      </c>
      <c r="W205" s="29">
        <v>140</v>
      </c>
      <c r="X205" s="67"/>
      <c r="Z205" s="34"/>
      <c r="AF205" s="391"/>
    </row>
    <row r="206" spans="16:32" ht="13.5" customHeight="1" x14ac:dyDescent="0.25">
      <c r="P206" s="35" t="s">
        <v>779</v>
      </c>
      <c r="Q206" s="29" t="str">
        <f t="shared" si="25"/>
        <v>M1</v>
      </c>
      <c r="R206" s="29" t="str">
        <f t="shared" si="24"/>
        <v>Sigma</v>
      </c>
      <c r="S206" s="29" t="str">
        <f t="shared" si="24"/>
        <v>LMS-1509-</v>
      </c>
      <c r="T206" s="29" t="s">
        <v>158</v>
      </c>
      <c r="U206" s="67">
        <v>2</v>
      </c>
      <c r="V206" s="29">
        <v>7950</v>
      </c>
      <c r="W206" s="29">
        <v>140</v>
      </c>
      <c r="X206" s="67"/>
      <c r="Z206" s="34"/>
      <c r="AF206" s="391"/>
    </row>
    <row r="207" spans="16:32" ht="13.5" customHeight="1" x14ac:dyDescent="0.25">
      <c r="P207" s="35" t="s">
        <v>780</v>
      </c>
      <c r="Q207" s="29" t="str">
        <f t="shared" si="25"/>
        <v>M1</v>
      </c>
      <c r="R207" s="29" t="str">
        <f t="shared" si="24"/>
        <v>Sigma</v>
      </c>
      <c r="S207" s="29" t="str">
        <f t="shared" si="24"/>
        <v>LMS-1509-</v>
      </c>
      <c r="T207" s="29" t="s">
        <v>159</v>
      </c>
      <c r="U207" s="67">
        <v>5</v>
      </c>
      <c r="V207" s="29">
        <v>7950</v>
      </c>
      <c r="W207" s="29">
        <v>140</v>
      </c>
      <c r="X207" s="67"/>
      <c r="Z207" s="34"/>
      <c r="AF207" s="391"/>
    </row>
    <row r="208" spans="16:32" ht="13.5" customHeight="1" x14ac:dyDescent="0.25">
      <c r="P208" s="35" t="s">
        <v>781</v>
      </c>
      <c r="Q208" s="29" t="str">
        <f t="shared" si="25"/>
        <v>M1</v>
      </c>
      <c r="R208" s="29" t="str">
        <f t="shared" si="24"/>
        <v>Sigma</v>
      </c>
      <c r="S208" s="29" t="str">
        <f t="shared" si="24"/>
        <v>LMS-1509-</v>
      </c>
      <c r="T208" s="29" t="s">
        <v>160</v>
      </c>
      <c r="U208" s="67">
        <v>10</v>
      </c>
      <c r="V208" s="29">
        <v>7950</v>
      </c>
      <c r="W208" s="29">
        <v>140</v>
      </c>
      <c r="X208" s="67"/>
      <c r="Z208" s="34"/>
      <c r="AF208" s="391"/>
    </row>
    <row r="209" spans="16:32" ht="13.5" customHeight="1" x14ac:dyDescent="0.25">
      <c r="P209" s="35" t="s">
        <v>782</v>
      </c>
      <c r="Q209" s="29" t="str">
        <f t="shared" si="25"/>
        <v>M1</v>
      </c>
      <c r="R209" s="29" t="str">
        <f t="shared" si="24"/>
        <v>Sigma</v>
      </c>
      <c r="S209" s="29" t="str">
        <f t="shared" si="24"/>
        <v>LMS-1509-</v>
      </c>
      <c r="T209" s="29" t="s">
        <v>161</v>
      </c>
      <c r="U209" s="67">
        <v>20</v>
      </c>
      <c r="V209" s="29">
        <v>7950</v>
      </c>
      <c r="W209" s="29">
        <v>140</v>
      </c>
      <c r="X209" s="67"/>
      <c r="Z209" s="34"/>
      <c r="AF209" s="391"/>
    </row>
    <row r="210" spans="16:32" ht="13.5" customHeight="1" x14ac:dyDescent="0.25">
      <c r="P210" s="35" t="s">
        <v>783</v>
      </c>
      <c r="Q210" s="29" t="str">
        <f t="shared" si="25"/>
        <v>M1</v>
      </c>
      <c r="R210" s="29" t="str">
        <f t="shared" si="24"/>
        <v>Sigma</v>
      </c>
      <c r="S210" s="29" t="str">
        <f t="shared" si="24"/>
        <v>LMS-1509-</v>
      </c>
      <c r="T210" s="29" t="s">
        <v>162</v>
      </c>
      <c r="U210" s="67">
        <v>20</v>
      </c>
      <c r="V210" s="29">
        <v>7950</v>
      </c>
      <c r="W210" s="29">
        <v>140</v>
      </c>
      <c r="X210" s="67"/>
      <c r="Z210" s="34"/>
      <c r="AF210" s="391"/>
    </row>
    <row r="211" spans="16:32" ht="13.5" customHeight="1" x14ac:dyDescent="0.25">
      <c r="P211" s="35" t="s">
        <v>784</v>
      </c>
      <c r="Q211" s="29" t="str">
        <f t="shared" si="25"/>
        <v>M1</v>
      </c>
      <c r="R211" s="29" t="str">
        <f t="shared" si="24"/>
        <v>Sigma</v>
      </c>
      <c r="S211" s="29" t="str">
        <f t="shared" si="24"/>
        <v>LMS-1509-</v>
      </c>
      <c r="T211" s="29" t="s">
        <v>163</v>
      </c>
      <c r="U211" s="67">
        <v>50</v>
      </c>
      <c r="V211" s="29">
        <v>7950</v>
      </c>
      <c r="W211" s="29">
        <v>140</v>
      </c>
      <c r="X211" s="67"/>
      <c r="Z211" s="34"/>
      <c r="AF211" s="391"/>
    </row>
    <row r="212" spans="16:32" ht="13.5" customHeight="1" x14ac:dyDescent="0.25">
      <c r="P212" s="35" t="s">
        <v>785</v>
      </c>
      <c r="Q212" s="29" t="str">
        <f t="shared" si="25"/>
        <v>M1</v>
      </c>
      <c r="R212" s="29" t="str">
        <f t="shared" si="24"/>
        <v>Sigma</v>
      </c>
      <c r="S212" s="29" t="str">
        <f t="shared" si="24"/>
        <v>LMS-1509-</v>
      </c>
      <c r="T212" s="29" t="s">
        <v>808</v>
      </c>
      <c r="U212" s="67">
        <v>100</v>
      </c>
      <c r="V212" s="29">
        <v>7950</v>
      </c>
      <c r="W212" s="29">
        <v>140</v>
      </c>
      <c r="X212" s="67"/>
      <c r="Z212" s="34"/>
      <c r="AF212" s="391"/>
    </row>
    <row r="213" spans="16:32" ht="13.5" customHeight="1" x14ac:dyDescent="0.25">
      <c r="P213" s="35" t="s">
        <v>786</v>
      </c>
      <c r="Q213" s="29" t="str">
        <f t="shared" si="25"/>
        <v>M1</v>
      </c>
      <c r="R213" s="29" t="str">
        <f t="shared" si="24"/>
        <v>Sigma</v>
      </c>
      <c r="S213" s="29" t="str">
        <f t="shared" si="24"/>
        <v>LMS-1509-</v>
      </c>
      <c r="T213" s="29" t="s">
        <v>809</v>
      </c>
      <c r="U213" s="67">
        <v>200</v>
      </c>
      <c r="V213" s="29">
        <v>7950</v>
      </c>
      <c r="W213" s="29">
        <v>140</v>
      </c>
      <c r="X213" s="67"/>
      <c r="Z213" s="34"/>
      <c r="AF213" s="391"/>
    </row>
    <row r="214" spans="16:32" ht="13.5" customHeight="1" x14ac:dyDescent="0.25">
      <c r="P214" s="35" t="s">
        <v>787</v>
      </c>
      <c r="Q214" s="29" t="str">
        <f t="shared" si="25"/>
        <v>M1</v>
      </c>
      <c r="R214" s="29" t="str">
        <f t="shared" si="24"/>
        <v>Sigma</v>
      </c>
      <c r="S214" s="29" t="str">
        <f t="shared" si="24"/>
        <v>LMS-1509-</v>
      </c>
      <c r="T214" s="29" t="s">
        <v>810</v>
      </c>
      <c r="U214" s="67">
        <v>200</v>
      </c>
      <c r="V214" s="29">
        <v>7950</v>
      </c>
      <c r="W214" s="29">
        <v>140</v>
      </c>
      <c r="X214" s="67"/>
      <c r="Z214" s="34"/>
      <c r="AF214" s="391"/>
    </row>
    <row r="215" spans="16:32" ht="13.5" customHeight="1" x14ac:dyDescent="0.25">
      <c r="P215" s="35" t="s">
        <v>788</v>
      </c>
      <c r="Q215" s="29" t="str">
        <f t="shared" si="25"/>
        <v>M1</v>
      </c>
      <c r="R215" s="29" t="str">
        <f t="shared" si="24"/>
        <v>Sigma</v>
      </c>
      <c r="S215" s="29" t="str">
        <f t="shared" si="24"/>
        <v>LMS-1509-</v>
      </c>
      <c r="T215" s="29" t="s">
        <v>811</v>
      </c>
      <c r="U215" s="67">
        <v>500</v>
      </c>
      <c r="V215" s="29">
        <v>7950</v>
      </c>
      <c r="W215" s="29">
        <v>140</v>
      </c>
      <c r="X215" s="67"/>
      <c r="AF215" s="391"/>
    </row>
    <row r="216" spans="16:32" ht="13.5" customHeight="1" x14ac:dyDescent="0.25">
      <c r="P216" s="35" t="s">
        <v>789</v>
      </c>
      <c r="Q216" s="29" t="str">
        <f t="shared" si="25"/>
        <v>M1</v>
      </c>
      <c r="R216" s="29" t="str">
        <f t="shared" si="24"/>
        <v>Sigma</v>
      </c>
      <c r="S216" s="29" t="str">
        <f t="shared" si="24"/>
        <v>LMS-1509-</v>
      </c>
      <c r="T216" s="29" t="s">
        <v>812</v>
      </c>
      <c r="U216" s="67">
        <v>1000</v>
      </c>
      <c r="V216" s="29">
        <v>7950</v>
      </c>
      <c r="W216" s="29">
        <v>140</v>
      </c>
      <c r="X216" s="67"/>
      <c r="AF216" s="391"/>
    </row>
    <row r="217" spans="16:32" ht="13.5" customHeight="1" x14ac:dyDescent="0.25">
      <c r="P217" s="35" t="s">
        <v>790</v>
      </c>
      <c r="Q217" s="29" t="str">
        <f t="shared" si="25"/>
        <v>M1</v>
      </c>
      <c r="R217" s="29" t="str">
        <f t="shared" si="24"/>
        <v>Sigma</v>
      </c>
      <c r="S217" s="29" t="str">
        <f t="shared" si="24"/>
        <v>LMS-1509-</v>
      </c>
      <c r="T217" s="29" t="s">
        <v>813</v>
      </c>
      <c r="U217" s="67">
        <v>2000</v>
      </c>
      <c r="V217" s="29">
        <v>7950</v>
      </c>
      <c r="W217" s="29">
        <v>140</v>
      </c>
      <c r="X217" s="67"/>
    </row>
    <row r="218" spans="16:32" ht="13.5" customHeight="1" x14ac:dyDescent="0.25">
      <c r="P218" s="35" t="s">
        <v>791</v>
      </c>
      <c r="Q218" s="29" t="str">
        <f t="shared" si="25"/>
        <v>M1</v>
      </c>
      <c r="R218" s="29" t="str">
        <f t="shared" si="24"/>
        <v>Sigma</v>
      </c>
      <c r="S218" s="29" t="str">
        <f t="shared" si="24"/>
        <v>LMS-1509-</v>
      </c>
      <c r="T218" s="29" t="s">
        <v>814</v>
      </c>
      <c r="U218" s="67">
        <v>2000</v>
      </c>
      <c r="V218" s="29">
        <v>7950</v>
      </c>
      <c r="W218" s="29">
        <v>140</v>
      </c>
      <c r="X218" s="67"/>
    </row>
    <row r="219" spans="16:32" ht="13.5" customHeight="1" x14ac:dyDescent="0.25">
      <c r="P219" s="35" t="s">
        <v>792</v>
      </c>
      <c r="Q219" s="29" t="str">
        <f t="shared" si="25"/>
        <v>M1</v>
      </c>
      <c r="R219" s="29" t="str">
        <f t="shared" si="24"/>
        <v>Sigma</v>
      </c>
      <c r="S219" s="29" t="str">
        <f t="shared" si="24"/>
        <v>LMS-1509-</v>
      </c>
      <c r="T219" s="29" t="s">
        <v>815</v>
      </c>
      <c r="U219" s="67">
        <v>5000</v>
      </c>
      <c r="V219" s="29">
        <v>7950</v>
      </c>
      <c r="W219" s="29">
        <v>140</v>
      </c>
      <c r="X219" s="67"/>
    </row>
    <row r="220" spans="16:32" ht="13.5" customHeight="1" x14ac:dyDescent="0.25">
      <c r="P220" s="35" t="s">
        <v>793</v>
      </c>
      <c r="Q220" s="29" t="str">
        <f t="shared" si="25"/>
        <v>M1</v>
      </c>
      <c r="R220" s="29" t="str">
        <f t="shared" si="24"/>
        <v>Sigma</v>
      </c>
      <c r="S220" s="29" t="str">
        <f t="shared" si="24"/>
        <v>LMS-1509-</v>
      </c>
      <c r="T220" s="29" t="s">
        <v>816</v>
      </c>
      <c r="U220" s="67">
        <v>10000</v>
      </c>
      <c r="V220" s="29">
        <v>7950</v>
      </c>
      <c r="W220" s="29">
        <v>140</v>
      </c>
      <c r="X220" s="67"/>
    </row>
    <row r="221" spans="16:32" ht="13.5" customHeight="1" x14ac:dyDescent="0.25">
      <c r="P221" s="35" t="s">
        <v>794</v>
      </c>
      <c r="Q221" s="29" t="str">
        <f t="shared" si="25"/>
        <v>M1</v>
      </c>
      <c r="R221" s="29" t="str">
        <f t="shared" si="24"/>
        <v>Sigma</v>
      </c>
      <c r="S221" s="29" t="s">
        <v>566</v>
      </c>
      <c r="T221" s="29" t="s">
        <v>817</v>
      </c>
      <c r="U221" s="67">
        <v>5000</v>
      </c>
      <c r="V221" s="29">
        <v>7950</v>
      </c>
      <c r="W221" s="29">
        <v>140</v>
      </c>
      <c r="X221" s="67"/>
    </row>
    <row r="222" spans="16:32" ht="13.5" customHeight="1" x14ac:dyDescent="0.25">
      <c r="P222" s="35" t="s">
        <v>795</v>
      </c>
      <c r="Q222" s="29" t="str">
        <f t="shared" si="25"/>
        <v>M1</v>
      </c>
      <c r="R222" s="29" t="str">
        <f t="shared" si="24"/>
        <v>Sigma</v>
      </c>
      <c r="S222" s="29" t="s">
        <v>566</v>
      </c>
      <c r="T222" s="29" t="s">
        <v>818</v>
      </c>
      <c r="U222" s="67">
        <v>10000</v>
      </c>
      <c r="V222" s="29">
        <v>7950</v>
      </c>
      <c r="W222" s="29">
        <v>140</v>
      </c>
      <c r="X222" s="67"/>
    </row>
    <row r="223" spans="16:32" ht="13.5" customHeight="1" x14ac:dyDescent="0.25">
      <c r="P223" s="35" t="s">
        <v>796</v>
      </c>
      <c r="Q223" s="29" t="str">
        <f t="shared" si="25"/>
        <v>M1</v>
      </c>
      <c r="R223" s="29" t="str">
        <f t="shared" si="24"/>
        <v>Sigma</v>
      </c>
      <c r="S223" s="29" t="s">
        <v>566</v>
      </c>
      <c r="T223" s="29" t="s">
        <v>819</v>
      </c>
      <c r="U223" s="67">
        <v>20000</v>
      </c>
      <c r="V223" s="29">
        <v>7950</v>
      </c>
      <c r="W223" s="29">
        <v>140</v>
      </c>
      <c r="X223" s="67"/>
    </row>
    <row r="224" spans="16:32" x14ac:dyDescent="0.25">
      <c r="P224" s="440" t="s">
        <v>705</v>
      </c>
      <c r="Q224" s="29" t="str">
        <f t="shared" si="25"/>
        <v>M1</v>
      </c>
      <c r="R224" s="29" t="str">
        <f t="shared" si="24"/>
        <v>Sigma</v>
      </c>
      <c r="S224" s="29" t="s">
        <v>566</v>
      </c>
      <c r="T224" s="29">
        <v>1</v>
      </c>
      <c r="U224" s="67">
        <v>1</v>
      </c>
      <c r="V224" s="29">
        <v>7950</v>
      </c>
      <c r="W224" s="29">
        <v>140</v>
      </c>
      <c r="X224" s="67"/>
      <c r="Y224" s="426" t="s">
        <v>512</v>
      </c>
    </row>
    <row r="225" spans="16:29" ht="60" customHeight="1" x14ac:dyDescent="0.25">
      <c r="P225" s="440" t="s">
        <v>706</v>
      </c>
      <c r="Q225" s="29" t="str">
        <f t="shared" si="25"/>
        <v>M1</v>
      </c>
      <c r="R225" s="29" t="str">
        <f t="shared" si="24"/>
        <v>Sigma</v>
      </c>
      <c r="S225" s="29" t="str">
        <f>S224</f>
        <v>LMS-1509-</v>
      </c>
      <c r="T225" s="29">
        <v>2</v>
      </c>
      <c r="U225" s="67">
        <v>2</v>
      </c>
      <c r="V225" s="29">
        <v>7950</v>
      </c>
      <c r="W225" s="29">
        <v>140</v>
      </c>
      <c r="X225" s="67"/>
      <c r="AA225" s="67" t="s">
        <v>533</v>
      </c>
      <c r="AB225" s="431" t="s">
        <v>659</v>
      </c>
      <c r="AC225" s="432" t="s">
        <v>156</v>
      </c>
    </row>
    <row r="226" spans="16:29" x14ac:dyDescent="0.25">
      <c r="P226" s="440" t="s">
        <v>707</v>
      </c>
      <c r="Q226" s="29" t="s">
        <v>126</v>
      </c>
      <c r="R226" s="29" t="str">
        <f t="shared" si="24"/>
        <v>Sigma</v>
      </c>
      <c r="S226" s="29" t="str">
        <f t="shared" si="24"/>
        <v>LMS-1509-</v>
      </c>
      <c r="T226" s="29" t="s">
        <v>158</v>
      </c>
      <c r="U226" s="67">
        <v>2</v>
      </c>
      <c r="V226" s="29">
        <v>7950</v>
      </c>
      <c r="W226" s="29">
        <v>140</v>
      </c>
      <c r="X226" s="67"/>
      <c r="AB226" s="433"/>
      <c r="AC226" s="434"/>
    </row>
    <row r="227" spans="16:29" ht="15.75" x14ac:dyDescent="0.25">
      <c r="P227" s="440" t="s">
        <v>708</v>
      </c>
      <c r="Q227" s="29" t="str">
        <f t="shared" ref="Q227:Q242" si="26">Q226</f>
        <v>M1</v>
      </c>
      <c r="R227" s="29" t="str">
        <f t="shared" si="24"/>
        <v>Sigma</v>
      </c>
      <c r="S227" s="29" t="str">
        <f t="shared" si="24"/>
        <v>LMS-1509-</v>
      </c>
      <c r="T227" s="29" t="s">
        <v>159</v>
      </c>
      <c r="U227" s="67">
        <v>5</v>
      </c>
      <c r="V227" s="29">
        <v>7950</v>
      </c>
      <c r="W227" s="29">
        <v>140</v>
      </c>
      <c r="X227" s="67"/>
      <c r="AA227" s="435" t="s">
        <v>522</v>
      </c>
      <c r="AB227" s="436">
        <v>0.3</v>
      </c>
      <c r="AC227" s="436">
        <v>1</v>
      </c>
    </row>
    <row r="228" spans="16:29" ht="15.75" x14ac:dyDescent="0.25">
      <c r="P228" s="440" t="s">
        <v>709</v>
      </c>
      <c r="Q228" s="29" t="str">
        <f t="shared" si="26"/>
        <v>M1</v>
      </c>
      <c r="R228" s="29" t="str">
        <f t="shared" si="24"/>
        <v>Sigma</v>
      </c>
      <c r="S228" s="29" t="str">
        <f t="shared" si="24"/>
        <v>LMS-1509-</v>
      </c>
      <c r="T228" s="29" t="s">
        <v>160</v>
      </c>
      <c r="U228" s="67">
        <v>10</v>
      </c>
      <c r="V228" s="29">
        <v>7950</v>
      </c>
      <c r="W228" s="29">
        <v>140</v>
      </c>
      <c r="X228" s="67"/>
      <c r="AA228" s="435" t="s">
        <v>523</v>
      </c>
      <c r="AB228" s="436">
        <v>0.4</v>
      </c>
      <c r="AC228" s="436">
        <v>1.2</v>
      </c>
    </row>
    <row r="229" spans="16:29" ht="15.75" x14ac:dyDescent="0.25">
      <c r="P229" s="440" t="s">
        <v>710</v>
      </c>
      <c r="Q229" s="29" t="str">
        <f t="shared" si="26"/>
        <v>M1</v>
      </c>
      <c r="R229" s="29" t="str">
        <f t="shared" si="24"/>
        <v>Sigma</v>
      </c>
      <c r="S229" s="29" t="str">
        <f t="shared" si="24"/>
        <v>LMS-1509-</v>
      </c>
      <c r="T229" s="29" t="s">
        <v>161</v>
      </c>
      <c r="U229" s="67">
        <v>20</v>
      </c>
      <c r="V229" s="29">
        <v>7950</v>
      </c>
      <c r="W229" s="29">
        <v>140</v>
      </c>
      <c r="X229" s="67"/>
      <c r="AA229" s="435" t="s">
        <v>526</v>
      </c>
      <c r="AB229" s="436">
        <v>0.4</v>
      </c>
      <c r="AC229" s="436">
        <v>1.2</v>
      </c>
    </row>
    <row r="230" spans="16:29" ht="15.75" x14ac:dyDescent="0.25">
      <c r="P230" s="440" t="s">
        <v>711</v>
      </c>
      <c r="Q230" s="29" t="str">
        <f t="shared" si="26"/>
        <v>M1</v>
      </c>
      <c r="R230" s="29" t="str">
        <f t="shared" si="24"/>
        <v>Sigma</v>
      </c>
      <c r="S230" s="29" t="str">
        <f t="shared" si="24"/>
        <v>LMS-1509-</v>
      </c>
      <c r="T230" s="29" t="s">
        <v>162</v>
      </c>
      <c r="U230" s="67">
        <v>20</v>
      </c>
      <c r="V230" s="29">
        <v>7950</v>
      </c>
      <c r="W230" s="29">
        <v>140</v>
      </c>
      <c r="X230" s="67"/>
      <c r="AA230" s="435" t="s">
        <v>499</v>
      </c>
      <c r="AB230" s="436">
        <v>0.5</v>
      </c>
      <c r="AC230" s="436">
        <v>1.6</v>
      </c>
    </row>
    <row r="231" spans="16:29" ht="15.75" x14ac:dyDescent="0.25">
      <c r="P231" s="440" t="s">
        <v>712</v>
      </c>
      <c r="Q231" s="29" t="str">
        <f t="shared" si="26"/>
        <v>M1</v>
      </c>
      <c r="R231" s="29" t="str">
        <f t="shared" si="24"/>
        <v>Sigma</v>
      </c>
      <c r="S231" s="29" t="str">
        <f t="shared" si="24"/>
        <v>LMS-1509-</v>
      </c>
      <c r="T231" s="29" t="s">
        <v>163</v>
      </c>
      <c r="U231" s="67">
        <v>50</v>
      </c>
      <c r="V231" s="29">
        <v>7950</v>
      </c>
      <c r="W231" s="29">
        <v>140</v>
      </c>
      <c r="X231" s="67"/>
      <c r="AA231" s="435" t="s">
        <v>527</v>
      </c>
      <c r="AB231" s="436">
        <v>0.6</v>
      </c>
      <c r="AC231" s="436">
        <v>2</v>
      </c>
    </row>
    <row r="232" spans="16:29" ht="15.75" x14ac:dyDescent="0.25">
      <c r="P232" s="440" t="s">
        <v>713</v>
      </c>
      <c r="Q232" s="29" t="str">
        <f t="shared" si="26"/>
        <v>M1</v>
      </c>
      <c r="R232" s="29" t="str">
        <f t="shared" si="24"/>
        <v>Sigma</v>
      </c>
      <c r="S232" s="29" t="str">
        <f t="shared" si="24"/>
        <v>LMS-1509-</v>
      </c>
      <c r="T232" s="29" t="s">
        <v>475</v>
      </c>
      <c r="U232" s="67">
        <v>100</v>
      </c>
      <c r="V232" s="29">
        <v>7950</v>
      </c>
      <c r="W232" s="29">
        <v>140</v>
      </c>
      <c r="X232" s="67"/>
      <c r="AA232" s="435" t="s">
        <v>528</v>
      </c>
      <c r="AB232" s="436">
        <v>0.8</v>
      </c>
      <c r="AC232" s="436">
        <v>2.5</v>
      </c>
    </row>
    <row r="233" spans="16:29" ht="15.75" x14ac:dyDescent="0.25">
      <c r="P233" s="440" t="s">
        <v>714</v>
      </c>
      <c r="Q233" s="29" t="str">
        <f t="shared" si="26"/>
        <v>M1</v>
      </c>
      <c r="R233" s="29" t="str">
        <f t="shared" si="24"/>
        <v>Sigma</v>
      </c>
      <c r="S233" s="29" t="str">
        <f t="shared" si="24"/>
        <v>LMS-1509-</v>
      </c>
      <c r="T233" s="29" t="s">
        <v>476</v>
      </c>
      <c r="U233" s="67">
        <v>200</v>
      </c>
      <c r="V233" s="29">
        <v>7950</v>
      </c>
      <c r="W233" s="29">
        <v>140</v>
      </c>
      <c r="X233" s="67"/>
      <c r="AA233" s="435" t="s">
        <v>529</v>
      </c>
      <c r="AB233" s="436">
        <v>0.8</v>
      </c>
      <c r="AC233" s="436">
        <v>2.5</v>
      </c>
    </row>
    <row r="234" spans="16:29" ht="15.75" x14ac:dyDescent="0.25">
      <c r="P234" s="440" t="s">
        <v>715</v>
      </c>
      <c r="Q234" s="29" t="str">
        <f t="shared" si="26"/>
        <v>M1</v>
      </c>
      <c r="R234" s="29" t="str">
        <f t="shared" si="24"/>
        <v>Sigma</v>
      </c>
      <c r="S234" s="29" t="str">
        <f t="shared" si="24"/>
        <v>LMS-1509-</v>
      </c>
      <c r="T234" s="29" t="s">
        <v>477</v>
      </c>
      <c r="U234" s="67">
        <v>200</v>
      </c>
      <c r="V234" s="29">
        <v>7950</v>
      </c>
      <c r="W234" s="29">
        <v>140</v>
      </c>
      <c r="X234" s="67"/>
      <c r="AA234" s="435" t="s">
        <v>524</v>
      </c>
      <c r="AB234" s="436">
        <v>1</v>
      </c>
      <c r="AC234" s="436">
        <v>3</v>
      </c>
    </row>
    <row r="235" spans="16:29" ht="15.75" x14ac:dyDescent="0.25">
      <c r="P235" s="440" t="s">
        <v>716</v>
      </c>
      <c r="Q235" s="29" t="str">
        <f t="shared" si="26"/>
        <v>M1</v>
      </c>
      <c r="R235" s="29" t="str">
        <f t="shared" si="24"/>
        <v>Sigma</v>
      </c>
      <c r="S235" s="29" t="str">
        <f t="shared" si="24"/>
        <v>LMS-1509-</v>
      </c>
      <c r="T235" s="29" t="s">
        <v>478</v>
      </c>
      <c r="U235" s="67">
        <v>500</v>
      </c>
      <c r="V235" s="29">
        <v>7950</v>
      </c>
      <c r="W235" s="29">
        <v>140</v>
      </c>
      <c r="X235" s="67"/>
      <c r="AA235" s="435" t="s">
        <v>530</v>
      </c>
      <c r="AB235" s="436">
        <v>1.6</v>
      </c>
      <c r="AC235" s="436">
        <v>5</v>
      </c>
    </row>
    <row r="236" spans="16:29" ht="15.75" x14ac:dyDescent="0.25">
      <c r="P236" s="440" t="s">
        <v>717</v>
      </c>
      <c r="Q236" s="29" t="str">
        <f t="shared" si="26"/>
        <v>M1</v>
      </c>
      <c r="R236" s="29" t="str">
        <f t="shared" si="24"/>
        <v>Sigma</v>
      </c>
      <c r="S236" s="29" t="str">
        <f t="shared" si="24"/>
        <v>LMS-1509-</v>
      </c>
      <c r="T236" s="29" t="s">
        <v>479</v>
      </c>
      <c r="U236" s="67">
        <v>1000</v>
      </c>
      <c r="V236" s="29">
        <v>7950</v>
      </c>
      <c r="W236" s="29">
        <v>140</v>
      </c>
      <c r="X236" s="67"/>
      <c r="AA236" s="435" t="s">
        <v>531</v>
      </c>
      <c r="AB236" s="436">
        <v>3</v>
      </c>
      <c r="AC236" s="437">
        <v>10</v>
      </c>
    </row>
    <row r="237" spans="16:29" ht="15.75" x14ac:dyDescent="0.25">
      <c r="P237" s="440" t="s">
        <v>718</v>
      </c>
      <c r="Q237" s="29" t="str">
        <f t="shared" si="26"/>
        <v>M1</v>
      </c>
      <c r="R237" s="29" t="str">
        <f t="shared" si="24"/>
        <v>Sigma</v>
      </c>
      <c r="S237" s="29" t="str">
        <f t="shared" si="24"/>
        <v>LMS-1509-</v>
      </c>
      <c r="T237" s="29" t="s">
        <v>480</v>
      </c>
      <c r="U237" s="67">
        <v>2000</v>
      </c>
      <c r="V237" s="29">
        <v>7950</v>
      </c>
      <c r="W237" s="29">
        <v>140</v>
      </c>
      <c r="X237" s="67"/>
      <c r="AA237" s="435" t="s">
        <v>532</v>
      </c>
      <c r="AB237" s="436">
        <v>3</v>
      </c>
      <c r="AC237" s="437">
        <v>10</v>
      </c>
    </row>
    <row r="238" spans="16:29" ht="15.75" x14ac:dyDescent="0.25">
      <c r="P238" s="440" t="s">
        <v>719</v>
      </c>
      <c r="Q238" s="29" t="str">
        <f t="shared" si="26"/>
        <v>M1</v>
      </c>
      <c r="R238" s="29" t="str">
        <f t="shared" si="24"/>
        <v>Sigma</v>
      </c>
      <c r="S238" s="29" t="str">
        <f t="shared" si="24"/>
        <v>LMS-1509-</v>
      </c>
      <c r="T238" s="29" t="s">
        <v>481</v>
      </c>
      <c r="U238" s="67">
        <v>2000</v>
      </c>
      <c r="V238" s="29">
        <v>7950</v>
      </c>
      <c r="W238" s="29">
        <v>140</v>
      </c>
      <c r="X238" s="67"/>
      <c r="AA238" s="435" t="s">
        <v>525</v>
      </c>
      <c r="AB238" s="436">
        <v>8</v>
      </c>
      <c r="AC238" s="437">
        <v>25</v>
      </c>
    </row>
    <row r="239" spans="16:29" ht="15.75" x14ac:dyDescent="0.25">
      <c r="P239" s="440" t="s">
        <v>720</v>
      </c>
      <c r="Q239" s="29" t="str">
        <f t="shared" si="26"/>
        <v>M1</v>
      </c>
      <c r="R239" s="29" t="str">
        <f t="shared" si="24"/>
        <v>Sigma</v>
      </c>
      <c r="S239" s="29" t="str">
        <f t="shared" si="24"/>
        <v>LMS-1509-</v>
      </c>
      <c r="T239" s="29" t="s">
        <v>482</v>
      </c>
      <c r="U239" s="67">
        <v>5000</v>
      </c>
      <c r="V239" s="29">
        <v>7950</v>
      </c>
      <c r="W239" s="29">
        <v>140</v>
      </c>
      <c r="X239" s="67"/>
      <c r="AA239" s="435" t="s">
        <v>517</v>
      </c>
      <c r="AB239" s="437">
        <v>16</v>
      </c>
      <c r="AC239" s="437">
        <v>50</v>
      </c>
    </row>
    <row r="240" spans="16:29" ht="15.75" x14ac:dyDescent="0.25">
      <c r="P240" s="440" t="s">
        <v>721</v>
      </c>
      <c r="Q240" s="29" t="str">
        <f t="shared" si="26"/>
        <v>M1</v>
      </c>
      <c r="R240" s="29" t="str">
        <f t="shared" si="24"/>
        <v>Sigma</v>
      </c>
      <c r="S240" s="29" t="str">
        <f t="shared" ref="S240" si="27">S239</f>
        <v>LMS-1509-</v>
      </c>
      <c r="T240" s="29" t="s">
        <v>483</v>
      </c>
      <c r="U240" s="67">
        <v>10000</v>
      </c>
      <c r="V240" s="29">
        <v>7950</v>
      </c>
      <c r="W240" s="29">
        <v>140</v>
      </c>
      <c r="X240" s="67"/>
      <c r="AA240" s="435" t="s">
        <v>518</v>
      </c>
      <c r="AB240" s="437">
        <v>30</v>
      </c>
      <c r="AC240" s="437">
        <v>100</v>
      </c>
    </row>
    <row r="241" spans="16:29" ht="15.75" x14ac:dyDescent="0.25">
      <c r="P241" s="440" t="s">
        <v>722</v>
      </c>
      <c r="Q241" s="29" t="str">
        <f t="shared" si="26"/>
        <v>M1</v>
      </c>
      <c r="R241" s="29" t="str">
        <f t="shared" si="24"/>
        <v>Sigma</v>
      </c>
      <c r="S241" s="29" t="s">
        <v>566</v>
      </c>
      <c r="T241" s="29" t="s">
        <v>484</v>
      </c>
      <c r="U241" s="67">
        <v>5000</v>
      </c>
      <c r="V241" s="29">
        <v>7950</v>
      </c>
      <c r="W241" s="29">
        <v>140</v>
      </c>
      <c r="X241" s="67"/>
      <c r="AA241" s="435" t="s">
        <v>519</v>
      </c>
      <c r="AB241" s="437">
        <v>30</v>
      </c>
      <c r="AC241" s="437">
        <v>100</v>
      </c>
    </row>
    <row r="242" spans="16:29" ht="15.75" x14ac:dyDescent="0.25">
      <c r="P242" s="440" t="s">
        <v>723</v>
      </c>
      <c r="Q242" s="29" t="str">
        <f t="shared" si="26"/>
        <v>M1</v>
      </c>
      <c r="R242" s="29" t="str">
        <f t="shared" si="24"/>
        <v>Sigma</v>
      </c>
      <c r="S242" s="29" t="s">
        <v>566</v>
      </c>
      <c r="T242" s="29" t="s">
        <v>485</v>
      </c>
      <c r="U242" s="67">
        <v>10000</v>
      </c>
      <c r="V242" s="29">
        <v>7950</v>
      </c>
      <c r="W242" s="29">
        <v>140</v>
      </c>
      <c r="X242" s="67"/>
      <c r="AA242" s="435" t="s">
        <v>520</v>
      </c>
      <c r="AB242" s="437">
        <v>80</v>
      </c>
      <c r="AC242" s="437">
        <v>250</v>
      </c>
    </row>
    <row r="243" spans="16:29" ht="15.75" x14ac:dyDescent="0.25">
      <c r="P243" s="440" t="s">
        <v>724</v>
      </c>
      <c r="Q243" s="29" t="s">
        <v>126</v>
      </c>
      <c r="R243" s="29" t="str">
        <f t="shared" si="24"/>
        <v>Sigma</v>
      </c>
      <c r="S243" s="29" t="s">
        <v>566</v>
      </c>
      <c r="T243" s="29" t="s">
        <v>486</v>
      </c>
      <c r="U243" s="67">
        <v>20000</v>
      </c>
      <c r="V243" s="29">
        <v>7950</v>
      </c>
      <c r="W243" s="29">
        <v>140</v>
      </c>
      <c r="X243" s="67"/>
      <c r="AA243" s="435" t="s">
        <v>521</v>
      </c>
      <c r="AB243" s="437">
        <v>160</v>
      </c>
      <c r="AC243" s="437">
        <v>500</v>
      </c>
    </row>
    <row r="244" spans="16:29" x14ac:dyDescent="0.25">
      <c r="P244" s="438" t="s">
        <v>705</v>
      </c>
      <c r="Q244" s="29" t="str">
        <f t="shared" ref="Q244" si="28">Q243</f>
        <v>M1</v>
      </c>
      <c r="R244" s="29" t="str">
        <f t="shared" si="24"/>
        <v>Sigma</v>
      </c>
      <c r="S244" s="29" t="s">
        <v>566</v>
      </c>
      <c r="T244" s="29">
        <v>1</v>
      </c>
      <c r="U244" s="67">
        <v>1</v>
      </c>
      <c r="V244" s="29">
        <v>7950</v>
      </c>
      <c r="W244" s="29">
        <v>140</v>
      </c>
      <c r="X244" s="67"/>
      <c r="Y244" s="426" t="s">
        <v>512</v>
      </c>
    </row>
    <row r="245" spans="16:29" x14ac:dyDescent="0.25">
      <c r="P245" s="438" t="s">
        <v>706</v>
      </c>
      <c r="Q245" s="29" t="str">
        <f t="shared" ref="Q245" si="29">Q244</f>
        <v>M1</v>
      </c>
      <c r="R245" s="29" t="str">
        <f t="shared" si="24"/>
        <v>Sigma</v>
      </c>
      <c r="S245" s="29" t="str">
        <f>S244</f>
        <v>LMS-1509-</v>
      </c>
      <c r="T245" s="29">
        <v>2</v>
      </c>
      <c r="U245" s="67">
        <v>2</v>
      </c>
      <c r="V245" s="29">
        <v>7950</v>
      </c>
      <c r="W245" s="29">
        <v>140</v>
      </c>
      <c r="X245" s="67"/>
    </row>
    <row r="246" spans="16:29" x14ac:dyDescent="0.25">
      <c r="P246" s="438" t="s">
        <v>707</v>
      </c>
      <c r="Q246" s="29" t="str">
        <f t="shared" ref="Q246" si="30">Q245</f>
        <v>M1</v>
      </c>
      <c r="R246" s="29" t="str">
        <f t="shared" si="24"/>
        <v>Sigma</v>
      </c>
      <c r="S246" s="29" t="str">
        <f t="shared" ref="S246" si="31">S245</f>
        <v>LMS-1509-</v>
      </c>
      <c r="T246" s="29" t="s">
        <v>158</v>
      </c>
      <c r="U246" s="67">
        <v>2</v>
      </c>
      <c r="V246" s="29">
        <v>7950</v>
      </c>
      <c r="W246" s="29">
        <v>140</v>
      </c>
      <c r="X246" s="67"/>
    </row>
    <row r="247" spans="16:29" x14ac:dyDescent="0.25">
      <c r="P247" s="438" t="s">
        <v>708</v>
      </c>
      <c r="Q247" s="29" t="str">
        <f t="shared" ref="Q247" si="32">Q246</f>
        <v>M1</v>
      </c>
      <c r="R247" s="29" t="str">
        <f t="shared" si="24"/>
        <v>Sigma</v>
      </c>
      <c r="S247" s="29" t="str">
        <f t="shared" ref="S247" si="33">S246</f>
        <v>LMS-1509-</v>
      </c>
      <c r="T247" s="29" t="s">
        <v>159</v>
      </c>
      <c r="U247" s="67">
        <v>5</v>
      </c>
      <c r="V247" s="29">
        <v>7950</v>
      </c>
      <c r="W247" s="29">
        <v>140</v>
      </c>
      <c r="X247" s="67"/>
    </row>
    <row r="248" spans="16:29" x14ac:dyDescent="0.25">
      <c r="P248" s="438" t="s">
        <v>709</v>
      </c>
      <c r="Q248" s="29" t="str">
        <f t="shared" ref="Q248" si="34">Q247</f>
        <v>M1</v>
      </c>
      <c r="R248" s="29" t="str">
        <f t="shared" si="24"/>
        <v>Sigma</v>
      </c>
      <c r="S248" s="29" t="str">
        <f t="shared" ref="S248" si="35">S247</f>
        <v>LMS-1509-</v>
      </c>
      <c r="T248" s="29" t="s">
        <v>160</v>
      </c>
      <c r="U248" s="67">
        <v>10</v>
      </c>
      <c r="V248" s="29">
        <v>7950</v>
      </c>
      <c r="W248" s="29">
        <v>140</v>
      </c>
      <c r="X248" s="67"/>
    </row>
    <row r="249" spans="16:29" x14ac:dyDescent="0.25">
      <c r="P249" s="438" t="s">
        <v>710</v>
      </c>
      <c r="Q249" s="29" t="str">
        <f t="shared" ref="Q249" si="36">Q248</f>
        <v>M1</v>
      </c>
      <c r="R249" s="29" t="str">
        <f t="shared" si="24"/>
        <v>Sigma</v>
      </c>
      <c r="S249" s="29" t="str">
        <f t="shared" ref="S249" si="37">S248</f>
        <v>LMS-1509-</v>
      </c>
      <c r="T249" s="29" t="s">
        <v>161</v>
      </c>
      <c r="U249" s="67">
        <v>20</v>
      </c>
      <c r="V249" s="29">
        <v>7950</v>
      </c>
      <c r="W249" s="29">
        <v>140</v>
      </c>
      <c r="X249" s="67"/>
    </row>
    <row r="250" spans="16:29" x14ac:dyDescent="0.25">
      <c r="P250" s="438" t="s">
        <v>711</v>
      </c>
      <c r="Q250" s="29" t="str">
        <f t="shared" ref="Q250" si="38">Q249</f>
        <v>M1</v>
      </c>
      <c r="R250" s="29" t="str">
        <f t="shared" si="24"/>
        <v>Sigma</v>
      </c>
      <c r="S250" s="29" t="str">
        <f t="shared" ref="S250" si="39">S249</f>
        <v>LMS-1509-</v>
      </c>
      <c r="T250" s="29" t="s">
        <v>162</v>
      </c>
      <c r="U250" s="67">
        <v>20</v>
      </c>
      <c r="V250" s="29">
        <v>7950</v>
      </c>
      <c r="W250" s="29">
        <v>140</v>
      </c>
      <c r="X250" s="67"/>
    </row>
    <row r="251" spans="16:29" x14ac:dyDescent="0.25">
      <c r="P251" s="438" t="s">
        <v>712</v>
      </c>
      <c r="Q251" s="29" t="str">
        <f t="shared" ref="Q251" si="40">Q250</f>
        <v>M1</v>
      </c>
      <c r="R251" s="29" t="str">
        <f t="shared" si="24"/>
        <v>Sigma</v>
      </c>
      <c r="S251" s="29" t="str">
        <f t="shared" ref="S251" si="41">S250</f>
        <v>LMS-1509-</v>
      </c>
      <c r="T251" s="29" t="s">
        <v>163</v>
      </c>
      <c r="U251" s="67">
        <v>50</v>
      </c>
      <c r="V251" s="29">
        <v>7950</v>
      </c>
      <c r="W251" s="29">
        <v>140</v>
      </c>
      <c r="X251" s="67"/>
    </row>
    <row r="252" spans="16:29" x14ac:dyDescent="0.25">
      <c r="P252" s="438" t="s">
        <v>713</v>
      </c>
      <c r="Q252" s="29" t="str">
        <f t="shared" ref="Q252" si="42">Q251</f>
        <v>M1</v>
      </c>
      <c r="R252" s="29" t="str">
        <f t="shared" si="24"/>
        <v>Sigma</v>
      </c>
      <c r="S252" s="29" t="str">
        <f t="shared" ref="S252" si="43">S251</f>
        <v>LMS-1509-</v>
      </c>
      <c r="T252" s="29" t="s">
        <v>475</v>
      </c>
      <c r="U252" s="67">
        <v>100</v>
      </c>
      <c r="V252" s="29">
        <v>7950</v>
      </c>
      <c r="W252" s="29">
        <v>140</v>
      </c>
      <c r="X252" s="67"/>
    </row>
    <row r="253" spans="16:29" x14ac:dyDescent="0.25">
      <c r="P253" s="438" t="s">
        <v>714</v>
      </c>
      <c r="Q253" s="29" t="str">
        <f t="shared" ref="Q253" si="44">Q252</f>
        <v>M1</v>
      </c>
      <c r="R253" s="29" t="str">
        <f t="shared" si="24"/>
        <v>Sigma</v>
      </c>
      <c r="S253" s="29" t="str">
        <f t="shared" ref="S253" si="45">S252</f>
        <v>LMS-1509-</v>
      </c>
      <c r="T253" s="29" t="s">
        <v>476</v>
      </c>
      <c r="U253" s="67">
        <v>200</v>
      </c>
      <c r="V253" s="29">
        <v>7950</v>
      </c>
      <c r="W253" s="29">
        <v>140</v>
      </c>
      <c r="X253" s="67"/>
    </row>
    <row r="254" spans="16:29" x14ac:dyDescent="0.25">
      <c r="P254" s="438" t="s">
        <v>715</v>
      </c>
      <c r="Q254" s="29" t="str">
        <f t="shared" ref="Q254" si="46">Q253</f>
        <v>M1</v>
      </c>
      <c r="R254" s="29" t="str">
        <f t="shared" si="24"/>
        <v>Sigma</v>
      </c>
      <c r="S254" s="29" t="str">
        <f t="shared" ref="S254" si="47">S253</f>
        <v>LMS-1509-</v>
      </c>
      <c r="T254" s="29" t="s">
        <v>477</v>
      </c>
      <c r="U254" s="67">
        <v>200</v>
      </c>
      <c r="V254" s="29">
        <v>7950</v>
      </c>
      <c r="W254" s="29">
        <v>140</v>
      </c>
      <c r="X254" s="67"/>
    </row>
    <row r="255" spans="16:29" x14ac:dyDescent="0.25">
      <c r="P255" s="438" t="s">
        <v>716</v>
      </c>
      <c r="Q255" s="29" t="str">
        <f t="shared" ref="Q255" si="48">Q254</f>
        <v>M1</v>
      </c>
      <c r="R255" s="29" t="str">
        <f t="shared" si="24"/>
        <v>Sigma</v>
      </c>
      <c r="S255" s="29" t="str">
        <f t="shared" ref="S255" si="49">S254</f>
        <v>LMS-1509-</v>
      </c>
      <c r="T255" s="29" t="s">
        <v>478</v>
      </c>
      <c r="U255" s="67">
        <v>500</v>
      </c>
      <c r="V255" s="29">
        <v>7950</v>
      </c>
      <c r="W255" s="29">
        <v>140</v>
      </c>
      <c r="X255" s="67"/>
    </row>
    <row r="256" spans="16:29" x14ac:dyDescent="0.25">
      <c r="P256" s="438" t="s">
        <v>717</v>
      </c>
      <c r="Q256" s="29" t="str">
        <f t="shared" ref="Q256:S256" si="50">Q255</f>
        <v>M1</v>
      </c>
      <c r="R256" s="29" t="str">
        <f t="shared" si="50"/>
        <v>Sigma</v>
      </c>
      <c r="S256" s="29" t="str">
        <f t="shared" si="50"/>
        <v>LMS-1509-</v>
      </c>
      <c r="T256" s="29" t="s">
        <v>479</v>
      </c>
      <c r="U256" s="67">
        <v>1000</v>
      </c>
      <c r="V256" s="29">
        <v>7950</v>
      </c>
      <c r="W256" s="29">
        <v>140</v>
      </c>
      <c r="X256" s="67"/>
    </row>
    <row r="257" spans="16:25" x14ac:dyDescent="0.25">
      <c r="P257" s="438" t="s">
        <v>718</v>
      </c>
      <c r="Q257" s="29" t="str">
        <f t="shared" ref="Q257:S257" si="51">Q256</f>
        <v>M1</v>
      </c>
      <c r="R257" s="29" t="str">
        <f t="shared" si="51"/>
        <v>Sigma</v>
      </c>
      <c r="S257" s="29" t="str">
        <f t="shared" si="51"/>
        <v>LMS-1509-</v>
      </c>
      <c r="T257" s="29" t="s">
        <v>480</v>
      </c>
      <c r="U257" s="67">
        <v>2000</v>
      </c>
      <c r="V257" s="29">
        <v>7950</v>
      </c>
      <c r="W257" s="29">
        <v>140</v>
      </c>
      <c r="X257" s="67"/>
    </row>
    <row r="258" spans="16:25" x14ac:dyDescent="0.25">
      <c r="P258" s="438" t="s">
        <v>719</v>
      </c>
      <c r="Q258" s="29" t="str">
        <f t="shared" ref="Q258:S258" si="52">Q257</f>
        <v>M1</v>
      </c>
      <c r="R258" s="29" t="str">
        <f t="shared" si="52"/>
        <v>Sigma</v>
      </c>
      <c r="S258" s="29" t="str">
        <f t="shared" si="52"/>
        <v>LMS-1509-</v>
      </c>
      <c r="T258" s="29" t="s">
        <v>481</v>
      </c>
      <c r="U258" s="67">
        <v>2000</v>
      </c>
      <c r="V258" s="29">
        <v>7950</v>
      </c>
      <c r="W258" s="29">
        <v>140</v>
      </c>
      <c r="X258" s="67"/>
    </row>
    <row r="259" spans="16:25" x14ac:dyDescent="0.25">
      <c r="P259" s="438" t="s">
        <v>720</v>
      </c>
      <c r="Q259" s="29" t="str">
        <f t="shared" ref="Q259:S274" si="53">Q258</f>
        <v>M1</v>
      </c>
      <c r="R259" s="29" t="str">
        <f t="shared" si="53"/>
        <v>Sigma</v>
      </c>
      <c r="S259" s="29" t="str">
        <f t="shared" si="53"/>
        <v>LMS-1509-</v>
      </c>
      <c r="T259" s="29" t="s">
        <v>482</v>
      </c>
      <c r="U259" s="67">
        <v>5000</v>
      </c>
      <c r="V259" s="29">
        <v>7950</v>
      </c>
      <c r="W259" s="29">
        <v>140</v>
      </c>
      <c r="X259" s="67"/>
    </row>
    <row r="260" spans="16:25" x14ac:dyDescent="0.25">
      <c r="P260" s="438" t="s">
        <v>721</v>
      </c>
      <c r="Q260" s="29" t="s">
        <v>126</v>
      </c>
      <c r="R260" s="29" t="str">
        <f t="shared" si="53"/>
        <v>Sigma</v>
      </c>
      <c r="S260" s="29" t="str">
        <f t="shared" si="53"/>
        <v>LMS-1509-</v>
      </c>
      <c r="T260" s="29" t="s">
        <v>483</v>
      </c>
      <c r="U260" s="67">
        <v>10000</v>
      </c>
      <c r="V260" s="29">
        <v>7950</v>
      </c>
      <c r="W260" s="29">
        <v>140</v>
      </c>
      <c r="X260" s="67"/>
    </row>
    <row r="261" spans="16:25" x14ac:dyDescent="0.25">
      <c r="P261" s="438" t="s">
        <v>722</v>
      </c>
      <c r="Q261" s="29" t="str">
        <f t="shared" ref="Q261:S276" si="54">Q260</f>
        <v>M1</v>
      </c>
      <c r="R261" s="29" t="str">
        <f t="shared" si="53"/>
        <v>Sigma</v>
      </c>
      <c r="S261" s="29" t="s">
        <v>566</v>
      </c>
      <c r="T261" s="29" t="s">
        <v>484</v>
      </c>
      <c r="U261" s="67">
        <v>5000</v>
      </c>
      <c r="V261" s="29">
        <v>7950</v>
      </c>
      <c r="W261" s="29">
        <v>140</v>
      </c>
      <c r="X261" s="67"/>
    </row>
    <row r="262" spans="16:25" x14ac:dyDescent="0.25">
      <c r="P262" s="438" t="s">
        <v>723</v>
      </c>
      <c r="Q262" s="29" t="str">
        <f t="shared" si="54"/>
        <v>M1</v>
      </c>
      <c r="R262" s="29" t="str">
        <f t="shared" si="53"/>
        <v>Sigma</v>
      </c>
      <c r="S262" s="29" t="s">
        <v>566</v>
      </c>
      <c r="T262" s="29" t="s">
        <v>485</v>
      </c>
      <c r="U262" s="67">
        <v>10000</v>
      </c>
      <c r="V262" s="29">
        <v>7950</v>
      </c>
      <c r="W262" s="29">
        <v>140</v>
      </c>
      <c r="X262" s="67"/>
    </row>
    <row r="263" spans="16:25" x14ac:dyDescent="0.25">
      <c r="P263" s="438" t="s">
        <v>724</v>
      </c>
      <c r="Q263" s="29" t="str">
        <f t="shared" si="54"/>
        <v>M1</v>
      </c>
      <c r="R263" s="29" t="str">
        <f t="shared" si="53"/>
        <v>Sigma</v>
      </c>
      <c r="S263" s="29" t="s">
        <v>566</v>
      </c>
      <c r="T263" s="29" t="s">
        <v>486</v>
      </c>
      <c r="U263" s="67">
        <v>20000</v>
      </c>
      <c r="V263" s="29">
        <v>7950</v>
      </c>
      <c r="W263" s="29">
        <v>140</v>
      </c>
      <c r="X263" s="67"/>
    </row>
    <row r="264" spans="16:25" x14ac:dyDescent="0.25">
      <c r="P264" s="440" t="s">
        <v>705</v>
      </c>
      <c r="Q264" s="29" t="str">
        <f t="shared" si="54"/>
        <v>M1</v>
      </c>
      <c r="R264" s="29" t="str">
        <f t="shared" si="53"/>
        <v>Sigma</v>
      </c>
      <c r="S264" s="29" t="s">
        <v>566</v>
      </c>
      <c r="T264" s="29">
        <v>1</v>
      </c>
      <c r="U264" s="67">
        <v>1</v>
      </c>
      <c r="V264" s="29">
        <v>7950</v>
      </c>
      <c r="W264" s="29">
        <v>140</v>
      </c>
      <c r="X264" s="67"/>
      <c r="Y264" s="426" t="s">
        <v>512</v>
      </c>
    </row>
    <row r="265" spans="16:25" x14ac:dyDescent="0.25">
      <c r="P265" s="440" t="s">
        <v>706</v>
      </c>
      <c r="Q265" s="29" t="str">
        <f t="shared" si="54"/>
        <v>M1</v>
      </c>
      <c r="R265" s="29" t="str">
        <f t="shared" si="53"/>
        <v>Sigma</v>
      </c>
      <c r="S265" s="29" t="str">
        <f>S264</f>
        <v>LMS-1509-</v>
      </c>
      <c r="T265" s="29">
        <v>2</v>
      </c>
      <c r="U265" s="67">
        <v>2</v>
      </c>
      <c r="V265" s="29">
        <v>7950</v>
      </c>
      <c r="W265" s="29">
        <v>140</v>
      </c>
      <c r="X265" s="67"/>
    </row>
    <row r="266" spans="16:25" x14ac:dyDescent="0.25">
      <c r="P266" s="440" t="s">
        <v>707</v>
      </c>
      <c r="Q266" s="29" t="str">
        <f t="shared" si="54"/>
        <v>M1</v>
      </c>
      <c r="R266" s="29" t="str">
        <f t="shared" si="53"/>
        <v>Sigma</v>
      </c>
      <c r="S266" s="29" t="str">
        <f t="shared" si="53"/>
        <v>LMS-1509-</v>
      </c>
      <c r="T266" s="29" t="s">
        <v>158</v>
      </c>
      <c r="U266" s="67">
        <v>2</v>
      </c>
      <c r="V266" s="29">
        <v>7950</v>
      </c>
      <c r="W266" s="29">
        <v>140</v>
      </c>
      <c r="X266" s="67"/>
    </row>
    <row r="267" spans="16:25" x14ac:dyDescent="0.25">
      <c r="P267" s="440" t="s">
        <v>708</v>
      </c>
      <c r="Q267" s="29" t="str">
        <f t="shared" si="54"/>
        <v>M1</v>
      </c>
      <c r="R267" s="29" t="str">
        <f t="shared" si="53"/>
        <v>Sigma</v>
      </c>
      <c r="S267" s="29" t="str">
        <f t="shared" si="53"/>
        <v>LMS-1509-</v>
      </c>
      <c r="T267" s="29" t="s">
        <v>159</v>
      </c>
      <c r="U267" s="67">
        <v>5</v>
      </c>
      <c r="V267" s="29">
        <v>7950</v>
      </c>
      <c r="W267" s="29">
        <v>140</v>
      </c>
      <c r="X267" s="67"/>
    </row>
    <row r="268" spans="16:25" x14ac:dyDescent="0.25">
      <c r="P268" s="440" t="s">
        <v>709</v>
      </c>
      <c r="Q268" s="29" t="str">
        <f t="shared" si="54"/>
        <v>M1</v>
      </c>
      <c r="R268" s="29" t="str">
        <f t="shared" si="53"/>
        <v>Sigma</v>
      </c>
      <c r="S268" s="29" t="str">
        <f t="shared" si="53"/>
        <v>LMS-1509-</v>
      </c>
      <c r="T268" s="29" t="s">
        <v>160</v>
      </c>
      <c r="U268" s="67">
        <v>10</v>
      </c>
      <c r="V268" s="29">
        <v>7950</v>
      </c>
      <c r="W268" s="29">
        <v>140</v>
      </c>
      <c r="X268" s="67"/>
    </row>
    <row r="269" spans="16:25" x14ac:dyDescent="0.25">
      <c r="P269" s="440" t="s">
        <v>710</v>
      </c>
      <c r="Q269" s="29" t="str">
        <f t="shared" si="54"/>
        <v>M1</v>
      </c>
      <c r="R269" s="29" t="str">
        <f t="shared" si="53"/>
        <v>Sigma</v>
      </c>
      <c r="S269" s="29" t="str">
        <f t="shared" si="53"/>
        <v>LMS-1509-</v>
      </c>
      <c r="T269" s="29" t="s">
        <v>161</v>
      </c>
      <c r="U269" s="67">
        <v>20</v>
      </c>
      <c r="V269" s="29">
        <v>7950</v>
      </c>
      <c r="W269" s="29">
        <v>140</v>
      </c>
      <c r="X269" s="67"/>
    </row>
    <row r="270" spans="16:25" x14ac:dyDescent="0.25">
      <c r="P270" s="440" t="s">
        <v>711</v>
      </c>
      <c r="Q270" s="29" t="str">
        <f t="shared" si="54"/>
        <v>M1</v>
      </c>
      <c r="R270" s="29" t="str">
        <f t="shared" si="53"/>
        <v>Sigma</v>
      </c>
      <c r="S270" s="29" t="str">
        <f t="shared" si="53"/>
        <v>LMS-1509-</v>
      </c>
      <c r="T270" s="29" t="s">
        <v>162</v>
      </c>
      <c r="U270" s="67">
        <v>20</v>
      </c>
      <c r="V270" s="29">
        <v>7950</v>
      </c>
      <c r="W270" s="29">
        <v>140</v>
      </c>
      <c r="X270" s="67"/>
    </row>
    <row r="271" spans="16:25" x14ac:dyDescent="0.25">
      <c r="P271" s="440" t="s">
        <v>712</v>
      </c>
      <c r="Q271" s="29" t="str">
        <f t="shared" si="54"/>
        <v>M1</v>
      </c>
      <c r="R271" s="29" t="str">
        <f t="shared" si="53"/>
        <v>Sigma</v>
      </c>
      <c r="S271" s="29" t="str">
        <f t="shared" si="53"/>
        <v>LMS-1509-</v>
      </c>
      <c r="T271" s="29" t="s">
        <v>163</v>
      </c>
      <c r="U271" s="67">
        <v>50</v>
      </c>
      <c r="V271" s="29">
        <v>7950</v>
      </c>
      <c r="W271" s="29">
        <v>140</v>
      </c>
      <c r="X271" s="67"/>
    </row>
    <row r="272" spans="16:25" x14ac:dyDescent="0.25">
      <c r="P272" s="440" t="s">
        <v>713</v>
      </c>
      <c r="Q272" s="29" t="str">
        <f t="shared" si="54"/>
        <v>M1</v>
      </c>
      <c r="R272" s="29" t="str">
        <f t="shared" si="53"/>
        <v>Sigma</v>
      </c>
      <c r="S272" s="29" t="str">
        <f t="shared" si="53"/>
        <v>LMS-1509-</v>
      </c>
      <c r="T272" s="29" t="s">
        <v>475</v>
      </c>
      <c r="U272" s="67">
        <v>100</v>
      </c>
      <c r="V272" s="29">
        <v>7950</v>
      </c>
      <c r="W272" s="29">
        <v>140</v>
      </c>
      <c r="X272" s="67"/>
    </row>
    <row r="273" spans="16:25" x14ac:dyDescent="0.25">
      <c r="P273" s="440" t="s">
        <v>714</v>
      </c>
      <c r="Q273" s="29" t="str">
        <f t="shared" si="54"/>
        <v>M1</v>
      </c>
      <c r="R273" s="29" t="str">
        <f t="shared" si="53"/>
        <v>Sigma</v>
      </c>
      <c r="S273" s="29" t="str">
        <f t="shared" si="53"/>
        <v>LMS-1509-</v>
      </c>
      <c r="T273" s="29" t="s">
        <v>476</v>
      </c>
      <c r="U273" s="67">
        <v>200</v>
      </c>
      <c r="V273" s="29">
        <v>7950</v>
      </c>
      <c r="W273" s="29">
        <v>140</v>
      </c>
      <c r="X273" s="67"/>
    </row>
    <row r="274" spans="16:25" x14ac:dyDescent="0.25">
      <c r="P274" s="440" t="s">
        <v>715</v>
      </c>
      <c r="Q274" s="29" t="str">
        <f t="shared" si="54"/>
        <v>M1</v>
      </c>
      <c r="R274" s="29" t="str">
        <f t="shared" si="53"/>
        <v>Sigma</v>
      </c>
      <c r="S274" s="29" t="str">
        <f t="shared" si="53"/>
        <v>LMS-1509-</v>
      </c>
      <c r="T274" s="29" t="s">
        <v>477</v>
      </c>
      <c r="U274" s="67">
        <v>200</v>
      </c>
      <c r="V274" s="29">
        <v>7950</v>
      </c>
      <c r="W274" s="29">
        <v>140</v>
      </c>
      <c r="X274" s="67"/>
    </row>
    <row r="275" spans="16:25" x14ac:dyDescent="0.25">
      <c r="P275" s="440" t="s">
        <v>716</v>
      </c>
      <c r="Q275" s="29" t="str">
        <f t="shared" si="54"/>
        <v>M1</v>
      </c>
      <c r="R275" s="29" t="str">
        <f t="shared" si="54"/>
        <v>Sigma</v>
      </c>
      <c r="S275" s="29" t="str">
        <f t="shared" si="54"/>
        <v>LMS-1509-</v>
      </c>
      <c r="T275" s="29" t="s">
        <v>478</v>
      </c>
      <c r="U275" s="67">
        <v>500</v>
      </c>
      <c r="V275" s="29">
        <v>7950</v>
      </c>
      <c r="W275" s="29">
        <v>140</v>
      </c>
      <c r="X275" s="67"/>
    </row>
    <row r="276" spans="16:25" x14ac:dyDescent="0.25">
      <c r="P276" s="440" t="s">
        <v>717</v>
      </c>
      <c r="Q276" s="29" t="str">
        <f t="shared" si="54"/>
        <v>M1</v>
      </c>
      <c r="R276" s="29" t="str">
        <f t="shared" si="54"/>
        <v>Sigma</v>
      </c>
      <c r="S276" s="29" t="str">
        <f t="shared" si="54"/>
        <v>LMS-1509-</v>
      </c>
      <c r="T276" s="29" t="s">
        <v>479</v>
      </c>
      <c r="U276" s="67">
        <v>1000</v>
      </c>
      <c r="V276" s="29">
        <v>7950</v>
      </c>
      <c r="W276" s="29">
        <v>140</v>
      </c>
      <c r="X276" s="67"/>
    </row>
    <row r="277" spans="16:25" x14ac:dyDescent="0.25">
      <c r="P277" s="440" t="s">
        <v>718</v>
      </c>
      <c r="Q277" s="29" t="str">
        <f t="shared" ref="Q277:S292" si="55">Q276</f>
        <v>M1</v>
      </c>
      <c r="R277" s="29" t="str">
        <f t="shared" si="55"/>
        <v>Sigma</v>
      </c>
      <c r="S277" s="29" t="str">
        <f t="shared" si="55"/>
        <v>LMS-1509-</v>
      </c>
      <c r="T277" s="29" t="s">
        <v>480</v>
      </c>
      <c r="U277" s="67">
        <v>2000</v>
      </c>
      <c r="V277" s="29">
        <v>7950</v>
      </c>
      <c r="W277" s="29">
        <v>140</v>
      </c>
      <c r="X277" s="67"/>
    </row>
    <row r="278" spans="16:25" x14ac:dyDescent="0.25">
      <c r="P278" s="440" t="s">
        <v>719</v>
      </c>
      <c r="Q278" s="29" t="str">
        <f t="shared" si="55"/>
        <v>M1</v>
      </c>
      <c r="R278" s="29" t="str">
        <f t="shared" si="55"/>
        <v>Sigma</v>
      </c>
      <c r="S278" s="29" t="str">
        <f t="shared" si="55"/>
        <v>LMS-1509-</v>
      </c>
      <c r="T278" s="29" t="s">
        <v>481</v>
      </c>
      <c r="U278" s="67">
        <v>2000</v>
      </c>
      <c r="V278" s="29">
        <v>7950</v>
      </c>
      <c r="W278" s="29">
        <v>140</v>
      </c>
      <c r="X278" s="67"/>
    </row>
    <row r="279" spans="16:25" x14ac:dyDescent="0.25">
      <c r="P279" s="440" t="s">
        <v>720</v>
      </c>
      <c r="Q279" s="29" t="str">
        <f t="shared" si="55"/>
        <v>M1</v>
      </c>
      <c r="R279" s="29" t="str">
        <f t="shared" si="55"/>
        <v>Sigma</v>
      </c>
      <c r="S279" s="29" t="str">
        <f t="shared" si="55"/>
        <v>LMS-1509-</v>
      </c>
      <c r="T279" s="29" t="s">
        <v>482</v>
      </c>
      <c r="U279" s="67">
        <v>5000</v>
      </c>
      <c r="V279" s="29">
        <v>7950</v>
      </c>
      <c r="W279" s="29">
        <v>140</v>
      </c>
      <c r="X279" s="67"/>
    </row>
    <row r="280" spans="16:25" x14ac:dyDescent="0.25">
      <c r="P280" s="440" t="s">
        <v>721</v>
      </c>
      <c r="Q280" s="29" t="str">
        <f t="shared" si="55"/>
        <v>M1</v>
      </c>
      <c r="R280" s="29" t="str">
        <f t="shared" si="55"/>
        <v>Sigma</v>
      </c>
      <c r="S280" s="29" t="str">
        <f t="shared" si="55"/>
        <v>LMS-1509-</v>
      </c>
      <c r="T280" s="29" t="s">
        <v>483</v>
      </c>
      <c r="U280" s="67">
        <v>10000</v>
      </c>
      <c r="V280" s="29">
        <v>7950</v>
      </c>
      <c r="W280" s="29">
        <v>140</v>
      </c>
      <c r="X280" s="67"/>
    </row>
    <row r="281" spans="16:25" x14ac:dyDescent="0.25">
      <c r="P281" s="440" t="s">
        <v>722</v>
      </c>
      <c r="Q281" s="29" t="str">
        <f t="shared" si="55"/>
        <v>M1</v>
      </c>
      <c r="R281" s="29" t="str">
        <f t="shared" si="55"/>
        <v>Sigma</v>
      </c>
      <c r="S281" s="29" t="s">
        <v>566</v>
      </c>
      <c r="T281" s="29" t="s">
        <v>484</v>
      </c>
      <c r="U281" s="67">
        <v>5000</v>
      </c>
      <c r="V281" s="29">
        <v>7950</v>
      </c>
      <c r="W281" s="29">
        <v>140</v>
      </c>
      <c r="X281" s="67"/>
    </row>
    <row r="282" spans="16:25" x14ac:dyDescent="0.25">
      <c r="P282" s="440" t="s">
        <v>723</v>
      </c>
      <c r="Q282" s="29" t="str">
        <f t="shared" si="55"/>
        <v>M1</v>
      </c>
      <c r="R282" s="29" t="str">
        <f t="shared" si="55"/>
        <v>Sigma</v>
      </c>
      <c r="S282" s="29" t="s">
        <v>566</v>
      </c>
      <c r="T282" s="29" t="s">
        <v>485</v>
      </c>
      <c r="U282" s="67">
        <v>10000</v>
      </c>
      <c r="V282" s="29">
        <v>7950</v>
      </c>
      <c r="W282" s="29">
        <v>140</v>
      </c>
      <c r="X282" s="67"/>
    </row>
    <row r="283" spans="16:25" x14ac:dyDescent="0.25">
      <c r="P283" s="440" t="s">
        <v>724</v>
      </c>
      <c r="Q283" s="29" t="str">
        <f t="shared" si="55"/>
        <v>M1</v>
      </c>
      <c r="R283" s="29" t="str">
        <f t="shared" si="55"/>
        <v>Sigma</v>
      </c>
      <c r="S283" s="29" t="s">
        <v>566</v>
      </c>
      <c r="T283" s="29" t="s">
        <v>486</v>
      </c>
      <c r="U283" s="67">
        <v>20000</v>
      </c>
      <c r="V283" s="29">
        <v>7950</v>
      </c>
      <c r="W283" s="29">
        <v>140</v>
      </c>
      <c r="X283" s="67"/>
    </row>
    <row r="284" spans="16:25" x14ac:dyDescent="0.25">
      <c r="P284" s="438" t="s">
        <v>705</v>
      </c>
      <c r="Q284" s="29" t="str">
        <f t="shared" si="55"/>
        <v>M1</v>
      </c>
      <c r="R284" s="29" t="str">
        <f t="shared" si="55"/>
        <v>Sigma</v>
      </c>
      <c r="S284" s="29" t="s">
        <v>566</v>
      </c>
      <c r="T284" s="29">
        <v>1</v>
      </c>
      <c r="U284" s="67">
        <v>1</v>
      </c>
      <c r="V284" s="29">
        <v>7950</v>
      </c>
      <c r="W284" s="29">
        <v>140</v>
      </c>
      <c r="X284" s="67"/>
      <c r="Y284" s="426" t="s">
        <v>512</v>
      </c>
    </row>
    <row r="285" spans="16:25" x14ac:dyDescent="0.25">
      <c r="P285" s="438" t="s">
        <v>706</v>
      </c>
      <c r="Q285" s="29" t="str">
        <f t="shared" si="55"/>
        <v>M1</v>
      </c>
      <c r="R285" s="29" t="str">
        <f t="shared" si="55"/>
        <v>Sigma</v>
      </c>
      <c r="S285" s="29" t="str">
        <f>S284</f>
        <v>LMS-1509-</v>
      </c>
      <c r="T285" s="29">
        <v>2</v>
      </c>
      <c r="U285" s="67">
        <v>2</v>
      </c>
      <c r="V285" s="29">
        <v>7950</v>
      </c>
      <c r="W285" s="29">
        <v>140</v>
      </c>
      <c r="X285" s="67"/>
    </row>
    <row r="286" spans="16:25" x14ac:dyDescent="0.25">
      <c r="P286" s="438" t="s">
        <v>707</v>
      </c>
      <c r="Q286" s="29" t="s">
        <v>126</v>
      </c>
      <c r="R286" s="29" t="str">
        <f t="shared" si="55"/>
        <v>Sigma</v>
      </c>
      <c r="S286" s="29" t="str">
        <f t="shared" si="55"/>
        <v>LMS-1509-</v>
      </c>
      <c r="T286" s="29" t="s">
        <v>158</v>
      </c>
      <c r="U286" s="67">
        <v>2</v>
      </c>
      <c r="V286" s="29">
        <v>7950</v>
      </c>
      <c r="W286" s="29">
        <v>140</v>
      </c>
      <c r="X286" s="67"/>
    </row>
    <row r="287" spans="16:25" x14ac:dyDescent="0.25">
      <c r="P287" s="438" t="s">
        <v>708</v>
      </c>
      <c r="Q287" s="29" t="str">
        <f t="shared" ref="Q287:S302" si="56">Q286</f>
        <v>M1</v>
      </c>
      <c r="R287" s="29" t="str">
        <f t="shared" si="55"/>
        <v>Sigma</v>
      </c>
      <c r="S287" s="29" t="str">
        <f t="shared" si="55"/>
        <v>LMS-1509-</v>
      </c>
      <c r="T287" s="29" t="s">
        <v>159</v>
      </c>
      <c r="U287" s="67">
        <v>5</v>
      </c>
      <c r="V287" s="29">
        <v>7950</v>
      </c>
      <c r="W287" s="29">
        <v>140</v>
      </c>
      <c r="X287" s="67"/>
    </row>
    <row r="288" spans="16:25" x14ac:dyDescent="0.25">
      <c r="P288" s="438" t="s">
        <v>709</v>
      </c>
      <c r="Q288" s="29" t="str">
        <f t="shared" si="56"/>
        <v>M1</v>
      </c>
      <c r="R288" s="29" t="str">
        <f t="shared" si="55"/>
        <v>Sigma</v>
      </c>
      <c r="S288" s="29" t="str">
        <f t="shared" si="55"/>
        <v>LMS-1509-</v>
      </c>
      <c r="T288" s="29" t="s">
        <v>160</v>
      </c>
      <c r="U288" s="67">
        <v>10</v>
      </c>
      <c r="V288" s="29">
        <v>7950</v>
      </c>
      <c r="W288" s="29">
        <v>140</v>
      </c>
      <c r="X288" s="67"/>
    </row>
    <row r="289" spans="16:25" x14ac:dyDescent="0.25">
      <c r="P289" s="438" t="s">
        <v>710</v>
      </c>
      <c r="Q289" s="29" t="str">
        <f t="shared" si="56"/>
        <v>M1</v>
      </c>
      <c r="R289" s="29" t="str">
        <f t="shared" si="55"/>
        <v>Sigma</v>
      </c>
      <c r="S289" s="29" t="str">
        <f t="shared" si="55"/>
        <v>LMS-1509-</v>
      </c>
      <c r="T289" s="29" t="s">
        <v>161</v>
      </c>
      <c r="U289" s="67">
        <v>20</v>
      </c>
      <c r="V289" s="29">
        <v>7950</v>
      </c>
      <c r="W289" s="29">
        <v>140</v>
      </c>
      <c r="X289" s="67"/>
    </row>
    <row r="290" spans="16:25" x14ac:dyDescent="0.25">
      <c r="P290" s="438" t="s">
        <v>711</v>
      </c>
      <c r="Q290" s="29" t="str">
        <f t="shared" si="56"/>
        <v>M1</v>
      </c>
      <c r="R290" s="29" t="str">
        <f t="shared" si="55"/>
        <v>Sigma</v>
      </c>
      <c r="S290" s="29" t="str">
        <f t="shared" si="55"/>
        <v>LMS-1509-</v>
      </c>
      <c r="T290" s="29" t="s">
        <v>162</v>
      </c>
      <c r="U290" s="67">
        <v>20</v>
      </c>
      <c r="V290" s="29">
        <v>7950</v>
      </c>
      <c r="W290" s="29">
        <v>140</v>
      </c>
      <c r="X290" s="67"/>
    </row>
    <row r="291" spans="16:25" x14ac:dyDescent="0.25">
      <c r="P291" s="438" t="s">
        <v>712</v>
      </c>
      <c r="Q291" s="29" t="str">
        <f t="shared" si="56"/>
        <v>M1</v>
      </c>
      <c r="R291" s="29" t="str">
        <f t="shared" si="55"/>
        <v>Sigma</v>
      </c>
      <c r="S291" s="29" t="str">
        <f t="shared" si="55"/>
        <v>LMS-1509-</v>
      </c>
      <c r="T291" s="29" t="s">
        <v>163</v>
      </c>
      <c r="U291" s="67">
        <v>50</v>
      </c>
      <c r="V291" s="29">
        <v>7950</v>
      </c>
      <c r="W291" s="29">
        <v>140</v>
      </c>
      <c r="X291" s="67"/>
    </row>
    <row r="292" spans="16:25" x14ac:dyDescent="0.25">
      <c r="P292" s="438" t="s">
        <v>713</v>
      </c>
      <c r="Q292" s="29" t="str">
        <f t="shared" si="56"/>
        <v>M1</v>
      </c>
      <c r="R292" s="29" t="str">
        <f t="shared" si="55"/>
        <v>Sigma</v>
      </c>
      <c r="S292" s="29" t="str">
        <f t="shared" si="55"/>
        <v>LMS-1509-</v>
      </c>
      <c r="T292" s="29" t="s">
        <v>475</v>
      </c>
      <c r="U292" s="67">
        <v>100</v>
      </c>
      <c r="V292" s="29">
        <v>7950</v>
      </c>
      <c r="W292" s="29">
        <v>140</v>
      </c>
      <c r="X292" s="67"/>
    </row>
    <row r="293" spans="16:25" x14ac:dyDescent="0.25">
      <c r="P293" s="438" t="s">
        <v>714</v>
      </c>
      <c r="Q293" s="29" t="str">
        <f t="shared" si="56"/>
        <v>M1</v>
      </c>
      <c r="R293" s="29" t="str">
        <f t="shared" si="56"/>
        <v>Sigma</v>
      </c>
      <c r="S293" s="29" t="str">
        <f t="shared" si="56"/>
        <v>LMS-1509-</v>
      </c>
      <c r="T293" s="29" t="s">
        <v>476</v>
      </c>
      <c r="U293" s="67">
        <v>200</v>
      </c>
      <c r="V293" s="29">
        <v>7950</v>
      </c>
      <c r="W293" s="29">
        <v>140</v>
      </c>
      <c r="X293" s="67"/>
    </row>
    <row r="294" spans="16:25" x14ac:dyDescent="0.25">
      <c r="P294" s="438" t="s">
        <v>715</v>
      </c>
      <c r="Q294" s="29" t="str">
        <f t="shared" si="56"/>
        <v>M1</v>
      </c>
      <c r="R294" s="29" t="str">
        <f t="shared" si="56"/>
        <v>Sigma</v>
      </c>
      <c r="S294" s="29" t="str">
        <f t="shared" si="56"/>
        <v>LMS-1509-</v>
      </c>
      <c r="T294" s="29" t="s">
        <v>477</v>
      </c>
      <c r="U294" s="67">
        <v>200</v>
      </c>
      <c r="V294" s="29">
        <v>7950</v>
      </c>
      <c r="W294" s="29">
        <v>140</v>
      </c>
      <c r="X294" s="67"/>
    </row>
    <row r="295" spans="16:25" x14ac:dyDescent="0.25">
      <c r="P295" s="438" t="s">
        <v>716</v>
      </c>
      <c r="Q295" s="29" t="str">
        <f t="shared" si="56"/>
        <v>M1</v>
      </c>
      <c r="R295" s="29" t="str">
        <f t="shared" si="56"/>
        <v>Sigma</v>
      </c>
      <c r="S295" s="29" t="str">
        <f t="shared" si="56"/>
        <v>LMS-1509-</v>
      </c>
      <c r="T295" s="29" t="s">
        <v>478</v>
      </c>
      <c r="U295" s="67">
        <v>500</v>
      </c>
      <c r="V295" s="29">
        <v>7950</v>
      </c>
      <c r="W295" s="29">
        <v>140</v>
      </c>
      <c r="X295" s="67"/>
    </row>
    <row r="296" spans="16:25" x14ac:dyDescent="0.25">
      <c r="P296" s="438" t="s">
        <v>717</v>
      </c>
      <c r="Q296" s="29" t="str">
        <f t="shared" si="56"/>
        <v>M1</v>
      </c>
      <c r="R296" s="29" t="str">
        <f t="shared" si="56"/>
        <v>Sigma</v>
      </c>
      <c r="S296" s="29" t="str">
        <f t="shared" si="56"/>
        <v>LMS-1509-</v>
      </c>
      <c r="T296" s="29" t="s">
        <v>479</v>
      </c>
      <c r="U296" s="67">
        <v>1000</v>
      </c>
      <c r="V296" s="29">
        <v>7950</v>
      </c>
      <c r="W296" s="29">
        <v>140</v>
      </c>
      <c r="X296" s="67"/>
    </row>
    <row r="297" spans="16:25" x14ac:dyDescent="0.25">
      <c r="P297" s="438" t="s">
        <v>718</v>
      </c>
      <c r="Q297" s="29" t="str">
        <f t="shared" si="56"/>
        <v>M1</v>
      </c>
      <c r="R297" s="29" t="str">
        <f t="shared" si="56"/>
        <v>Sigma</v>
      </c>
      <c r="S297" s="29" t="str">
        <f t="shared" si="56"/>
        <v>LMS-1509-</v>
      </c>
      <c r="T297" s="29" t="s">
        <v>480</v>
      </c>
      <c r="U297" s="67">
        <v>2000</v>
      </c>
      <c r="V297" s="29">
        <v>7950</v>
      </c>
      <c r="W297" s="29">
        <v>140</v>
      </c>
      <c r="X297" s="67"/>
    </row>
    <row r="298" spans="16:25" x14ac:dyDescent="0.25">
      <c r="P298" s="438" t="s">
        <v>719</v>
      </c>
      <c r="Q298" s="29" t="str">
        <f t="shared" si="56"/>
        <v>M1</v>
      </c>
      <c r="R298" s="29" t="str">
        <f t="shared" si="56"/>
        <v>Sigma</v>
      </c>
      <c r="S298" s="29" t="str">
        <f t="shared" si="56"/>
        <v>LMS-1509-</v>
      </c>
      <c r="T298" s="29" t="s">
        <v>481</v>
      </c>
      <c r="U298" s="67">
        <v>2000</v>
      </c>
      <c r="V298" s="29">
        <v>7950</v>
      </c>
      <c r="W298" s="29">
        <v>140</v>
      </c>
      <c r="X298" s="67"/>
    </row>
    <row r="299" spans="16:25" x14ac:dyDescent="0.25">
      <c r="P299" s="438" t="s">
        <v>720</v>
      </c>
      <c r="Q299" s="29" t="str">
        <f t="shared" si="56"/>
        <v>M1</v>
      </c>
      <c r="R299" s="29" t="str">
        <f t="shared" si="56"/>
        <v>Sigma</v>
      </c>
      <c r="S299" s="29" t="str">
        <f t="shared" si="56"/>
        <v>LMS-1509-</v>
      </c>
      <c r="T299" s="29" t="s">
        <v>482</v>
      </c>
      <c r="U299" s="67">
        <v>5000</v>
      </c>
      <c r="V299" s="29">
        <v>7950</v>
      </c>
      <c r="W299" s="29">
        <v>140</v>
      </c>
      <c r="X299" s="67"/>
    </row>
    <row r="300" spans="16:25" x14ac:dyDescent="0.25">
      <c r="P300" s="438" t="s">
        <v>721</v>
      </c>
      <c r="Q300" s="29" t="str">
        <f t="shared" si="56"/>
        <v>M1</v>
      </c>
      <c r="R300" s="29" t="str">
        <f t="shared" si="56"/>
        <v>Sigma</v>
      </c>
      <c r="S300" s="29" t="str">
        <f t="shared" si="56"/>
        <v>LMS-1509-</v>
      </c>
      <c r="T300" s="29" t="s">
        <v>483</v>
      </c>
      <c r="U300" s="67">
        <v>10000</v>
      </c>
      <c r="V300" s="29">
        <v>7950</v>
      </c>
      <c r="W300" s="29">
        <v>140</v>
      </c>
      <c r="X300" s="67"/>
    </row>
    <row r="301" spans="16:25" x14ac:dyDescent="0.25">
      <c r="P301" s="438" t="s">
        <v>722</v>
      </c>
      <c r="Q301" s="29" t="str">
        <f t="shared" si="56"/>
        <v>M1</v>
      </c>
      <c r="R301" s="29" t="str">
        <f t="shared" si="56"/>
        <v>Sigma</v>
      </c>
      <c r="S301" s="29" t="s">
        <v>566</v>
      </c>
      <c r="T301" s="29" t="s">
        <v>484</v>
      </c>
      <c r="U301" s="67">
        <v>5000</v>
      </c>
      <c r="V301" s="29">
        <v>7950</v>
      </c>
      <c r="W301" s="29">
        <v>140</v>
      </c>
      <c r="X301" s="67"/>
    </row>
    <row r="302" spans="16:25" x14ac:dyDescent="0.25">
      <c r="P302" s="438" t="s">
        <v>723</v>
      </c>
      <c r="Q302" s="29" t="str">
        <f t="shared" si="56"/>
        <v>M1</v>
      </c>
      <c r="R302" s="29" t="str">
        <f t="shared" si="56"/>
        <v>Sigma</v>
      </c>
      <c r="S302" s="29" t="s">
        <v>566</v>
      </c>
      <c r="T302" s="29" t="s">
        <v>485</v>
      </c>
      <c r="U302" s="67">
        <v>10000</v>
      </c>
      <c r="V302" s="29">
        <v>7950</v>
      </c>
      <c r="W302" s="29">
        <v>140</v>
      </c>
      <c r="X302" s="67"/>
    </row>
    <row r="303" spans="16:25" x14ac:dyDescent="0.25">
      <c r="P303" s="438" t="s">
        <v>724</v>
      </c>
      <c r="Q303" s="29" t="s">
        <v>126</v>
      </c>
      <c r="R303" s="29" t="str">
        <f t="shared" ref="R303:S315" si="57">R302</f>
        <v>Sigma</v>
      </c>
      <c r="S303" s="29" t="s">
        <v>566</v>
      </c>
      <c r="T303" s="29" t="s">
        <v>486</v>
      </c>
      <c r="U303" s="67">
        <v>20000</v>
      </c>
      <c r="V303" s="29">
        <v>7950</v>
      </c>
      <c r="W303" s="29">
        <v>140</v>
      </c>
      <c r="X303" s="67"/>
    </row>
    <row r="304" spans="16:25" x14ac:dyDescent="0.25">
      <c r="P304" s="439" t="s">
        <v>705</v>
      </c>
      <c r="Q304" s="29" t="str">
        <f t="shared" ref="Q304" si="58">Q303</f>
        <v>M1</v>
      </c>
      <c r="R304" s="29" t="str">
        <f t="shared" si="57"/>
        <v>Sigma</v>
      </c>
      <c r="S304" s="29" t="s">
        <v>566</v>
      </c>
      <c r="T304" s="29">
        <v>1</v>
      </c>
      <c r="U304" s="67">
        <v>1</v>
      </c>
      <c r="V304" s="29">
        <v>7950</v>
      </c>
      <c r="W304" s="29">
        <v>140</v>
      </c>
      <c r="X304" s="67"/>
      <c r="Y304" s="426" t="s">
        <v>512</v>
      </c>
    </row>
    <row r="305" spans="16:24" x14ac:dyDescent="0.25">
      <c r="P305" s="439" t="s">
        <v>706</v>
      </c>
      <c r="Q305" s="29" t="str">
        <f t="shared" ref="Q305" si="59">Q304</f>
        <v>M1</v>
      </c>
      <c r="R305" s="29" t="str">
        <f t="shared" si="57"/>
        <v>Sigma</v>
      </c>
      <c r="S305" s="29" t="str">
        <f>S304</f>
        <v>LMS-1509-</v>
      </c>
      <c r="T305" s="29">
        <v>2</v>
      </c>
      <c r="U305" s="67">
        <v>2</v>
      </c>
      <c r="V305" s="29">
        <v>7950</v>
      </c>
      <c r="W305" s="29">
        <v>140</v>
      </c>
      <c r="X305" s="67"/>
    </row>
    <row r="306" spans="16:24" x14ac:dyDescent="0.25">
      <c r="P306" s="439" t="s">
        <v>707</v>
      </c>
      <c r="Q306" s="29" t="str">
        <f t="shared" ref="Q306" si="60">Q305</f>
        <v>M1</v>
      </c>
      <c r="R306" s="29" t="str">
        <f t="shared" si="57"/>
        <v>Sigma</v>
      </c>
      <c r="S306" s="29" t="str">
        <f t="shared" si="57"/>
        <v>LMS-1509-</v>
      </c>
      <c r="T306" s="29" t="s">
        <v>158</v>
      </c>
      <c r="U306" s="67">
        <v>2</v>
      </c>
      <c r="V306" s="29">
        <v>7950</v>
      </c>
      <c r="W306" s="29">
        <v>140</v>
      </c>
      <c r="X306" s="67"/>
    </row>
    <row r="307" spans="16:24" x14ac:dyDescent="0.25">
      <c r="P307" s="439" t="s">
        <v>708</v>
      </c>
      <c r="Q307" s="29" t="str">
        <f t="shared" ref="Q307" si="61">Q306</f>
        <v>M1</v>
      </c>
      <c r="R307" s="29" t="str">
        <f t="shared" si="57"/>
        <v>Sigma</v>
      </c>
      <c r="S307" s="29" t="str">
        <f t="shared" si="57"/>
        <v>LMS-1509-</v>
      </c>
      <c r="T307" s="29" t="s">
        <v>159</v>
      </c>
      <c r="U307" s="67">
        <v>5</v>
      </c>
      <c r="V307" s="29">
        <v>7950</v>
      </c>
      <c r="W307" s="29">
        <v>140</v>
      </c>
      <c r="X307" s="67"/>
    </row>
    <row r="308" spans="16:24" x14ac:dyDescent="0.25">
      <c r="P308" s="439" t="s">
        <v>709</v>
      </c>
      <c r="Q308" s="29" t="str">
        <f t="shared" ref="Q308" si="62">Q307</f>
        <v>M1</v>
      </c>
      <c r="R308" s="29" t="str">
        <f t="shared" si="57"/>
        <v>Sigma</v>
      </c>
      <c r="S308" s="29" t="str">
        <f t="shared" si="57"/>
        <v>LMS-1509-</v>
      </c>
      <c r="T308" s="29" t="s">
        <v>160</v>
      </c>
      <c r="U308" s="67">
        <v>10</v>
      </c>
      <c r="V308" s="29">
        <v>7950</v>
      </c>
      <c r="W308" s="29">
        <v>140</v>
      </c>
      <c r="X308" s="67"/>
    </row>
    <row r="309" spans="16:24" x14ac:dyDescent="0.25">
      <c r="P309" s="439" t="s">
        <v>710</v>
      </c>
      <c r="Q309" s="29" t="str">
        <f t="shared" ref="Q309" si="63">Q308</f>
        <v>M1</v>
      </c>
      <c r="R309" s="29" t="str">
        <f t="shared" si="57"/>
        <v>Sigma</v>
      </c>
      <c r="S309" s="29" t="str">
        <f t="shared" si="57"/>
        <v>LMS-1509-</v>
      </c>
      <c r="T309" s="29" t="s">
        <v>161</v>
      </c>
      <c r="U309" s="67">
        <v>20</v>
      </c>
      <c r="V309" s="29">
        <v>7950</v>
      </c>
      <c r="W309" s="29">
        <v>140</v>
      </c>
      <c r="X309" s="67"/>
    </row>
    <row r="310" spans="16:24" x14ac:dyDescent="0.25">
      <c r="P310" s="439" t="s">
        <v>711</v>
      </c>
      <c r="Q310" s="29" t="str">
        <f t="shared" ref="Q310" si="64">Q309</f>
        <v>M1</v>
      </c>
      <c r="R310" s="29" t="str">
        <f t="shared" si="57"/>
        <v>Sigma</v>
      </c>
      <c r="S310" s="29" t="str">
        <f t="shared" si="57"/>
        <v>LMS-1509-</v>
      </c>
      <c r="T310" s="29" t="s">
        <v>162</v>
      </c>
      <c r="U310" s="67">
        <v>20</v>
      </c>
      <c r="V310" s="29">
        <v>7950</v>
      </c>
      <c r="W310" s="29">
        <v>140</v>
      </c>
      <c r="X310" s="67"/>
    </row>
    <row r="311" spans="16:24" x14ac:dyDescent="0.25">
      <c r="P311" s="439" t="s">
        <v>712</v>
      </c>
      <c r="Q311" s="29" t="str">
        <f t="shared" ref="Q311" si="65">Q310</f>
        <v>M1</v>
      </c>
      <c r="R311" s="29" t="str">
        <f t="shared" si="57"/>
        <v>Sigma</v>
      </c>
      <c r="S311" s="29" t="str">
        <f t="shared" si="57"/>
        <v>LMS-1509-</v>
      </c>
      <c r="T311" s="29" t="s">
        <v>163</v>
      </c>
      <c r="U311" s="67">
        <v>50</v>
      </c>
      <c r="V311" s="29">
        <v>7950</v>
      </c>
      <c r="W311" s="29">
        <v>140</v>
      </c>
      <c r="X311" s="67"/>
    </row>
    <row r="312" spans="16:24" x14ac:dyDescent="0.25">
      <c r="P312" s="439" t="s">
        <v>713</v>
      </c>
      <c r="Q312" s="29" t="str">
        <f t="shared" ref="Q312" si="66">Q311</f>
        <v>M1</v>
      </c>
      <c r="R312" s="29" t="str">
        <f t="shared" si="57"/>
        <v>Sigma</v>
      </c>
      <c r="S312" s="29" t="str">
        <f t="shared" si="57"/>
        <v>LMS-1509-</v>
      </c>
      <c r="T312" s="29" t="s">
        <v>475</v>
      </c>
      <c r="U312" s="67">
        <v>100</v>
      </c>
      <c r="V312" s="29">
        <v>7950</v>
      </c>
      <c r="W312" s="29">
        <v>140</v>
      </c>
      <c r="X312" s="67"/>
    </row>
    <row r="313" spans="16:24" x14ac:dyDescent="0.25">
      <c r="P313" s="439" t="s">
        <v>714</v>
      </c>
      <c r="Q313" s="29" t="str">
        <f t="shared" ref="Q313" si="67">Q312</f>
        <v>M1</v>
      </c>
      <c r="R313" s="29" t="str">
        <f t="shared" si="57"/>
        <v>Sigma</v>
      </c>
      <c r="S313" s="29" t="str">
        <f t="shared" si="57"/>
        <v>LMS-1509-</v>
      </c>
      <c r="T313" s="29" t="s">
        <v>476</v>
      </c>
      <c r="U313" s="67">
        <v>200</v>
      </c>
      <c r="V313" s="29">
        <v>7950</v>
      </c>
      <c r="W313" s="29">
        <v>140</v>
      </c>
      <c r="X313" s="67"/>
    </row>
    <row r="314" spans="16:24" x14ac:dyDescent="0.25">
      <c r="P314" s="439" t="s">
        <v>715</v>
      </c>
      <c r="Q314" s="29" t="str">
        <f t="shared" ref="Q314" si="68">Q313</f>
        <v>M1</v>
      </c>
      <c r="R314" s="29" t="str">
        <f t="shared" si="57"/>
        <v>Sigma</v>
      </c>
      <c r="S314" s="29" t="str">
        <f t="shared" si="57"/>
        <v>LMS-1509-</v>
      </c>
      <c r="T314" s="29" t="s">
        <v>477</v>
      </c>
      <c r="U314" s="67">
        <v>200</v>
      </c>
      <c r="V314" s="29">
        <v>7950</v>
      </c>
      <c r="W314" s="29">
        <v>140</v>
      </c>
      <c r="X314" s="67"/>
    </row>
    <row r="315" spans="16:24" x14ac:dyDescent="0.25">
      <c r="P315" s="439" t="s">
        <v>716</v>
      </c>
      <c r="Q315" s="29" t="str">
        <f t="shared" ref="Q315" si="69">Q314</f>
        <v>M1</v>
      </c>
      <c r="R315" s="29" t="str">
        <f t="shared" si="57"/>
        <v>Sigma</v>
      </c>
      <c r="S315" s="29" t="str">
        <f t="shared" si="57"/>
        <v>LMS-1509-</v>
      </c>
      <c r="T315" s="29" t="s">
        <v>478</v>
      </c>
      <c r="U315" s="67">
        <v>500</v>
      </c>
      <c r="V315" s="29">
        <v>7950</v>
      </c>
      <c r="W315" s="29">
        <v>140</v>
      </c>
      <c r="X315" s="67"/>
    </row>
    <row r="316" spans="16:24" x14ac:dyDescent="0.25">
      <c r="P316" s="439" t="s">
        <v>717</v>
      </c>
      <c r="Q316" s="29" t="str">
        <f t="shared" ref="Q316:S316" si="70">Q315</f>
        <v>M1</v>
      </c>
      <c r="R316" s="29" t="str">
        <f t="shared" si="70"/>
        <v>Sigma</v>
      </c>
      <c r="S316" s="29" t="str">
        <f t="shared" si="70"/>
        <v>LMS-1509-</v>
      </c>
      <c r="T316" s="29" t="s">
        <v>479</v>
      </c>
      <c r="U316" s="67">
        <v>1000</v>
      </c>
      <c r="V316" s="29">
        <v>7950</v>
      </c>
      <c r="W316" s="29">
        <v>140</v>
      </c>
      <c r="X316" s="67"/>
    </row>
    <row r="317" spans="16:24" x14ac:dyDescent="0.25">
      <c r="P317" s="439" t="s">
        <v>718</v>
      </c>
      <c r="Q317" s="29" t="str">
        <f t="shared" ref="Q317:S317" si="71">Q316</f>
        <v>M1</v>
      </c>
      <c r="R317" s="29" t="str">
        <f t="shared" si="71"/>
        <v>Sigma</v>
      </c>
      <c r="S317" s="29" t="str">
        <f t="shared" si="71"/>
        <v>LMS-1509-</v>
      </c>
      <c r="T317" s="29" t="s">
        <v>480</v>
      </c>
      <c r="U317" s="67">
        <v>2000</v>
      </c>
      <c r="V317" s="29">
        <v>7950</v>
      </c>
      <c r="W317" s="29">
        <v>140</v>
      </c>
      <c r="X317" s="67"/>
    </row>
    <row r="318" spans="16:24" x14ac:dyDescent="0.25">
      <c r="P318" s="439" t="s">
        <v>719</v>
      </c>
      <c r="Q318" s="29" t="str">
        <f t="shared" ref="Q318:S318" si="72">Q317</f>
        <v>M1</v>
      </c>
      <c r="R318" s="29" t="str">
        <f t="shared" si="72"/>
        <v>Sigma</v>
      </c>
      <c r="S318" s="29" t="str">
        <f t="shared" si="72"/>
        <v>LMS-1509-</v>
      </c>
      <c r="T318" s="29" t="s">
        <v>481</v>
      </c>
      <c r="U318" s="67">
        <v>2000</v>
      </c>
      <c r="V318" s="29">
        <v>7950</v>
      </c>
      <c r="W318" s="29">
        <v>140</v>
      </c>
      <c r="X318" s="67"/>
    </row>
    <row r="319" spans="16:24" x14ac:dyDescent="0.25">
      <c r="P319" s="439" t="s">
        <v>720</v>
      </c>
      <c r="Q319" s="29" t="str">
        <f t="shared" ref="Q319:S334" si="73">Q318</f>
        <v>M1</v>
      </c>
      <c r="R319" s="29" t="str">
        <f t="shared" si="73"/>
        <v>Sigma</v>
      </c>
      <c r="S319" s="29" t="str">
        <f t="shared" si="73"/>
        <v>LMS-1509-</v>
      </c>
      <c r="T319" s="29" t="s">
        <v>482</v>
      </c>
      <c r="U319" s="67">
        <v>5000</v>
      </c>
      <c r="V319" s="29">
        <v>7950</v>
      </c>
      <c r="W319" s="29">
        <v>140</v>
      </c>
      <c r="X319" s="67"/>
    </row>
    <row r="320" spans="16:24" x14ac:dyDescent="0.25">
      <c r="P320" s="439" t="s">
        <v>721</v>
      </c>
      <c r="Q320" s="29" t="s">
        <v>126</v>
      </c>
      <c r="R320" s="29" t="str">
        <f t="shared" si="73"/>
        <v>Sigma</v>
      </c>
      <c r="S320" s="29" t="str">
        <f t="shared" si="73"/>
        <v>LMS-1509-</v>
      </c>
      <c r="T320" s="29" t="s">
        <v>483</v>
      </c>
      <c r="U320" s="67">
        <v>10000</v>
      </c>
      <c r="V320" s="29">
        <v>7950</v>
      </c>
      <c r="W320" s="29">
        <v>140</v>
      </c>
      <c r="X320" s="67"/>
    </row>
    <row r="321" spans="16:25" x14ac:dyDescent="0.25">
      <c r="P321" s="439" t="s">
        <v>722</v>
      </c>
      <c r="Q321" s="29" t="str">
        <f t="shared" ref="Q321:S336" si="74">Q320</f>
        <v>M1</v>
      </c>
      <c r="R321" s="29" t="str">
        <f t="shared" si="73"/>
        <v>Sigma</v>
      </c>
      <c r="S321" s="29" t="s">
        <v>566</v>
      </c>
      <c r="T321" s="29" t="s">
        <v>484</v>
      </c>
      <c r="U321" s="67">
        <v>5000</v>
      </c>
      <c r="V321" s="29">
        <v>7950</v>
      </c>
      <c r="W321" s="29">
        <v>140</v>
      </c>
      <c r="X321" s="67"/>
    </row>
    <row r="322" spans="16:25" x14ac:dyDescent="0.25">
      <c r="P322" s="439" t="s">
        <v>723</v>
      </c>
      <c r="Q322" s="29" t="str">
        <f t="shared" si="74"/>
        <v>M1</v>
      </c>
      <c r="R322" s="29" t="str">
        <f t="shared" si="73"/>
        <v>Sigma</v>
      </c>
      <c r="S322" s="29" t="s">
        <v>566</v>
      </c>
      <c r="T322" s="29" t="s">
        <v>485</v>
      </c>
      <c r="U322" s="67">
        <v>10000</v>
      </c>
      <c r="V322" s="29">
        <v>7950</v>
      </c>
      <c r="W322" s="29">
        <v>140</v>
      </c>
      <c r="X322" s="67"/>
    </row>
    <row r="323" spans="16:25" x14ac:dyDescent="0.25">
      <c r="P323" s="439" t="s">
        <v>724</v>
      </c>
      <c r="Q323" s="29" t="str">
        <f t="shared" si="74"/>
        <v>M1</v>
      </c>
      <c r="R323" s="29" t="str">
        <f t="shared" si="73"/>
        <v>Sigma</v>
      </c>
      <c r="S323" s="29" t="s">
        <v>566</v>
      </c>
      <c r="T323" s="29" t="s">
        <v>486</v>
      </c>
      <c r="U323" s="67">
        <v>20000</v>
      </c>
      <c r="V323" s="29">
        <v>7950</v>
      </c>
      <c r="W323" s="29">
        <v>140</v>
      </c>
      <c r="X323" s="67"/>
    </row>
    <row r="324" spans="16:25" x14ac:dyDescent="0.25">
      <c r="P324" s="440" t="s">
        <v>705</v>
      </c>
      <c r="Q324" s="29" t="str">
        <f t="shared" si="74"/>
        <v>M1</v>
      </c>
      <c r="R324" s="29" t="str">
        <f t="shared" si="73"/>
        <v>Sigma</v>
      </c>
      <c r="S324" s="29" t="s">
        <v>566</v>
      </c>
      <c r="T324" s="29">
        <v>1</v>
      </c>
      <c r="U324" s="67">
        <v>1</v>
      </c>
      <c r="V324" s="29">
        <v>7950</v>
      </c>
      <c r="W324" s="29">
        <v>140</v>
      </c>
      <c r="X324" s="67"/>
      <c r="Y324" s="426" t="s">
        <v>512</v>
      </c>
    </row>
    <row r="325" spans="16:25" x14ac:dyDescent="0.25">
      <c r="P325" s="440" t="s">
        <v>706</v>
      </c>
      <c r="Q325" s="29" t="str">
        <f t="shared" si="74"/>
        <v>M1</v>
      </c>
      <c r="R325" s="29" t="str">
        <f t="shared" si="73"/>
        <v>Sigma</v>
      </c>
      <c r="S325" s="29" t="str">
        <f>S324</f>
        <v>LMS-1509-</v>
      </c>
      <c r="T325" s="29">
        <v>2</v>
      </c>
      <c r="U325" s="67">
        <v>2</v>
      </c>
      <c r="V325" s="29">
        <v>7950</v>
      </c>
      <c r="W325" s="29">
        <v>140</v>
      </c>
      <c r="X325" s="67"/>
    </row>
    <row r="326" spans="16:25" x14ac:dyDescent="0.25">
      <c r="P326" s="440" t="s">
        <v>707</v>
      </c>
      <c r="Q326" s="29" t="str">
        <f t="shared" si="74"/>
        <v>M1</v>
      </c>
      <c r="R326" s="29" t="str">
        <f t="shared" si="73"/>
        <v>Sigma</v>
      </c>
      <c r="S326" s="29" t="str">
        <f t="shared" si="73"/>
        <v>LMS-1509-</v>
      </c>
      <c r="T326" s="29" t="s">
        <v>158</v>
      </c>
      <c r="U326" s="67">
        <v>2</v>
      </c>
      <c r="V326" s="29">
        <v>7950</v>
      </c>
      <c r="W326" s="29">
        <v>140</v>
      </c>
      <c r="X326" s="67"/>
    </row>
    <row r="327" spans="16:25" x14ac:dyDescent="0.25">
      <c r="P327" s="440" t="s">
        <v>708</v>
      </c>
      <c r="Q327" s="29" t="str">
        <f t="shared" si="74"/>
        <v>M1</v>
      </c>
      <c r="R327" s="29" t="str">
        <f t="shared" si="73"/>
        <v>Sigma</v>
      </c>
      <c r="S327" s="29" t="str">
        <f t="shared" si="73"/>
        <v>LMS-1509-</v>
      </c>
      <c r="T327" s="29" t="s">
        <v>159</v>
      </c>
      <c r="U327" s="67">
        <v>5</v>
      </c>
      <c r="V327" s="29">
        <v>7950</v>
      </c>
      <c r="W327" s="29">
        <v>140</v>
      </c>
      <c r="X327" s="67"/>
    </row>
    <row r="328" spans="16:25" x14ac:dyDescent="0.25">
      <c r="P328" s="440" t="s">
        <v>709</v>
      </c>
      <c r="Q328" s="29" t="str">
        <f t="shared" si="74"/>
        <v>M1</v>
      </c>
      <c r="R328" s="29" t="str">
        <f t="shared" si="73"/>
        <v>Sigma</v>
      </c>
      <c r="S328" s="29" t="str">
        <f t="shared" si="73"/>
        <v>LMS-1509-</v>
      </c>
      <c r="T328" s="29" t="s">
        <v>160</v>
      </c>
      <c r="U328" s="67">
        <v>10</v>
      </c>
      <c r="V328" s="29">
        <v>7950</v>
      </c>
      <c r="W328" s="29">
        <v>140</v>
      </c>
      <c r="X328" s="67"/>
    </row>
    <row r="329" spans="16:25" x14ac:dyDescent="0.25">
      <c r="P329" s="440" t="s">
        <v>710</v>
      </c>
      <c r="Q329" s="29" t="str">
        <f t="shared" si="74"/>
        <v>M1</v>
      </c>
      <c r="R329" s="29" t="str">
        <f t="shared" si="73"/>
        <v>Sigma</v>
      </c>
      <c r="S329" s="29" t="str">
        <f t="shared" si="73"/>
        <v>LMS-1509-</v>
      </c>
      <c r="T329" s="29" t="s">
        <v>161</v>
      </c>
      <c r="U329" s="67">
        <v>20</v>
      </c>
      <c r="V329" s="29">
        <v>7950</v>
      </c>
      <c r="W329" s="29">
        <v>140</v>
      </c>
      <c r="X329" s="67"/>
    </row>
    <row r="330" spans="16:25" x14ac:dyDescent="0.25">
      <c r="P330" s="440" t="s">
        <v>711</v>
      </c>
      <c r="Q330" s="29" t="str">
        <f t="shared" si="74"/>
        <v>M1</v>
      </c>
      <c r="R330" s="29" t="str">
        <f t="shared" si="73"/>
        <v>Sigma</v>
      </c>
      <c r="S330" s="29" t="str">
        <f t="shared" si="73"/>
        <v>LMS-1509-</v>
      </c>
      <c r="T330" s="29" t="s">
        <v>162</v>
      </c>
      <c r="U330" s="67">
        <v>20</v>
      </c>
      <c r="V330" s="29">
        <v>7950</v>
      </c>
      <c r="W330" s="29">
        <v>140</v>
      </c>
      <c r="X330" s="67"/>
    </row>
    <row r="331" spans="16:25" x14ac:dyDescent="0.25">
      <c r="P331" s="440" t="s">
        <v>712</v>
      </c>
      <c r="Q331" s="29" t="str">
        <f t="shared" si="74"/>
        <v>M1</v>
      </c>
      <c r="R331" s="29" t="str">
        <f t="shared" si="73"/>
        <v>Sigma</v>
      </c>
      <c r="S331" s="29" t="str">
        <f t="shared" si="73"/>
        <v>LMS-1509-</v>
      </c>
      <c r="T331" s="29" t="s">
        <v>163</v>
      </c>
      <c r="U331" s="67">
        <v>50</v>
      </c>
      <c r="V331" s="29">
        <v>7950</v>
      </c>
      <c r="W331" s="29">
        <v>140</v>
      </c>
      <c r="X331" s="67"/>
    </row>
    <row r="332" spans="16:25" x14ac:dyDescent="0.25">
      <c r="P332" s="440" t="s">
        <v>713</v>
      </c>
      <c r="Q332" s="29" t="str">
        <f t="shared" si="74"/>
        <v>M1</v>
      </c>
      <c r="R332" s="29" t="str">
        <f t="shared" si="73"/>
        <v>Sigma</v>
      </c>
      <c r="S332" s="29" t="str">
        <f t="shared" si="73"/>
        <v>LMS-1509-</v>
      </c>
      <c r="T332" s="29" t="s">
        <v>475</v>
      </c>
      <c r="U332" s="67">
        <v>100</v>
      </c>
      <c r="V332" s="29">
        <v>7950</v>
      </c>
      <c r="W332" s="29">
        <v>140</v>
      </c>
      <c r="X332" s="67"/>
    </row>
    <row r="333" spans="16:25" x14ac:dyDescent="0.25">
      <c r="P333" s="440" t="s">
        <v>714</v>
      </c>
      <c r="Q333" s="29" t="str">
        <f t="shared" si="74"/>
        <v>M1</v>
      </c>
      <c r="R333" s="29" t="str">
        <f t="shared" si="73"/>
        <v>Sigma</v>
      </c>
      <c r="S333" s="29" t="str">
        <f t="shared" si="73"/>
        <v>LMS-1509-</v>
      </c>
      <c r="T333" s="29" t="s">
        <v>476</v>
      </c>
      <c r="U333" s="67">
        <v>200</v>
      </c>
      <c r="V333" s="29">
        <v>7950</v>
      </c>
      <c r="W333" s="29">
        <v>140</v>
      </c>
      <c r="X333" s="67"/>
    </row>
    <row r="334" spans="16:25" x14ac:dyDescent="0.25">
      <c r="P334" s="440" t="s">
        <v>715</v>
      </c>
      <c r="Q334" s="29" t="str">
        <f t="shared" si="74"/>
        <v>M1</v>
      </c>
      <c r="R334" s="29" t="str">
        <f t="shared" si="73"/>
        <v>Sigma</v>
      </c>
      <c r="S334" s="29" t="str">
        <f t="shared" si="73"/>
        <v>LMS-1509-</v>
      </c>
      <c r="T334" s="29" t="s">
        <v>477</v>
      </c>
      <c r="U334" s="67">
        <v>200</v>
      </c>
      <c r="V334" s="29">
        <v>7950</v>
      </c>
      <c r="W334" s="29">
        <v>140</v>
      </c>
      <c r="X334" s="67"/>
    </row>
    <row r="335" spans="16:25" x14ac:dyDescent="0.25">
      <c r="P335" s="440" t="s">
        <v>716</v>
      </c>
      <c r="Q335" s="29" t="str">
        <f t="shared" si="74"/>
        <v>M1</v>
      </c>
      <c r="R335" s="29" t="str">
        <f t="shared" si="74"/>
        <v>Sigma</v>
      </c>
      <c r="S335" s="29" t="str">
        <f t="shared" si="74"/>
        <v>LMS-1509-</v>
      </c>
      <c r="T335" s="29" t="s">
        <v>478</v>
      </c>
      <c r="U335" s="67">
        <v>500</v>
      </c>
      <c r="V335" s="29">
        <v>7950</v>
      </c>
      <c r="W335" s="29">
        <v>140</v>
      </c>
      <c r="X335" s="67"/>
    </row>
    <row r="336" spans="16:25" x14ac:dyDescent="0.25">
      <c r="P336" s="440" t="s">
        <v>717</v>
      </c>
      <c r="Q336" s="29" t="str">
        <f t="shared" si="74"/>
        <v>M1</v>
      </c>
      <c r="R336" s="29" t="str">
        <f t="shared" si="74"/>
        <v>Sigma</v>
      </c>
      <c r="S336" s="29" t="str">
        <f t="shared" si="74"/>
        <v>LMS-1509-</v>
      </c>
      <c r="T336" s="29" t="s">
        <v>479</v>
      </c>
      <c r="U336" s="67">
        <v>1000</v>
      </c>
      <c r="V336" s="29">
        <v>7950</v>
      </c>
      <c r="W336" s="29">
        <v>140</v>
      </c>
      <c r="X336" s="67"/>
    </row>
    <row r="337" spans="16:25" x14ac:dyDescent="0.25">
      <c r="P337" s="440" t="s">
        <v>718</v>
      </c>
      <c r="Q337" s="29" t="str">
        <f t="shared" ref="Q337:S352" si="75">Q336</f>
        <v>M1</v>
      </c>
      <c r="R337" s="29" t="str">
        <f t="shared" si="75"/>
        <v>Sigma</v>
      </c>
      <c r="S337" s="29" t="str">
        <f t="shared" si="75"/>
        <v>LMS-1509-</v>
      </c>
      <c r="T337" s="29" t="s">
        <v>480</v>
      </c>
      <c r="U337" s="67">
        <v>2000</v>
      </c>
      <c r="V337" s="29">
        <v>7950</v>
      </c>
      <c r="W337" s="29">
        <v>140</v>
      </c>
      <c r="X337" s="67"/>
    </row>
    <row r="338" spans="16:25" x14ac:dyDescent="0.25">
      <c r="P338" s="440" t="s">
        <v>719</v>
      </c>
      <c r="Q338" s="29" t="str">
        <f t="shared" si="75"/>
        <v>M1</v>
      </c>
      <c r="R338" s="29" t="str">
        <f t="shared" si="75"/>
        <v>Sigma</v>
      </c>
      <c r="S338" s="29" t="str">
        <f t="shared" si="75"/>
        <v>LMS-1509-</v>
      </c>
      <c r="T338" s="29" t="s">
        <v>481</v>
      </c>
      <c r="U338" s="67">
        <v>2000</v>
      </c>
      <c r="V338" s="29">
        <v>7950</v>
      </c>
      <c r="W338" s="29">
        <v>140</v>
      </c>
      <c r="X338" s="67"/>
    </row>
    <row r="339" spans="16:25" x14ac:dyDescent="0.25">
      <c r="P339" s="440" t="s">
        <v>720</v>
      </c>
      <c r="Q339" s="29" t="str">
        <f t="shared" si="75"/>
        <v>M1</v>
      </c>
      <c r="R339" s="29" t="str">
        <f t="shared" si="75"/>
        <v>Sigma</v>
      </c>
      <c r="S339" s="29" t="str">
        <f t="shared" si="75"/>
        <v>LMS-1509-</v>
      </c>
      <c r="T339" s="29" t="s">
        <v>482</v>
      </c>
      <c r="U339" s="67">
        <v>5000</v>
      </c>
      <c r="V339" s="29">
        <v>7950</v>
      </c>
      <c r="W339" s="29">
        <v>140</v>
      </c>
      <c r="X339" s="67"/>
    </row>
    <row r="340" spans="16:25" x14ac:dyDescent="0.25">
      <c r="P340" s="440" t="s">
        <v>721</v>
      </c>
      <c r="Q340" s="29" t="str">
        <f t="shared" si="75"/>
        <v>M1</v>
      </c>
      <c r="R340" s="29" t="str">
        <f t="shared" si="75"/>
        <v>Sigma</v>
      </c>
      <c r="S340" s="29" t="str">
        <f t="shared" si="75"/>
        <v>LMS-1509-</v>
      </c>
      <c r="T340" s="29" t="s">
        <v>483</v>
      </c>
      <c r="U340" s="67">
        <v>10000</v>
      </c>
      <c r="V340" s="29">
        <v>7950</v>
      </c>
      <c r="W340" s="29">
        <v>140</v>
      </c>
      <c r="X340" s="67"/>
    </row>
    <row r="341" spans="16:25" x14ac:dyDescent="0.25">
      <c r="P341" s="440" t="s">
        <v>722</v>
      </c>
      <c r="Q341" s="29" t="str">
        <f t="shared" si="75"/>
        <v>M1</v>
      </c>
      <c r="R341" s="29" t="str">
        <f t="shared" si="75"/>
        <v>Sigma</v>
      </c>
      <c r="S341" s="29" t="s">
        <v>566</v>
      </c>
      <c r="T341" s="29" t="s">
        <v>484</v>
      </c>
      <c r="U341" s="67">
        <v>5000</v>
      </c>
      <c r="V341" s="29">
        <v>7950</v>
      </c>
      <c r="W341" s="29">
        <v>140</v>
      </c>
      <c r="X341" s="67"/>
    </row>
    <row r="342" spans="16:25" x14ac:dyDescent="0.25">
      <c r="P342" s="440" t="s">
        <v>723</v>
      </c>
      <c r="Q342" s="29" t="str">
        <f t="shared" si="75"/>
        <v>M1</v>
      </c>
      <c r="R342" s="29" t="str">
        <f t="shared" si="75"/>
        <v>Sigma</v>
      </c>
      <c r="S342" s="29" t="s">
        <v>566</v>
      </c>
      <c r="T342" s="29" t="s">
        <v>485</v>
      </c>
      <c r="U342" s="67">
        <v>10000</v>
      </c>
      <c r="V342" s="29">
        <v>7950</v>
      </c>
      <c r="W342" s="29">
        <v>140</v>
      </c>
      <c r="X342" s="67"/>
    </row>
    <row r="343" spans="16:25" x14ac:dyDescent="0.25">
      <c r="P343" s="440" t="s">
        <v>724</v>
      </c>
      <c r="Q343" s="29" t="str">
        <f t="shared" si="75"/>
        <v>M1</v>
      </c>
      <c r="R343" s="29" t="str">
        <f t="shared" si="75"/>
        <v>Sigma</v>
      </c>
      <c r="S343" s="29" t="s">
        <v>566</v>
      </c>
      <c r="T343" s="29" t="s">
        <v>486</v>
      </c>
      <c r="U343" s="67">
        <v>20000</v>
      </c>
      <c r="V343" s="29">
        <v>7950</v>
      </c>
      <c r="W343" s="29">
        <v>140</v>
      </c>
      <c r="X343" s="67"/>
    </row>
    <row r="344" spans="16:25" x14ac:dyDescent="0.25">
      <c r="P344" s="438" t="s">
        <v>705</v>
      </c>
      <c r="Q344" s="29" t="str">
        <f t="shared" si="75"/>
        <v>M1</v>
      </c>
      <c r="R344" s="29" t="str">
        <f t="shared" si="75"/>
        <v>Sigma</v>
      </c>
      <c r="S344" s="29" t="s">
        <v>566</v>
      </c>
      <c r="T344" s="29">
        <v>1</v>
      </c>
      <c r="U344" s="67">
        <v>1</v>
      </c>
      <c r="V344" s="29">
        <v>7950</v>
      </c>
      <c r="W344" s="29">
        <v>140</v>
      </c>
      <c r="X344" s="67"/>
      <c r="Y344" s="426" t="s">
        <v>512</v>
      </c>
    </row>
    <row r="345" spans="16:25" x14ac:dyDescent="0.25">
      <c r="P345" s="438" t="s">
        <v>706</v>
      </c>
      <c r="Q345" s="29" t="str">
        <f t="shared" si="75"/>
        <v>M1</v>
      </c>
      <c r="R345" s="29" t="str">
        <f t="shared" si="75"/>
        <v>Sigma</v>
      </c>
      <c r="S345" s="29" t="str">
        <f>S344</f>
        <v>LMS-1509-</v>
      </c>
      <c r="T345" s="29">
        <v>2</v>
      </c>
      <c r="U345" s="67">
        <v>2</v>
      </c>
      <c r="V345" s="29">
        <v>7950</v>
      </c>
      <c r="W345" s="29">
        <v>140</v>
      </c>
      <c r="X345" s="67"/>
    </row>
    <row r="346" spans="16:25" x14ac:dyDescent="0.25">
      <c r="P346" s="438" t="s">
        <v>707</v>
      </c>
      <c r="Q346" s="29" t="s">
        <v>126</v>
      </c>
      <c r="R346" s="29" t="str">
        <f t="shared" si="75"/>
        <v>Sigma</v>
      </c>
      <c r="S346" s="29" t="str">
        <f t="shared" si="75"/>
        <v>LMS-1509-</v>
      </c>
      <c r="T346" s="29" t="s">
        <v>158</v>
      </c>
      <c r="U346" s="67">
        <v>2</v>
      </c>
      <c r="V346" s="29">
        <v>7950</v>
      </c>
      <c r="W346" s="29">
        <v>140</v>
      </c>
      <c r="X346" s="67"/>
    </row>
    <row r="347" spans="16:25" x14ac:dyDescent="0.25">
      <c r="P347" s="438" t="s">
        <v>708</v>
      </c>
      <c r="Q347" s="29" t="str">
        <f t="shared" ref="Q347:S362" si="76">Q346</f>
        <v>M1</v>
      </c>
      <c r="R347" s="29" t="str">
        <f t="shared" si="75"/>
        <v>Sigma</v>
      </c>
      <c r="S347" s="29" t="str">
        <f t="shared" si="75"/>
        <v>LMS-1509-</v>
      </c>
      <c r="T347" s="29" t="s">
        <v>159</v>
      </c>
      <c r="U347" s="67">
        <v>5</v>
      </c>
      <c r="V347" s="29">
        <v>7950</v>
      </c>
      <c r="W347" s="29">
        <v>140</v>
      </c>
      <c r="X347" s="67"/>
    </row>
    <row r="348" spans="16:25" x14ac:dyDescent="0.25">
      <c r="P348" s="438" t="s">
        <v>709</v>
      </c>
      <c r="Q348" s="29" t="str">
        <f t="shared" si="76"/>
        <v>M1</v>
      </c>
      <c r="R348" s="29" t="str">
        <f t="shared" si="75"/>
        <v>Sigma</v>
      </c>
      <c r="S348" s="29" t="str">
        <f t="shared" si="75"/>
        <v>LMS-1509-</v>
      </c>
      <c r="T348" s="29" t="s">
        <v>160</v>
      </c>
      <c r="U348" s="67">
        <v>10</v>
      </c>
      <c r="V348" s="29">
        <v>7950</v>
      </c>
      <c r="W348" s="29">
        <v>140</v>
      </c>
      <c r="X348" s="67"/>
    </row>
    <row r="349" spans="16:25" x14ac:dyDescent="0.25">
      <c r="P349" s="438" t="s">
        <v>710</v>
      </c>
      <c r="Q349" s="29" t="str">
        <f t="shared" si="76"/>
        <v>M1</v>
      </c>
      <c r="R349" s="29" t="str">
        <f t="shared" si="75"/>
        <v>Sigma</v>
      </c>
      <c r="S349" s="29" t="str">
        <f t="shared" si="75"/>
        <v>LMS-1509-</v>
      </c>
      <c r="T349" s="29" t="s">
        <v>161</v>
      </c>
      <c r="U349" s="67">
        <v>20</v>
      </c>
      <c r="V349" s="29">
        <v>7950</v>
      </c>
      <c r="W349" s="29">
        <v>140</v>
      </c>
      <c r="X349" s="67"/>
    </row>
    <row r="350" spans="16:25" x14ac:dyDescent="0.25">
      <c r="P350" s="438" t="s">
        <v>711</v>
      </c>
      <c r="Q350" s="29" t="str">
        <f t="shared" si="76"/>
        <v>M1</v>
      </c>
      <c r="R350" s="29" t="str">
        <f t="shared" si="75"/>
        <v>Sigma</v>
      </c>
      <c r="S350" s="29" t="str">
        <f t="shared" si="75"/>
        <v>LMS-1509-</v>
      </c>
      <c r="T350" s="29" t="s">
        <v>162</v>
      </c>
      <c r="U350" s="67">
        <v>20</v>
      </c>
      <c r="V350" s="29">
        <v>7950</v>
      </c>
      <c r="W350" s="29">
        <v>140</v>
      </c>
      <c r="X350" s="67"/>
    </row>
    <row r="351" spans="16:25" x14ac:dyDescent="0.25">
      <c r="P351" s="438" t="s">
        <v>712</v>
      </c>
      <c r="Q351" s="29" t="str">
        <f t="shared" si="76"/>
        <v>M1</v>
      </c>
      <c r="R351" s="29" t="str">
        <f t="shared" si="75"/>
        <v>Sigma</v>
      </c>
      <c r="S351" s="29" t="str">
        <f t="shared" si="75"/>
        <v>LMS-1509-</v>
      </c>
      <c r="T351" s="29" t="s">
        <v>163</v>
      </c>
      <c r="U351" s="67">
        <v>50</v>
      </c>
      <c r="V351" s="29">
        <v>7950</v>
      </c>
      <c r="W351" s="29">
        <v>140</v>
      </c>
      <c r="X351" s="67"/>
    </row>
    <row r="352" spans="16:25" x14ac:dyDescent="0.25">
      <c r="P352" s="438" t="s">
        <v>713</v>
      </c>
      <c r="Q352" s="29" t="str">
        <f t="shared" si="76"/>
        <v>M1</v>
      </c>
      <c r="R352" s="29" t="str">
        <f t="shared" si="75"/>
        <v>Sigma</v>
      </c>
      <c r="S352" s="29" t="str">
        <f t="shared" si="75"/>
        <v>LMS-1509-</v>
      </c>
      <c r="T352" s="29" t="s">
        <v>475</v>
      </c>
      <c r="U352" s="67">
        <v>100</v>
      </c>
      <c r="V352" s="29">
        <v>7950</v>
      </c>
      <c r="W352" s="29">
        <v>140</v>
      </c>
      <c r="X352" s="67"/>
    </row>
    <row r="353" spans="16:25" x14ac:dyDescent="0.25">
      <c r="P353" s="438" t="s">
        <v>714</v>
      </c>
      <c r="Q353" s="29" t="str">
        <f t="shared" si="76"/>
        <v>M1</v>
      </c>
      <c r="R353" s="29" t="str">
        <f t="shared" si="76"/>
        <v>Sigma</v>
      </c>
      <c r="S353" s="29" t="str">
        <f t="shared" si="76"/>
        <v>LMS-1509-</v>
      </c>
      <c r="T353" s="29" t="s">
        <v>476</v>
      </c>
      <c r="U353" s="67">
        <v>200</v>
      </c>
      <c r="V353" s="29">
        <v>7950</v>
      </c>
      <c r="W353" s="29">
        <v>140</v>
      </c>
      <c r="X353" s="67"/>
    </row>
    <row r="354" spans="16:25" x14ac:dyDescent="0.25">
      <c r="P354" s="438" t="s">
        <v>715</v>
      </c>
      <c r="Q354" s="29" t="str">
        <f t="shared" si="76"/>
        <v>M1</v>
      </c>
      <c r="R354" s="29" t="str">
        <f t="shared" si="76"/>
        <v>Sigma</v>
      </c>
      <c r="S354" s="29" t="str">
        <f t="shared" si="76"/>
        <v>LMS-1509-</v>
      </c>
      <c r="T354" s="29" t="s">
        <v>477</v>
      </c>
      <c r="U354" s="67">
        <v>200</v>
      </c>
      <c r="V354" s="29">
        <v>7950</v>
      </c>
      <c r="W354" s="29">
        <v>140</v>
      </c>
      <c r="X354" s="67"/>
    </row>
    <row r="355" spans="16:25" x14ac:dyDescent="0.25">
      <c r="P355" s="438" t="s">
        <v>716</v>
      </c>
      <c r="Q355" s="29" t="str">
        <f t="shared" si="76"/>
        <v>M1</v>
      </c>
      <c r="R355" s="29" t="str">
        <f t="shared" si="76"/>
        <v>Sigma</v>
      </c>
      <c r="S355" s="29" t="str">
        <f t="shared" si="76"/>
        <v>LMS-1509-</v>
      </c>
      <c r="T355" s="29" t="s">
        <v>478</v>
      </c>
      <c r="U355" s="67">
        <v>500</v>
      </c>
      <c r="V355" s="29">
        <v>7950</v>
      </c>
      <c r="W355" s="29">
        <v>140</v>
      </c>
      <c r="X355" s="67"/>
    </row>
    <row r="356" spans="16:25" x14ac:dyDescent="0.25">
      <c r="P356" s="438" t="s">
        <v>717</v>
      </c>
      <c r="Q356" s="29" t="str">
        <f t="shared" si="76"/>
        <v>M1</v>
      </c>
      <c r="R356" s="29" t="str">
        <f t="shared" si="76"/>
        <v>Sigma</v>
      </c>
      <c r="S356" s="29" t="str">
        <f t="shared" si="76"/>
        <v>LMS-1509-</v>
      </c>
      <c r="T356" s="29" t="s">
        <v>479</v>
      </c>
      <c r="U356" s="67">
        <v>1000</v>
      </c>
      <c r="V356" s="29">
        <v>7950</v>
      </c>
      <c r="W356" s="29">
        <v>140</v>
      </c>
      <c r="X356" s="67"/>
    </row>
    <row r="357" spans="16:25" x14ac:dyDescent="0.25">
      <c r="P357" s="438" t="s">
        <v>718</v>
      </c>
      <c r="Q357" s="29" t="str">
        <f t="shared" si="76"/>
        <v>M1</v>
      </c>
      <c r="R357" s="29" t="str">
        <f t="shared" si="76"/>
        <v>Sigma</v>
      </c>
      <c r="S357" s="29" t="str">
        <f t="shared" si="76"/>
        <v>LMS-1509-</v>
      </c>
      <c r="T357" s="29" t="s">
        <v>480</v>
      </c>
      <c r="U357" s="67">
        <v>2000</v>
      </c>
      <c r="V357" s="29">
        <v>7950</v>
      </c>
      <c r="W357" s="29">
        <v>140</v>
      </c>
      <c r="X357" s="67"/>
    </row>
    <row r="358" spans="16:25" x14ac:dyDescent="0.25">
      <c r="P358" s="438" t="s">
        <v>719</v>
      </c>
      <c r="Q358" s="29" t="str">
        <f t="shared" si="76"/>
        <v>M1</v>
      </c>
      <c r="R358" s="29" t="str">
        <f t="shared" si="76"/>
        <v>Sigma</v>
      </c>
      <c r="S358" s="29" t="str">
        <f t="shared" si="76"/>
        <v>LMS-1509-</v>
      </c>
      <c r="T358" s="29" t="s">
        <v>481</v>
      </c>
      <c r="U358" s="67">
        <v>2000</v>
      </c>
      <c r="V358" s="29">
        <v>7950</v>
      </c>
      <c r="W358" s="29">
        <v>140</v>
      </c>
      <c r="X358" s="67"/>
    </row>
    <row r="359" spans="16:25" x14ac:dyDescent="0.25">
      <c r="P359" s="438" t="s">
        <v>720</v>
      </c>
      <c r="Q359" s="29" t="str">
        <f t="shared" si="76"/>
        <v>M1</v>
      </c>
      <c r="R359" s="29" t="str">
        <f t="shared" si="76"/>
        <v>Sigma</v>
      </c>
      <c r="S359" s="29" t="str">
        <f t="shared" si="76"/>
        <v>LMS-1509-</v>
      </c>
      <c r="T359" s="29" t="s">
        <v>482</v>
      </c>
      <c r="U359" s="67">
        <v>5000</v>
      </c>
      <c r="V359" s="29">
        <v>7950</v>
      </c>
      <c r="W359" s="29">
        <v>140</v>
      </c>
      <c r="X359" s="67"/>
    </row>
    <row r="360" spans="16:25" x14ac:dyDescent="0.25">
      <c r="P360" s="438" t="s">
        <v>721</v>
      </c>
      <c r="Q360" s="29" t="str">
        <f t="shared" si="76"/>
        <v>M1</v>
      </c>
      <c r="R360" s="29" t="str">
        <f t="shared" si="76"/>
        <v>Sigma</v>
      </c>
      <c r="S360" s="29" t="str">
        <f t="shared" si="76"/>
        <v>LMS-1509-</v>
      </c>
      <c r="T360" s="29" t="s">
        <v>483</v>
      </c>
      <c r="U360" s="67">
        <v>10000</v>
      </c>
      <c r="V360" s="29">
        <v>7950</v>
      </c>
      <c r="W360" s="29">
        <v>140</v>
      </c>
      <c r="X360" s="67"/>
    </row>
    <row r="361" spans="16:25" x14ac:dyDescent="0.25">
      <c r="P361" s="438" t="s">
        <v>722</v>
      </c>
      <c r="Q361" s="29" t="str">
        <f t="shared" si="76"/>
        <v>M1</v>
      </c>
      <c r="R361" s="29" t="str">
        <f t="shared" si="76"/>
        <v>Sigma</v>
      </c>
      <c r="S361" s="29" t="s">
        <v>566</v>
      </c>
      <c r="T361" s="29" t="s">
        <v>484</v>
      </c>
      <c r="U361" s="67">
        <v>5000</v>
      </c>
      <c r="V361" s="29">
        <v>7950</v>
      </c>
      <c r="W361" s="29">
        <v>140</v>
      </c>
      <c r="X361" s="67"/>
    </row>
    <row r="362" spans="16:25" x14ac:dyDescent="0.25">
      <c r="P362" s="438" t="s">
        <v>723</v>
      </c>
      <c r="Q362" s="29" t="str">
        <f t="shared" si="76"/>
        <v>M1</v>
      </c>
      <c r="R362" s="29" t="str">
        <f t="shared" si="76"/>
        <v>Sigma</v>
      </c>
      <c r="S362" s="29" t="s">
        <v>566</v>
      </c>
      <c r="T362" s="29" t="s">
        <v>485</v>
      </c>
      <c r="U362" s="67">
        <v>10000</v>
      </c>
      <c r="V362" s="29">
        <v>7950</v>
      </c>
      <c r="W362" s="29">
        <v>140</v>
      </c>
      <c r="X362" s="67"/>
    </row>
    <row r="363" spans="16:25" x14ac:dyDescent="0.25">
      <c r="P363" s="438" t="s">
        <v>724</v>
      </c>
      <c r="Q363" s="29" t="s">
        <v>126</v>
      </c>
      <c r="R363" s="29" t="str">
        <f t="shared" ref="R363:S375" si="77">R362</f>
        <v>Sigma</v>
      </c>
      <c r="S363" s="29" t="s">
        <v>566</v>
      </c>
      <c r="T363" s="29" t="s">
        <v>486</v>
      </c>
      <c r="U363" s="67">
        <v>20000</v>
      </c>
      <c r="V363" s="29">
        <v>7950</v>
      </c>
      <c r="W363" s="29">
        <v>140</v>
      </c>
      <c r="X363" s="67"/>
    </row>
    <row r="364" spans="16:25" x14ac:dyDescent="0.25">
      <c r="P364" s="439" t="s">
        <v>705</v>
      </c>
      <c r="Q364" s="29" t="str">
        <f t="shared" ref="Q364" si="78">Q363</f>
        <v>M1</v>
      </c>
      <c r="R364" s="29" t="str">
        <f t="shared" si="77"/>
        <v>Sigma</v>
      </c>
      <c r="S364" s="29" t="s">
        <v>566</v>
      </c>
      <c r="T364" s="29">
        <v>1</v>
      </c>
      <c r="U364" s="67">
        <v>1</v>
      </c>
      <c r="V364" s="29">
        <v>7950</v>
      </c>
      <c r="W364" s="29">
        <v>140</v>
      </c>
      <c r="X364" s="67"/>
      <c r="Y364" s="426" t="s">
        <v>512</v>
      </c>
    </row>
    <row r="365" spans="16:25" x14ac:dyDescent="0.25">
      <c r="P365" s="439" t="s">
        <v>706</v>
      </c>
      <c r="Q365" s="29" t="str">
        <f t="shared" ref="Q365" si="79">Q364</f>
        <v>M1</v>
      </c>
      <c r="R365" s="29" t="str">
        <f t="shared" si="77"/>
        <v>Sigma</v>
      </c>
      <c r="S365" s="29" t="str">
        <f>S364</f>
        <v>LMS-1509-</v>
      </c>
      <c r="T365" s="29">
        <v>2</v>
      </c>
      <c r="U365" s="67">
        <v>2</v>
      </c>
      <c r="V365" s="29">
        <v>7950</v>
      </c>
      <c r="W365" s="29">
        <v>140</v>
      </c>
      <c r="X365" s="67"/>
    </row>
    <row r="366" spans="16:25" x14ac:dyDescent="0.25">
      <c r="P366" s="439" t="s">
        <v>707</v>
      </c>
      <c r="Q366" s="29" t="str">
        <f t="shared" ref="Q366" si="80">Q365</f>
        <v>M1</v>
      </c>
      <c r="R366" s="29" t="str">
        <f t="shared" si="77"/>
        <v>Sigma</v>
      </c>
      <c r="S366" s="29" t="str">
        <f t="shared" si="77"/>
        <v>LMS-1509-</v>
      </c>
      <c r="T366" s="29" t="s">
        <v>158</v>
      </c>
      <c r="U366" s="67">
        <v>2</v>
      </c>
      <c r="V366" s="29">
        <v>7950</v>
      </c>
      <c r="W366" s="29">
        <v>140</v>
      </c>
      <c r="X366" s="67"/>
    </row>
    <row r="367" spans="16:25" x14ac:dyDescent="0.25">
      <c r="P367" s="439" t="s">
        <v>708</v>
      </c>
      <c r="Q367" s="29" t="str">
        <f t="shared" ref="Q367" si="81">Q366</f>
        <v>M1</v>
      </c>
      <c r="R367" s="29" t="str">
        <f t="shared" si="77"/>
        <v>Sigma</v>
      </c>
      <c r="S367" s="29" t="str">
        <f t="shared" si="77"/>
        <v>LMS-1509-</v>
      </c>
      <c r="T367" s="29" t="s">
        <v>159</v>
      </c>
      <c r="U367" s="67">
        <v>5</v>
      </c>
      <c r="V367" s="29">
        <v>7950</v>
      </c>
      <c r="W367" s="29">
        <v>140</v>
      </c>
      <c r="X367" s="67"/>
    </row>
    <row r="368" spans="16:25" x14ac:dyDescent="0.25">
      <c r="P368" s="439" t="s">
        <v>709</v>
      </c>
      <c r="Q368" s="29" t="str">
        <f t="shared" ref="Q368" si="82">Q367</f>
        <v>M1</v>
      </c>
      <c r="R368" s="29" t="str">
        <f t="shared" si="77"/>
        <v>Sigma</v>
      </c>
      <c r="S368" s="29" t="str">
        <f t="shared" si="77"/>
        <v>LMS-1509-</v>
      </c>
      <c r="T368" s="29" t="s">
        <v>160</v>
      </c>
      <c r="U368" s="67">
        <v>10</v>
      </c>
      <c r="V368" s="29">
        <v>7950</v>
      </c>
      <c r="W368" s="29">
        <v>140</v>
      </c>
      <c r="X368" s="67"/>
    </row>
    <row r="369" spans="16:25" x14ac:dyDescent="0.25">
      <c r="P369" s="439" t="s">
        <v>710</v>
      </c>
      <c r="Q369" s="29" t="str">
        <f t="shared" ref="Q369" si="83">Q368</f>
        <v>M1</v>
      </c>
      <c r="R369" s="29" t="str">
        <f t="shared" si="77"/>
        <v>Sigma</v>
      </c>
      <c r="S369" s="29" t="str">
        <f t="shared" si="77"/>
        <v>LMS-1509-</v>
      </c>
      <c r="T369" s="29" t="s">
        <v>161</v>
      </c>
      <c r="U369" s="67">
        <v>20</v>
      </c>
      <c r="V369" s="29">
        <v>7950</v>
      </c>
      <c r="W369" s="29">
        <v>140</v>
      </c>
      <c r="X369" s="67"/>
    </row>
    <row r="370" spans="16:25" x14ac:dyDescent="0.25">
      <c r="P370" s="439" t="s">
        <v>711</v>
      </c>
      <c r="Q370" s="29" t="str">
        <f t="shared" ref="Q370" si="84">Q369</f>
        <v>M1</v>
      </c>
      <c r="R370" s="29" t="str">
        <f t="shared" si="77"/>
        <v>Sigma</v>
      </c>
      <c r="S370" s="29" t="str">
        <f t="shared" si="77"/>
        <v>LMS-1509-</v>
      </c>
      <c r="T370" s="29" t="s">
        <v>162</v>
      </c>
      <c r="U370" s="67">
        <v>20</v>
      </c>
      <c r="V370" s="29">
        <v>7950</v>
      </c>
      <c r="W370" s="29">
        <v>140</v>
      </c>
      <c r="X370" s="67"/>
    </row>
    <row r="371" spans="16:25" x14ac:dyDescent="0.25">
      <c r="P371" s="439" t="s">
        <v>712</v>
      </c>
      <c r="Q371" s="29" t="str">
        <f t="shared" ref="Q371" si="85">Q370</f>
        <v>M1</v>
      </c>
      <c r="R371" s="29" t="str">
        <f t="shared" si="77"/>
        <v>Sigma</v>
      </c>
      <c r="S371" s="29" t="str">
        <f t="shared" si="77"/>
        <v>LMS-1509-</v>
      </c>
      <c r="T371" s="29" t="s">
        <v>163</v>
      </c>
      <c r="U371" s="67">
        <v>50</v>
      </c>
      <c r="V371" s="29">
        <v>7950</v>
      </c>
      <c r="W371" s="29">
        <v>140</v>
      </c>
      <c r="X371" s="67"/>
    </row>
    <row r="372" spans="16:25" x14ac:dyDescent="0.25">
      <c r="P372" s="439" t="s">
        <v>713</v>
      </c>
      <c r="Q372" s="29" t="str">
        <f t="shared" ref="Q372" si="86">Q371</f>
        <v>M1</v>
      </c>
      <c r="R372" s="29" t="str">
        <f t="shared" si="77"/>
        <v>Sigma</v>
      </c>
      <c r="S372" s="29" t="str">
        <f t="shared" si="77"/>
        <v>LMS-1509-</v>
      </c>
      <c r="T372" s="29" t="s">
        <v>475</v>
      </c>
      <c r="U372" s="67">
        <v>100</v>
      </c>
      <c r="V372" s="29">
        <v>7950</v>
      </c>
      <c r="W372" s="29">
        <v>140</v>
      </c>
      <c r="X372" s="67"/>
    </row>
    <row r="373" spans="16:25" x14ac:dyDescent="0.25">
      <c r="P373" s="439" t="s">
        <v>714</v>
      </c>
      <c r="Q373" s="29" t="str">
        <f t="shared" ref="Q373" si="87">Q372</f>
        <v>M1</v>
      </c>
      <c r="R373" s="29" t="str">
        <f t="shared" si="77"/>
        <v>Sigma</v>
      </c>
      <c r="S373" s="29" t="str">
        <f t="shared" si="77"/>
        <v>LMS-1509-</v>
      </c>
      <c r="T373" s="29" t="s">
        <v>476</v>
      </c>
      <c r="U373" s="67">
        <v>200</v>
      </c>
      <c r="V373" s="29">
        <v>7950</v>
      </c>
      <c r="W373" s="29">
        <v>140</v>
      </c>
      <c r="X373" s="67"/>
    </row>
    <row r="374" spans="16:25" x14ac:dyDescent="0.25">
      <c r="P374" s="439" t="s">
        <v>715</v>
      </c>
      <c r="Q374" s="29" t="str">
        <f t="shared" ref="Q374" si="88">Q373</f>
        <v>M1</v>
      </c>
      <c r="R374" s="29" t="str">
        <f t="shared" si="77"/>
        <v>Sigma</v>
      </c>
      <c r="S374" s="29" t="str">
        <f t="shared" si="77"/>
        <v>LMS-1509-</v>
      </c>
      <c r="T374" s="29" t="s">
        <v>477</v>
      </c>
      <c r="U374" s="67">
        <v>200</v>
      </c>
      <c r="V374" s="29">
        <v>7950</v>
      </c>
      <c r="W374" s="29">
        <v>140</v>
      </c>
      <c r="X374" s="67"/>
    </row>
    <row r="375" spans="16:25" x14ac:dyDescent="0.25">
      <c r="P375" s="439" t="s">
        <v>716</v>
      </c>
      <c r="Q375" s="29" t="str">
        <f t="shared" ref="Q375" si="89">Q374</f>
        <v>M1</v>
      </c>
      <c r="R375" s="29" t="str">
        <f t="shared" si="77"/>
        <v>Sigma</v>
      </c>
      <c r="S375" s="29" t="str">
        <f t="shared" si="77"/>
        <v>LMS-1509-</v>
      </c>
      <c r="T375" s="29" t="s">
        <v>478</v>
      </c>
      <c r="U375" s="67">
        <v>500</v>
      </c>
      <c r="V375" s="29">
        <v>7950</v>
      </c>
      <c r="W375" s="29">
        <v>140</v>
      </c>
      <c r="X375" s="67"/>
    </row>
    <row r="376" spans="16:25" x14ac:dyDescent="0.25">
      <c r="P376" s="439" t="s">
        <v>717</v>
      </c>
      <c r="Q376" s="29" t="str">
        <f t="shared" ref="Q376:S376" si="90">Q375</f>
        <v>M1</v>
      </c>
      <c r="R376" s="29" t="str">
        <f t="shared" si="90"/>
        <v>Sigma</v>
      </c>
      <c r="S376" s="29" t="str">
        <f t="shared" si="90"/>
        <v>LMS-1509-</v>
      </c>
      <c r="T376" s="29" t="s">
        <v>479</v>
      </c>
      <c r="U376" s="67">
        <v>1000</v>
      </c>
      <c r="V376" s="29">
        <v>7950</v>
      </c>
      <c r="W376" s="29">
        <v>140</v>
      </c>
      <c r="X376" s="67"/>
    </row>
    <row r="377" spans="16:25" x14ac:dyDescent="0.25">
      <c r="P377" s="439" t="s">
        <v>718</v>
      </c>
      <c r="Q377" s="29" t="str">
        <f t="shared" ref="Q377:S377" si="91">Q376</f>
        <v>M1</v>
      </c>
      <c r="R377" s="29" t="str">
        <f t="shared" si="91"/>
        <v>Sigma</v>
      </c>
      <c r="S377" s="29" t="str">
        <f t="shared" si="91"/>
        <v>LMS-1509-</v>
      </c>
      <c r="T377" s="29" t="s">
        <v>480</v>
      </c>
      <c r="U377" s="67">
        <v>2000</v>
      </c>
      <c r="V377" s="29">
        <v>7950</v>
      </c>
      <c r="W377" s="29">
        <v>140</v>
      </c>
      <c r="X377" s="67"/>
    </row>
    <row r="378" spans="16:25" x14ac:dyDescent="0.25">
      <c r="P378" s="439" t="s">
        <v>719</v>
      </c>
      <c r="Q378" s="29" t="str">
        <f t="shared" ref="Q378:S378" si="92">Q377</f>
        <v>M1</v>
      </c>
      <c r="R378" s="29" t="str">
        <f t="shared" si="92"/>
        <v>Sigma</v>
      </c>
      <c r="S378" s="29" t="str">
        <f t="shared" si="92"/>
        <v>LMS-1509-</v>
      </c>
      <c r="T378" s="29" t="s">
        <v>481</v>
      </c>
      <c r="U378" s="67">
        <v>2000</v>
      </c>
      <c r="V378" s="29">
        <v>7950</v>
      </c>
      <c r="W378" s="29">
        <v>140</v>
      </c>
      <c r="X378" s="67"/>
    </row>
    <row r="379" spans="16:25" x14ac:dyDescent="0.25">
      <c r="P379" s="439" t="s">
        <v>720</v>
      </c>
      <c r="Q379" s="29" t="str">
        <f t="shared" ref="Q379:S394" si="93">Q378</f>
        <v>M1</v>
      </c>
      <c r="R379" s="29" t="str">
        <f t="shared" si="93"/>
        <v>Sigma</v>
      </c>
      <c r="S379" s="29" t="str">
        <f t="shared" si="93"/>
        <v>LMS-1509-</v>
      </c>
      <c r="T379" s="29" t="s">
        <v>482</v>
      </c>
      <c r="U379" s="67">
        <v>5000</v>
      </c>
      <c r="V379" s="29">
        <v>7950</v>
      </c>
      <c r="W379" s="29">
        <v>140</v>
      </c>
      <c r="X379" s="67"/>
    </row>
    <row r="380" spans="16:25" x14ac:dyDescent="0.25">
      <c r="P380" s="439" t="s">
        <v>721</v>
      </c>
      <c r="Q380" s="29" t="s">
        <v>126</v>
      </c>
      <c r="R380" s="29" t="str">
        <f t="shared" si="93"/>
        <v>Sigma</v>
      </c>
      <c r="S380" s="29" t="str">
        <f t="shared" si="93"/>
        <v>LMS-1509-</v>
      </c>
      <c r="T380" s="29" t="s">
        <v>483</v>
      </c>
      <c r="U380" s="67">
        <v>10000</v>
      </c>
      <c r="V380" s="29">
        <v>7950</v>
      </c>
      <c r="W380" s="29">
        <v>140</v>
      </c>
      <c r="X380" s="67"/>
    </row>
    <row r="381" spans="16:25" x14ac:dyDescent="0.25">
      <c r="P381" s="439" t="s">
        <v>722</v>
      </c>
      <c r="Q381" s="29" t="str">
        <f t="shared" ref="Q381:S396" si="94">Q380</f>
        <v>M1</v>
      </c>
      <c r="R381" s="29" t="str">
        <f t="shared" si="93"/>
        <v>Sigma</v>
      </c>
      <c r="S381" s="29" t="s">
        <v>566</v>
      </c>
      <c r="T381" s="29" t="s">
        <v>484</v>
      </c>
      <c r="U381" s="67">
        <v>5000</v>
      </c>
      <c r="V381" s="29">
        <v>7950</v>
      </c>
      <c r="W381" s="29">
        <v>140</v>
      </c>
      <c r="X381" s="67"/>
    </row>
    <row r="382" spans="16:25" x14ac:dyDescent="0.25">
      <c r="P382" s="439" t="s">
        <v>723</v>
      </c>
      <c r="Q382" s="29" t="str">
        <f t="shared" si="94"/>
        <v>M1</v>
      </c>
      <c r="R382" s="29" t="str">
        <f t="shared" si="93"/>
        <v>Sigma</v>
      </c>
      <c r="S382" s="29" t="s">
        <v>566</v>
      </c>
      <c r="T382" s="29" t="s">
        <v>485</v>
      </c>
      <c r="U382" s="67">
        <v>10000</v>
      </c>
      <c r="V382" s="29">
        <v>7950</v>
      </c>
      <c r="W382" s="29">
        <v>140</v>
      </c>
      <c r="X382" s="67"/>
    </row>
    <row r="383" spans="16:25" x14ac:dyDescent="0.25">
      <c r="P383" s="439" t="s">
        <v>724</v>
      </c>
      <c r="Q383" s="29" t="str">
        <f t="shared" si="94"/>
        <v>M1</v>
      </c>
      <c r="R383" s="29" t="str">
        <f t="shared" si="93"/>
        <v>Sigma</v>
      </c>
      <c r="S383" s="29" t="s">
        <v>566</v>
      </c>
      <c r="T383" s="29" t="s">
        <v>486</v>
      </c>
      <c r="U383" s="67">
        <v>20000</v>
      </c>
      <c r="V383" s="29">
        <v>7950</v>
      </c>
      <c r="W383" s="29">
        <v>140</v>
      </c>
      <c r="X383" s="67"/>
    </row>
    <row r="384" spans="16:25" x14ac:dyDescent="0.25">
      <c r="P384" s="440" t="s">
        <v>705</v>
      </c>
      <c r="Q384" s="29" t="str">
        <f t="shared" si="94"/>
        <v>M1</v>
      </c>
      <c r="R384" s="29" t="str">
        <f t="shared" si="93"/>
        <v>Sigma</v>
      </c>
      <c r="S384" s="29" t="s">
        <v>566</v>
      </c>
      <c r="T384" s="29">
        <v>1</v>
      </c>
      <c r="U384" s="67">
        <v>1</v>
      </c>
      <c r="V384" s="29">
        <v>7950</v>
      </c>
      <c r="W384" s="29">
        <v>140</v>
      </c>
      <c r="X384" s="67"/>
      <c r="Y384" s="426" t="s">
        <v>512</v>
      </c>
    </row>
    <row r="385" spans="16:24" x14ac:dyDescent="0.25">
      <c r="P385" s="440" t="s">
        <v>706</v>
      </c>
      <c r="Q385" s="29" t="str">
        <f t="shared" si="94"/>
        <v>M1</v>
      </c>
      <c r="R385" s="29" t="str">
        <f t="shared" si="93"/>
        <v>Sigma</v>
      </c>
      <c r="S385" s="29" t="str">
        <f>S384</f>
        <v>LMS-1509-</v>
      </c>
      <c r="T385" s="29">
        <v>2</v>
      </c>
      <c r="U385" s="67">
        <v>2</v>
      </c>
      <c r="V385" s="29">
        <v>7950</v>
      </c>
      <c r="W385" s="29">
        <v>140</v>
      </c>
      <c r="X385" s="67"/>
    </row>
    <row r="386" spans="16:24" x14ac:dyDescent="0.25">
      <c r="P386" s="440" t="s">
        <v>707</v>
      </c>
      <c r="Q386" s="29" t="str">
        <f t="shared" si="94"/>
        <v>M1</v>
      </c>
      <c r="R386" s="29" t="str">
        <f t="shared" si="93"/>
        <v>Sigma</v>
      </c>
      <c r="S386" s="29" t="str">
        <f t="shared" si="93"/>
        <v>LMS-1509-</v>
      </c>
      <c r="T386" s="29" t="s">
        <v>158</v>
      </c>
      <c r="U386" s="67">
        <v>2</v>
      </c>
      <c r="V386" s="29">
        <v>7950</v>
      </c>
      <c r="W386" s="29">
        <v>140</v>
      </c>
      <c r="X386" s="67"/>
    </row>
    <row r="387" spans="16:24" x14ac:dyDescent="0.25">
      <c r="P387" s="440" t="s">
        <v>708</v>
      </c>
      <c r="Q387" s="29" t="str">
        <f t="shared" si="94"/>
        <v>M1</v>
      </c>
      <c r="R387" s="29" t="str">
        <f t="shared" si="93"/>
        <v>Sigma</v>
      </c>
      <c r="S387" s="29" t="str">
        <f t="shared" si="93"/>
        <v>LMS-1509-</v>
      </c>
      <c r="T387" s="29" t="s">
        <v>159</v>
      </c>
      <c r="U387" s="67">
        <v>5</v>
      </c>
      <c r="V387" s="29">
        <v>7950</v>
      </c>
      <c r="W387" s="29">
        <v>140</v>
      </c>
      <c r="X387" s="67"/>
    </row>
    <row r="388" spans="16:24" x14ac:dyDescent="0.25">
      <c r="P388" s="440" t="s">
        <v>709</v>
      </c>
      <c r="Q388" s="29" t="str">
        <f t="shared" si="94"/>
        <v>M1</v>
      </c>
      <c r="R388" s="29" t="str">
        <f t="shared" si="93"/>
        <v>Sigma</v>
      </c>
      <c r="S388" s="29" t="str">
        <f t="shared" si="93"/>
        <v>LMS-1509-</v>
      </c>
      <c r="T388" s="29" t="s">
        <v>160</v>
      </c>
      <c r="U388" s="67">
        <v>10</v>
      </c>
      <c r="V388" s="29">
        <v>7950</v>
      </c>
      <c r="W388" s="29">
        <v>140</v>
      </c>
      <c r="X388" s="67"/>
    </row>
    <row r="389" spans="16:24" x14ac:dyDescent="0.25">
      <c r="P389" s="440" t="s">
        <v>710</v>
      </c>
      <c r="Q389" s="29" t="str">
        <f t="shared" si="94"/>
        <v>M1</v>
      </c>
      <c r="R389" s="29" t="str">
        <f t="shared" si="93"/>
        <v>Sigma</v>
      </c>
      <c r="S389" s="29" t="str">
        <f t="shared" si="93"/>
        <v>LMS-1509-</v>
      </c>
      <c r="T389" s="29" t="s">
        <v>161</v>
      </c>
      <c r="U389" s="67">
        <v>20</v>
      </c>
      <c r="V389" s="29">
        <v>7950</v>
      </c>
      <c r="W389" s="29">
        <v>140</v>
      </c>
      <c r="X389" s="67"/>
    </row>
    <row r="390" spans="16:24" x14ac:dyDescent="0.25">
      <c r="P390" s="440" t="s">
        <v>711</v>
      </c>
      <c r="Q390" s="29" t="str">
        <f t="shared" si="94"/>
        <v>M1</v>
      </c>
      <c r="R390" s="29" t="str">
        <f t="shared" si="93"/>
        <v>Sigma</v>
      </c>
      <c r="S390" s="29" t="str">
        <f t="shared" si="93"/>
        <v>LMS-1509-</v>
      </c>
      <c r="T390" s="29" t="s">
        <v>162</v>
      </c>
      <c r="U390" s="67">
        <v>20</v>
      </c>
      <c r="V390" s="29">
        <v>7950</v>
      </c>
      <c r="W390" s="29">
        <v>140</v>
      </c>
      <c r="X390" s="67"/>
    </row>
    <row r="391" spans="16:24" x14ac:dyDescent="0.25">
      <c r="P391" s="440" t="s">
        <v>712</v>
      </c>
      <c r="Q391" s="29" t="str">
        <f t="shared" si="94"/>
        <v>M1</v>
      </c>
      <c r="R391" s="29" t="str">
        <f t="shared" si="93"/>
        <v>Sigma</v>
      </c>
      <c r="S391" s="29" t="str">
        <f t="shared" si="93"/>
        <v>LMS-1509-</v>
      </c>
      <c r="T391" s="29" t="s">
        <v>163</v>
      </c>
      <c r="U391" s="67">
        <v>50</v>
      </c>
      <c r="V391" s="29">
        <v>7950</v>
      </c>
      <c r="W391" s="29">
        <v>140</v>
      </c>
      <c r="X391" s="67"/>
    </row>
    <row r="392" spans="16:24" x14ac:dyDescent="0.25">
      <c r="P392" s="440" t="s">
        <v>713</v>
      </c>
      <c r="Q392" s="29" t="str">
        <f t="shared" si="94"/>
        <v>M1</v>
      </c>
      <c r="R392" s="29" t="str">
        <f t="shared" si="93"/>
        <v>Sigma</v>
      </c>
      <c r="S392" s="29" t="str">
        <f t="shared" si="93"/>
        <v>LMS-1509-</v>
      </c>
      <c r="T392" s="29" t="s">
        <v>475</v>
      </c>
      <c r="U392" s="67">
        <v>100</v>
      </c>
      <c r="V392" s="29">
        <v>7950</v>
      </c>
      <c r="W392" s="29">
        <v>140</v>
      </c>
      <c r="X392" s="67"/>
    </row>
    <row r="393" spans="16:24" x14ac:dyDescent="0.25">
      <c r="P393" s="440" t="s">
        <v>714</v>
      </c>
      <c r="Q393" s="29" t="str">
        <f t="shared" si="94"/>
        <v>M1</v>
      </c>
      <c r="R393" s="29" t="str">
        <f t="shared" si="93"/>
        <v>Sigma</v>
      </c>
      <c r="S393" s="29" t="str">
        <f t="shared" si="93"/>
        <v>LMS-1509-</v>
      </c>
      <c r="T393" s="29" t="s">
        <v>476</v>
      </c>
      <c r="U393" s="67">
        <v>200</v>
      </c>
      <c r="V393" s="29">
        <v>7950</v>
      </c>
      <c r="W393" s="29">
        <v>140</v>
      </c>
      <c r="X393" s="67"/>
    </row>
    <row r="394" spans="16:24" x14ac:dyDescent="0.25">
      <c r="P394" s="440" t="s">
        <v>715</v>
      </c>
      <c r="Q394" s="29" t="str">
        <f t="shared" si="94"/>
        <v>M1</v>
      </c>
      <c r="R394" s="29" t="str">
        <f t="shared" si="93"/>
        <v>Sigma</v>
      </c>
      <c r="S394" s="29" t="str">
        <f t="shared" si="93"/>
        <v>LMS-1509-</v>
      </c>
      <c r="T394" s="29" t="s">
        <v>477</v>
      </c>
      <c r="U394" s="67">
        <v>200</v>
      </c>
      <c r="V394" s="29">
        <v>7950</v>
      </c>
      <c r="W394" s="29">
        <v>140</v>
      </c>
      <c r="X394" s="67"/>
    </row>
    <row r="395" spans="16:24" x14ac:dyDescent="0.25">
      <c r="P395" s="440" t="s">
        <v>716</v>
      </c>
      <c r="Q395" s="29" t="str">
        <f t="shared" si="94"/>
        <v>M1</v>
      </c>
      <c r="R395" s="29" t="str">
        <f t="shared" si="94"/>
        <v>Sigma</v>
      </c>
      <c r="S395" s="29" t="str">
        <f t="shared" si="94"/>
        <v>LMS-1509-</v>
      </c>
      <c r="T395" s="29" t="s">
        <v>478</v>
      </c>
      <c r="U395" s="67">
        <v>500</v>
      </c>
      <c r="V395" s="29">
        <v>7950</v>
      </c>
      <c r="W395" s="29">
        <v>140</v>
      </c>
      <c r="X395" s="67"/>
    </row>
    <row r="396" spans="16:24" x14ac:dyDescent="0.25">
      <c r="P396" s="440" t="s">
        <v>717</v>
      </c>
      <c r="Q396" s="29" t="str">
        <f t="shared" si="94"/>
        <v>M1</v>
      </c>
      <c r="R396" s="29" t="str">
        <f t="shared" si="94"/>
        <v>Sigma</v>
      </c>
      <c r="S396" s="29" t="str">
        <f t="shared" si="94"/>
        <v>LMS-1509-</v>
      </c>
      <c r="T396" s="29" t="s">
        <v>479</v>
      </c>
      <c r="U396" s="67">
        <v>1000</v>
      </c>
      <c r="V396" s="29">
        <v>7950</v>
      </c>
      <c r="W396" s="29">
        <v>140</v>
      </c>
      <c r="X396" s="67"/>
    </row>
    <row r="397" spans="16:24" x14ac:dyDescent="0.25">
      <c r="P397" s="440" t="s">
        <v>718</v>
      </c>
      <c r="Q397" s="29" t="str">
        <f t="shared" ref="Q397:S403" si="95">Q396</f>
        <v>M1</v>
      </c>
      <c r="R397" s="29" t="str">
        <f t="shared" si="95"/>
        <v>Sigma</v>
      </c>
      <c r="S397" s="29" t="str">
        <f t="shared" si="95"/>
        <v>LMS-1509-</v>
      </c>
      <c r="T397" s="29" t="s">
        <v>480</v>
      </c>
      <c r="U397" s="67">
        <v>2000</v>
      </c>
      <c r="V397" s="29">
        <v>7950</v>
      </c>
      <c r="W397" s="29">
        <v>140</v>
      </c>
      <c r="X397" s="67"/>
    </row>
    <row r="398" spans="16:24" x14ac:dyDescent="0.25">
      <c r="P398" s="440" t="s">
        <v>719</v>
      </c>
      <c r="Q398" s="29" t="str">
        <f t="shared" si="95"/>
        <v>M1</v>
      </c>
      <c r="R398" s="29" t="str">
        <f t="shared" si="95"/>
        <v>Sigma</v>
      </c>
      <c r="S398" s="29" t="str">
        <f t="shared" si="95"/>
        <v>LMS-1509-</v>
      </c>
      <c r="T398" s="29" t="s">
        <v>481</v>
      </c>
      <c r="U398" s="67">
        <v>2000</v>
      </c>
      <c r="V398" s="29">
        <v>7950</v>
      </c>
      <c r="W398" s="29">
        <v>140</v>
      </c>
      <c r="X398" s="67"/>
    </row>
    <row r="399" spans="16:24" x14ac:dyDescent="0.25">
      <c r="P399" s="440" t="s">
        <v>720</v>
      </c>
      <c r="Q399" s="29" t="str">
        <f t="shared" si="95"/>
        <v>M1</v>
      </c>
      <c r="R399" s="29" t="str">
        <f t="shared" si="95"/>
        <v>Sigma</v>
      </c>
      <c r="S399" s="29" t="str">
        <f t="shared" si="95"/>
        <v>LMS-1509-</v>
      </c>
      <c r="T399" s="29" t="s">
        <v>482</v>
      </c>
      <c r="U399" s="67">
        <v>5000</v>
      </c>
      <c r="V399" s="29">
        <v>7950</v>
      </c>
      <c r="W399" s="29">
        <v>140</v>
      </c>
      <c r="X399" s="67"/>
    </row>
    <row r="400" spans="16:24" x14ac:dyDescent="0.25">
      <c r="P400" s="440" t="s">
        <v>721</v>
      </c>
      <c r="Q400" s="29" t="str">
        <f t="shared" si="95"/>
        <v>M1</v>
      </c>
      <c r="R400" s="29" t="str">
        <f t="shared" si="95"/>
        <v>Sigma</v>
      </c>
      <c r="S400" s="29" t="str">
        <f t="shared" si="95"/>
        <v>LMS-1509-</v>
      </c>
      <c r="T400" s="29" t="s">
        <v>483</v>
      </c>
      <c r="U400" s="67">
        <v>10000</v>
      </c>
      <c r="V400" s="29">
        <v>7950</v>
      </c>
      <c r="W400" s="29">
        <v>140</v>
      </c>
      <c r="X400" s="67"/>
    </row>
    <row r="401" spans="16:25" x14ac:dyDescent="0.25">
      <c r="P401" s="440" t="s">
        <v>722</v>
      </c>
      <c r="Q401" s="29" t="str">
        <f t="shared" si="95"/>
        <v>M1</v>
      </c>
      <c r="R401" s="29" t="str">
        <f t="shared" si="95"/>
        <v>Sigma</v>
      </c>
      <c r="S401" s="29" t="s">
        <v>566</v>
      </c>
      <c r="T401" s="29" t="s">
        <v>484</v>
      </c>
      <c r="U401" s="67">
        <v>5000</v>
      </c>
      <c r="V401" s="29">
        <v>7950</v>
      </c>
      <c r="W401" s="29">
        <v>140</v>
      </c>
      <c r="X401" s="67"/>
    </row>
    <row r="402" spans="16:25" x14ac:dyDescent="0.25">
      <c r="P402" s="440" t="s">
        <v>723</v>
      </c>
      <c r="Q402" s="29" t="str">
        <f t="shared" si="95"/>
        <v>M1</v>
      </c>
      <c r="R402" s="29" t="str">
        <f t="shared" si="95"/>
        <v>Sigma</v>
      </c>
      <c r="S402" s="29" t="s">
        <v>566</v>
      </c>
      <c r="T402" s="29" t="s">
        <v>485</v>
      </c>
      <c r="U402" s="67">
        <v>10000</v>
      </c>
      <c r="V402" s="29">
        <v>7950</v>
      </c>
      <c r="W402" s="29">
        <v>140</v>
      </c>
      <c r="X402" s="67"/>
    </row>
    <row r="403" spans="16:25" x14ac:dyDescent="0.25">
      <c r="P403" s="440" t="s">
        <v>724</v>
      </c>
      <c r="Q403" s="29" t="str">
        <f t="shared" si="95"/>
        <v>M1</v>
      </c>
      <c r="R403" s="29" t="str">
        <f t="shared" si="95"/>
        <v>Sigma</v>
      </c>
      <c r="S403" s="29" t="s">
        <v>566</v>
      </c>
      <c r="T403" s="29" t="s">
        <v>486</v>
      </c>
      <c r="U403" s="67">
        <v>20000</v>
      </c>
      <c r="V403" s="29">
        <v>7950</v>
      </c>
      <c r="W403" s="29">
        <v>140</v>
      </c>
      <c r="X403" s="67"/>
    </row>
    <row r="404" spans="16:25" x14ac:dyDescent="0.25">
      <c r="P404" s="438" t="s">
        <v>705</v>
      </c>
      <c r="Q404" s="29" t="str">
        <f t="shared" ref="Q404:R404" si="96">Q403</f>
        <v>M1</v>
      </c>
      <c r="R404" s="29" t="str">
        <f t="shared" si="96"/>
        <v>Sigma</v>
      </c>
      <c r="S404" s="29" t="s">
        <v>566</v>
      </c>
      <c r="T404" s="29">
        <v>1</v>
      </c>
      <c r="U404" s="67">
        <v>1</v>
      </c>
      <c r="V404" s="29">
        <v>7950</v>
      </c>
      <c r="W404" s="29">
        <v>140</v>
      </c>
      <c r="X404" s="67"/>
      <c r="Y404" s="426" t="s">
        <v>512</v>
      </c>
    </row>
    <row r="405" spans="16:25" x14ac:dyDescent="0.25">
      <c r="P405" s="438" t="s">
        <v>706</v>
      </c>
      <c r="Q405" s="29" t="str">
        <f t="shared" ref="Q405:R405" si="97">Q404</f>
        <v>M1</v>
      </c>
      <c r="R405" s="29" t="str">
        <f t="shared" si="97"/>
        <v>Sigma</v>
      </c>
      <c r="S405" s="29" t="str">
        <f>S404</f>
        <v>LMS-1509-</v>
      </c>
      <c r="T405" s="29">
        <v>2</v>
      </c>
      <c r="U405" s="67">
        <v>2</v>
      </c>
      <c r="V405" s="29">
        <v>7950</v>
      </c>
      <c r="W405" s="29">
        <v>140</v>
      </c>
      <c r="X405" s="67"/>
    </row>
    <row r="406" spans="16:25" x14ac:dyDescent="0.25">
      <c r="P406" s="438" t="s">
        <v>707</v>
      </c>
      <c r="Q406" s="29" t="s">
        <v>126</v>
      </c>
      <c r="R406" s="29" t="str">
        <f t="shared" ref="R406:S406" si="98">R405</f>
        <v>Sigma</v>
      </c>
      <c r="S406" s="29" t="str">
        <f t="shared" si="98"/>
        <v>LMS-1509-</v>
      </c>
      <c r="T406" s="29" t="s">
        <v>158</v>
      </c>
      <c r="U406" s="67">
        <v>2</v>
      </c>
      <c r="V406" s="29">
        <v>7950</v>
      </c>
      <c r="W406" s="29">
        <v>140</v>
      </c>
      <c r="X406" s="67"/>
    </row>
    <row r="407" spans="16:25" x14ac:dyDescent="0.25">
      <c r="P407" s="438" t="s">
        <v>708</v>
      </c>
      <c r="Q407" s="29" t="str">
        <f t="shared" ref="Q407:S407" si="99">Q406</f>
        <v>M1</v>
      </c>
      <c r="R407" s="29" t="str">
        <f t="shared" si="99"/>
        <v>Sigma</v>
      </c>
      <c r="S407" s="29" t="str">
        <f t="shared" si="99"/>
        <v>LMS-1509-</v>
      </c>
      <c r="T407" s="29" t="s">
        <v>159</v>
      </c>
      <c r="U407" s="67">
        <v>5</v>
      </c>
      <c r="V407" s="29">
        <v>7950</v>
      </c>
      <c r="W407" s="29">
        <v>140</v>
      </c>
      <c r="X407" s="67"/>
    </row>
    <row r="408" spans="16:25" x14ac:dyDescent="0.25">
      <c r="P408" s="438" t="s">
        <v>709</v>
      </c>
      <c r="Q408" s="29" t="str">
        <f t="shared" ref="Q408:S408" si="100">Q407</f>
        <v>M1</v>
      </c>
      <c r="R408" s="29" t="str">
        <f t="shared" si="100"/>
        <v>Sigma</v>
      </c>
      <c r="S408" s="29" t="str">
        <f t="shared" si="100"/>
        <v>LMS-1509-</v>
      </c>
      <c r="T408" s="29" t="s">
        <v>160</v>
      </c>
      <c r="U408" s="67">
        <v>10</v>
      </c>
      <c r="V408" s="29">
        <v>7950</v>
      </c>
      <c r="W408" s="29">
        <v>140</v>
      </c>
      <c r="X408" s="67"/>
    </row>
    <row r="409" spans="16:25" x14ac:dyDescent="0.25">
      <c r="P409" s="438" t="s">
        <v>710</v>
      </c>
      <c r="Q409" s="29" t="str">
        <f t="shared" ref="Q409:S409" si="101">Q408</f>
        <v>M1</v>
      </c>
      <c r="R409" s="29" t="str">
        <f t="shared" si="101"/>
        <v>Sigma</v>
      </c>
      <c r="S409" s="29" t="str">
        <f t="shared" si="101"/>
        <v>LMS-1509-</v>
      </c>
      <c r="T409" s="29" t="s">
        <v>161</v>
      </c>
      <c r="U409" s="67">
        <v>20</v>
      </c>
      <c r="V409" s="29">
        <v>7950</v>
      </c>
      <c r="W409" s="29">
        <v>140</v>
      </c>
      <c r="X409" s="67"/>
    </row>
    <row r="410" spans="16:25" x14ac:dyDescent="0.25">
      <c r="P410" s="438" t="s">
        <v>711</v>
      </c>
      <c r="Q410" s="29" t="str">
        <f t="shared" ref="Q410:S410" si="102">Q409</f>
        <v>M1</v>
      </c>
      <c r="R410" s="29" t="str">
        <f t="shared" si="102"/>
        <v>Sigma</v>
      </c>
      <c r="S410" s="29" t="str">
        <f t="shared" si="102"/>
        <v>LMS-1509-</v>
      </c>
      <c r="T410" s="29" t="s">
        <v>162</v>
      </c>
      <c r="U410" s="67">
        <v>20</v>
      </c>
      <c r="V410" s="29">
        <v>7950</v>
      </c>
      <c r="W410" s="29">
        <v>140</v>
      </c>
      <c r="X410" s="67"/>
    </row>
    <row r="411" spans="16:25" x14ac:dyDescent="0.25">
      <c r="P411" s="438" t="s">
        <v>712</v>
      </c>
      <c r="Q411" s="29" t="str">
        <f t="shared" ref="Q411:S411" si="103">Q410</f>
        <v>M1</v>
      </c>
      <c r="R411" s="29" t="str">
        <f t="shared" si="103"/>
        <v>Sigma</v>
      </c>
      <c r="S411" s="29" t="str">
        <f t="shared" si="103"/>
        <v>LMS-1509-</v>
      </c>
      <c r="T411" s="29" t="s">
        <v>163</v>
      </c>
      <c r="U411" s="67">
        <v>50</v>
      </c>
      <c r="V411" s="29">
        <v>7950</v>
      </c>
      <c r="W411" s="29">
        <v>140</v>
      </c>
      <c r="X411" s="67"/>
    </row>
    <row r="412" spans="16:25" x14ac:dyDescent="0.25">
      <c r="P412" s="438" t="s">
        <v>713</v>
      </c>
      <c r="Q412" s="29" t="str">
        <f t="shared" ref="Q412:S412" si="104">Q411</f>
        <v>M1</v>
      </c>
      <c r="R412" s="29" t="str">
        <f t="shared" si="104"/>
        <v>Sigma</v>
      </c>
      <c r="S412" s="29" t="str">
        <f t="shared" si="104"/>
        <v>LMS-1509-</v>
      </c>
      <c r="T412" s="29" t="s">
        <v>475</v>
      </c>
      <c r="U412" s="67">
        <v>100</v>
      </c>
      <c r="V412" s="29">
        <v>7950</v>
      </c>
      <c r="W412" s="29">
        <v>140</v>
      </c>
      <c r="X412" s="67"/>
    </row>
    <row r="413" spans="16:25" x14ac:dyDescent="0.25">
      <c r="P413" s="438" t="s">
        <v>714</v>
      </c>
      <c r="Q413" s="29" t="str">
        <f t="shared" ref="Q413:S413" si="105">Q412</f>
        <v>M1</v>
      </c>
      <c r="R413" s="29" t="str">
        <f t="shared" si="105"/>
        <v>Sigma</v>
      </c>
      <c r="S413" s="29" t="str">
        <f t="shared" si="105"/>
        <v>LMS-1509-</v>
      </c>
      <c r="T413" s="29" t="s">
        <v>476</v>
      </c>
      <c r="U413" s="67">
        <v>200</v>
      </c>
      <c r="V413" s="29">
        <v>7950</v>
      </c>
      <c r="W413" s="29">
        <v>140</v>
      </c>
      <c r="X413" s="67"/>
    </row>
    <row r="414" spans="16:25" x14ac:dyDescent="0.25">
      <c r="P414" s="438" t="s">
        <v>715</v>
      </c>
      <c r="Q414" s="29" t="str">
        <f t="shared" ref="Q414:S414" si="106">Q413</f>
        <v>M1</v>
      </c>
      <c r="R414" s="29" t="str">
        <f t="shared" si="106"/>
        <v>Sigma</v>
      </c>
      <c r="S414" s="29" t="str">
        <f t="shared" si="106"/>
        <v>LMS-1509-</v>
      </c>
      <c r="T414" s="29" t="s">
        <v>477</v>
      </c>
      <c r="U414" s="67">
        <v>200</v>
      </c>
      <c r="V414" s="29">
        <v>7950</v>
      </c>
      <c r="W414" s="29">
        <v>140</v>
      </c>
      <c r="X414" s="67"/>
    </row>
    <row r="415" spans="16:25" x14ac:dyDescent="0.25">
      <c r="P415" s="438" t="s">
        <v>716</v>
      </c>
      <c r="Q415" s="29" t="str">
        <f t="shared" ref="Q415:S415" si="107">Q414</f>
        <v>M1</v>
      </c>
      <c r="R415" s="29" t="str">
        <f t="shared" si="107"/>
        <v>Sigma</v>
      </c>
      <c r="S415" s="29" t="str">
        <f t="shared" si="107"/>
        <v>LMS-1509-</v>
      </c>
      <c r="T415" s="29" t="s">
        <v>478</v>
      </c>
      <c r="U415" s="67">
        <v>500</v>
      </c>
      <c r="V415" s="29">
        <v>7950</v>
      </c>
      <c r="W415" s="29">
        <v>140</v>
      </c>
      <c r="X415" s="67"/>
    </row>
    <row r="416" spans="16:25" x14ac:dyDescent="0.25">
      <c r="P416" s="438" t="s">
        <v>717</v>
      </c>
      <c r="Q416" s="29" t="str">
        <f t="shared" ref="Q416:S416" si="108">Q415</f>
        <v>M1</v>
      </c>
      <c r="R416" s="29" t="str">
        <f t="shared" si="108"/>
        <v>Sigma</v>
      </c>
      <c r="S416" s="29" t="str">
        <f t="shared" si="108"/>
        <v>LMS-1509-</v>
      </c>
      <c r="T416" s="29" t="s">
        <v>479</v>
      </c>
      <c r="U416" s="67">
        <v>1000</v>
      </c>
      <c r="V416" s="29">
        <v>7950</v>
      </c>
      <c r="W416" s="29">
        <v>140</v>
      </c>
      <c r="X416" s="67"/>
    </row>
    <row r="417" spans="16:25" x14ac:dyDescent="0.25">
      <c r="P417" s="438" t="s">
        <v>718</v>
      </c>
      <c r="Q417" s="29" t="str">
        <f t="shared" ref="Q417:S417" si="109">Q416</f>
        <v>M1</v>
      </c>
      <c r="R417" s="29" t="str">
        <f t="shared" si="109"/>
        <v>Sigma</v>
      </c>
      <c r="S417" s="29" t="str">
        <f t="shared" si="109"/>
        <v>LMS-1509-</v>
      </c>
      <c r="T417" s="29" t="s">
        <v>480</v>
      </c>
      <c r="U417" s="67">
        <v>2000</v>
      </c>
      <c r="V417" s="29">
        <v>7950</v>
      </c>
      <c r="W417" s="29">
        <v>140</v>
      </c>
      <c r="X417" s="67"/>
    </row>
    <row r="418" spans="16:25" x14ac:dyDescent="0.25">
      <c r="P418" s="438" t="s">
        <v>719</v>
      </c>
      <c r="Q418" s="29" t="str">
        <f t="shared" ref="Q418:S418" si="110">Q417</f>
        <v>M1</v>
      </c>
      <c r="R418" s="29" t="str">
        <f t="shared" si="110"/>
        <v>Sigma</v>
      </c>
      <c r="S418" s="29" t="str">
        <f t="shared" si="110"/>
        <v>LMS-1509-</v>
      </c>
      <c r="T418" s="29" t="s">
        <v>481</v>
      </c>
      <c r="U418" s="67">
        <v>2000</v>
      </c>
      <c r="V418" s="29">
        <v>7950</v>
      </c>
      <c r="W418" s="29">
        <v>140</v>
      </c>
      <c r="X418" s="67"/>
    </row>
    <row r="419" spans="16:25" x14ac:dyDescent="0.25">
      <c r="P419" s="438" t="s">
        <v>720</v>
      </c>
      <c r="Q419" s="29" t="str">
        <f t="shared" ref="Q419:S419" si="111">Q418</f>
        <v>M1</v>
      </c>
      <c r="R419" s="29" t="str">
        <f t="shared" si="111"/>
        <v>Sigma</v>
      </c>
      <c r="S419" s="29" t="str">
        <f t="shared" si="111"/>
        <v>LMS-1509-</v>
      </c>
      <c r="T419" s="29" t="s">
        <v>482</v>
      </c>
      <c r="U419" s="67">
        <v>5000</v>
      </c>
      <c r="V419" s="29">
        <v>7950</v>
      </c>
      <c r="W419" s="29">
        <v>140</v>
      </c>
      <c r="X419" s="67"/>
    </row>
    <row r="420" spans="16:25" x14ac:dyDescent="0.25">
      <c r="P420" s="438" t="s">
        <v>721</v>
      </c>
      <c r="Q420" s="29" t="str">
        <f t="shared" ref="Q420:S420" si="112">Q419</f>
        <v>M1</v>
      </c>
      <c r="R420" s="29" t="str">
        <f t="shared" si="112"/>
        <v>Sigma</v>
      </c>
      <c r="S420" s="29" t="str">
        <f t="shared" si="112"/>
        <v>LMS-1509-</v>
      </c>
      <c r="T420" s="29" t="s">
        <v>483</v>
      </c>
      <c r="U420" s="67">
        <v>10000</v>
      </c>
      <c r="V420" s="29">
        <v>7950</v>
      </c>
      <c r="W420" s="29">
        <v>140</v>
      </c>
      <c r="X420" s="67"/>
    </row>
    <row r="421" spans="16:25" x14ac:dyDescent="0.25">
      <c r="P421" s="438" t="s">
        <v>722</v>
      </c>
      <c r="Q421" s="29" t="str">
        <f t="shared" ref="Q421:R421" si="113">Q420</f>
        <v>M1</v>
      </c>
      <c r="R421" s="29" t="str">
        <f t="shared" si="113"/>
        <v>Sigma</v>
      </c>
      <c r="S421" s="29" t="s">
        <v>566</v>
      </c>
      <c r="T421" s="29" t="s">
        <v>484</v>
      </c>
      <c r="U421" s="67">
        <v>5000</v>
      </c>
      <c r="V421" s="29">
        <v>7950</v>
      </c>
      <c r="W421" s="29">
        <v>140</v>
      </c>
      <c r="X421" s="67"/>
    </row>
    <row r="422" spans="16:25" x14ac:dyDescent="0.25">
      <c r="P422" s="438" t="s">
        <v>723</v>
      </c>
      <c r="Q422" s="29" t="str">
        <f t="shared" ref="Q422:S435" si="114">Q421</f>
        <v>M1</v>
      </c>
      <c r="R422" s="29" t="str">
        <f t="shared" si="114"/>
        <v>Sigma</v>
      </c>
      <c r="S422" s="29" t="s">
        <v>566</v>
      </c>
      <c r="T422" s="29" t="s">
        <v>485</v>
      </c>
      <c r="U422" s="67">
        <v>10000</v>
      </c>
      <c r="V422" s="29">
        <v>7950</v>
      </c>
      <c r="W422" s="29">
        <v>140</v>
      </c>
      <c r="X422" s="67"/>
    </row>
    <row r="423" spans="16:25" x14ac:dyDescent="0.25">
      <c r="P423" s="438" t="s">
        <v>724</v>
      </c>
      <c r="Q423" s="29" t="s">
        <v>126</v>
      </c>
      <c r="R423" s="29" t="str">
        <f t="shared" si="114"/>
        <v>Sigma</v>
      </c>
      <c r="S423" s="29" t="s">
        <v>566</v>
      </c>
      <c r="T423" s="29" t="s">
        <v>486</v>
      </c>
      <c r="U423" s="67">
        <v>20000</v>
      </c>
      <c r="V423" s="29">
        <v>7950</v>
      </c>
      <c r="W423" s="29">
        <v>140</v>
      </c>
      <c r="X423" s="67"/>
    </row>
    <row r="424" spans="16:25" x14ac:dyDescent="0.25">
      <c r="P424" s="439" t="s">
        <v>705</v>
      </c>
      <c r="Q424" s="29" t="str">
        <f t="shared" ref="Q424" si="115">Q423</f>
        <v>M1</v>
      </c>
      <c r="R424" s="29" t="str">
        <f t="shared" si="114"/>
        <v>Sigma</v>
      </c>
      <c r="S424" s="29" t="s">
        <v>566</v>
      </c>
      <c r="T424" s="29">
        <v>1</v>
      </c>
      <c r="U424" s="67">
        <v>1</v>
      </c>
      <c r="V424" s="29">
        <v>7950</v>
      </c>
      <c r="W424" s="29">
        <v>140</v>
      </c>
      <c r="X424" s="67"/>
      <c r="Y424" s="426" t="s">
        <v>512</v>
      </c>
    </row>
    <row r="425" spans="16:25" x14ac:dyDescent="0.25">
      <c r="P425" s="439" t="s">
        <v>706</v>
      </c>
      <c r="Q425" s="29" t="str">
        <f t="shared" ref="Q425" si="116">Q424</f>
        <v>M1</v>
      </c>
      <c r="R425" s="29" t="str">
        <f t="shared" si="114"/>
        <v>Sigma</v>
      </c>
      <c r="S425" s="29" t="str">
        <f>S424</f>
        <v>LMS-1509-</v>
      </c>
      <c r="T425" s="29">
        <v>2</v>
      </c>
      <c r="U425" s="67">
        <v>2</v>
      </c>
      <c r="V425" s="29">
        <v>7950</v>
      </c>
      <c r="W425" s="29">
        <v>140</v>
      </c>
      <c r="X425" s="67"/>
    </row>
    <row r="426" spans="16:25" x14ac:dyDescent="0.25">
      <c r="P426" s="439" t="s">
        <v>707</v>
      </c>
      <c r="Q426" s="29" t="str">
        <f t="shared" ref="Q426" si="117">Q425</f>
        <v>M1</v>
      </c>
      <c r="R426" s="29" t="str">
        <f t="shared" si="114"/>
        <v>Sigma</v>
      </c>
      <c r="S426" s="29" t="str">
        <f t="shared" si="114"/>
        <v>LMS-1509-</v>
      </c>
      <c r="T426" s="29" t="s">
        <v>158</v>
      </c>
      <c r="U426" s="67">
        <v>2</v>
      </c>
      <c r="V426" s="29">
        <v>7950</v>
      </c>
      <c r="W426" s="29">
        <v>140</v>
      </c>
      <c r="X426" s="67"/>
    </row>
    <row r="427" spans="16:25" x14ac:dyDescent="0.25">
      <c r="P427" s="439" t="s">
        <v>708</v>
      </c>
      <c r="Q427" s="29" t="str">
        <f t="shared" ref="Q427" si="118">Q426</f>
        <v>M1</v>
      </c>
      <c r="R427" s="29" t="str">
        <f t="shared" si="114"/>
        <v>Sigma</v>
      </c>
      <c r="S427" s="29" t="str">
        <f t="shared" si="114"/>
        <v>LMS-1509-</v>
      </c>
      <c r="T427" s="29" t="s">
        <v>159</v>
      </c>
      <c r="U427" s="67">
        <v>5</v>
      </c>
      <c r="V427" s="29">
        <v>7950</v>
      </c>
      <c r="W427" s="29">
        <v>140</v>
      </c>
      <c r="X427" s="67"/>
    </row>
    <row r="428" spans="16:25" x14ac:dyDescent="0.25">
      <c r="P428" s="439" t="s">
        <v>709</v>
      </c>
      <c r="Q428" s="29" t="str">
        <f t="shared" ref="Q428" si="119">Q427</f>
        <v>M1</v>
      </c>
      <c r="R428" s="29" t="str">
        <f t="shared" si="114"/>
        <v>Sigma</v>
      </c>
      <c r="S428" s="29" t="str">
        <f t="shared" si="114"/>
        <v>LMS-1509-</v>
      </c>
      <c r="T428" s="29" t="s">
        <v>160</v>
      </c>
      <c r="U428" s="67">
        <v>10</v>
      </c>
      <c r="V428" s="29">
        <v>7950</v>
      </c>
      <c r="W428" s="29">
        <v>140</v>
      </c>
      <c r="X428" s="67"/>
    </row>
    <row r="429" spans="16:25" x14ac:dyDescent="0.25">
      <c r="P429" s="439" t="s">
        <v>710</v>
      </c>
      <c r="Q429" s="29" t="str">
        <f t="shared" ref="Q429" si="120">Q428</f>
        <v>M1</v>
      </c>
      <c r="R429" s="29" t="str">
        <f t="shared" si="114"/>
        <v>Sigma</v>
      </c>
      <c r="S429" s="29" t="str">
        <f t="shared" si="114"/>
        <v>LMS-1509-</v>
      </c>
      <c r="T429" s="29" t="s">
        <v>161</v>
      </c>
      <c r="U429" s="67">
        <v>20</v>
      </c>
      <c r="V429" s="29">
        <v>7950</v>
      </c>
      <c r="W429" s="29">
        <v>140</v>
      </c>
      <c r="X429" s="67"/>
    </row>
    <row r="430" spans="16:25" x14ac:dyDescent="0.25">
      <c r="P430" s="439" t="s">
        <v>711</v>
      </c>
      <c r="Q430" s="29" t="str">
        <f t="shared" ref="Q430" si="121">Q429</f>
        <v>M1</v>
      </c>
      <c r="R430" s="29" t="str">
        <f t="shared" si="114"/>
        <v>Sigma</v>
      </c>
      <c r="S430" s="29" t="str">
        <f t="shared" si="114"/>
        <v>LMS-1509-</v>
      </c>
      <c r="T430" s="29" t="s">
        <v>162</v>
      </c>
      <c r="U430" s="67">
        <v>20</v>
      </c>
      <c r="V430" s="29">
        <v>7950</v>
      </c>
      <c r="W430" s="29">
        <v>140</v>
      </c>
      <c r="X430" s="67"/>
    </row>
    <row r="431" spans="16:25" x14ac:dyDescent="0.25">
      <c r="P431" s="439" t="s">
        <v>712</v>
      </c>
      <c r="Q431" s="29" t="str">
        <f t="shared" ref="Q431" si="122">Q430</f>
        <v>M1</v>
      </c>
      <c r="R431" s="29" t="str">
        <f t="shared" si="114"/>
        <v>Sigma</v>
      </c>
      <c r="S431" s="29" t="str">
        <f t="shared" si="114"/>
        <v>LMS-1509-</v>
      </c>
      <c r="T431" s="29" t="s">
        <v>163</v>
      </c>
      <c r="U431" s="67">
        <v>50</v>
      </c>
      <c r="V431" s="29">
        <v>7950</v>
      </c>
      <c r="W431" s="29">
        <v>140</v>
      </c>
      <c r="X431" s="67"/>
    </row>
    <row r="432" spans="16:25" x14ac:dyDescent="0.25">
      <c r="P432" s="439" t="s">
        <v>713</v>
      </c>
      <c r="Q432" s="29" t="str">
        <f t="shared" ref="Q432" si="123">Q431</f>
        <v>M1</v>
      </c>
      <c r="R432" s="29" t="str">
        <f t="shared" si="114"/>
        <v>Sigma</v>
      </c>
      <c r="S432" s="29" t="str">
        <f t="shared" si="114"/>
        <v>LMS-1509-</v>
      </c>
      <c r="T432" s="29" t="s">
        <v>475</v>
      </c>
      <c r="U432" s="67">
        <v>100</v>
      </c>
      <c r="V432" s="29">
        <v>7950</v>
      </c>
      <c r="W432" s="29">
        <v>140</v>
      </c>
      <c r="X432" s="67"/>
    </row>
    <row r="433" spans="16:25" x14ac:dyDescent="0.25">
      <c r="P433" s="439" t="s">
        <v>714</v>
      </c>
      <c r="Q433" s="29" t="str">
        <f t="shared" ref="Q433" si="124">Q432</f>
        <v>M1</v>
      </c>
      <c r="R433" s="29" t="str">
        <f t="shared" si="114"/>
        <v>Sigma</v>
      </c>
      <c r="S433" s="29" t="str">
        <f t="shared" si="114"/>
        <v>LMS-1509-</v>
      </c>
      <c r="T433" s="29" t="s">
        <v>476</v>
      </c>
      <c r="U433" s="67">
        <v>200</v>
      </c>
      <c r="V433" s="29">
        <v>7950</v>
      </c>
      <c r="W433" s="29">
        <v>140</v>
      </c>
      <c r="X433" s="67"/>
    </row>
    <row r="434" spans="16:25" x14ac:dyDescent="0.25">
      <c r="P434" s="439" t="s">
        <v>715</v>
      </c>
      <c r="Q434" s="29" t="str">
        <f t="shared" ref="Q434" si="125">Q433</f>
        <v>M1</v>
      </c>
      <c r="R434" s="29" t="str">
        <f t="shared" si="114"/>
        <v>Sigma</v>
      </c>
      <c r="S434" s="29" t="str">
        <f t="shared" si="114"/>
        <v>LMS-1509-</v>
      </c>
      <c r="T434" s="29" t="s">
        <v>477</v>
      </c>
      <c r="U434" s="67">
        <v>200</v>
      </c>
      <c r="V434" s="29">
        <v>7950</v>
      </c>
      <c r="W434" s="29">
        <v>140</v>
      </c>
      <c r="X434" s="67"/>
    </row>
    <row r="435" spans="16:25" x14ac:dyDescent="0.25">
      <c r="P435" s="439" t="s">
        <v>716</v>
      </c>
      <c r="Q435" s="29" t="str">
        <f t="shared" ref="Q435" si="126">Q434</f>
        <v>M1</v>
      </c>
      <c r="R435" s="29" t="str">
        <f t="shared" si="114"/>
        <v>Sigma</v>
      </c>
      <c r="S435" s="29" t="str">
        <f t="shared" si="114"/>
        <v>LMS-1509-</v>
      </c>
      <c r="T435" s="29" t="s">
        <v>478</v>
      </c>
      <c r="U435" s="67">
        <v>500</v>
      </c>
      <c r="V435" s="29">
        <v>7950</v>
      </c>
      <c r="W435" s="29">
        <v>140</v>
      </c>
      <c r="X435" s="67"/>
    </row>
    <row r="436" spans="16:25" x14ac:dyDescent="0.25">
      <c r="P436" s="439" t="s">
        <v>717</v>
      </c>
      <c r="Q436" s="29" t="str">
        <f t="shared" ref="Q436:S436" si="127">Q435</f>
        <v>M1</v>
      </c>
      <c r="R436" s="29" t="str">
        <f t="shared" si="127"/>
        <v>Sigma</v>
      </c>
      <c r="S436" s="29" t="str">
        <f t="shared" si="127"/>
        <v>LMS-1509-</v>
      </c>
      <c r="T436" s="29" t="s">
        <v>479</v>
      </c>
      <c r="U436" s="67">
        <v>1000</v>
      </c>
      <c r="V436" s="29">
        <v>7950</v>
      </c>
      <c r="W436" s="29">
        <v>140</v>
      </c>
      <c r="X436" s="67"/>
    </row>
    <row r="437" spans="16:25" x14ac:dyDescent="0.25">
      <c r="P437" s="439" t="s">
        <v>718</v>
      </c>
      <c r="Q437" s="29" t="str">
        <f t="shared" ref="Q437:S437" si="128">Q436</f>
        <v>M1</v>
      </c>
      <c r="R437" s="29" t="str">
        <f t="shared" si="128"/>
        <v>Sigma</v>
      </c>
      <c r="S437" s="29" t="str">
        <f t="shared" si="128"/>
        <v>LMS-1509-</v>
      </c>
      <c r="T437" s="29" t="s">
        <v>480</v>
      </c>
      <c r="U437" s="67">
        <v>2000</v>
      </c>
      <c r="V437" s="29">
        <v>7950</v>
      </c>
      <c r="W437" s="29">
        <v>140</v>
      </c>
      <c r="X437" s="67"/>
    </row>
    <row r="438" spans="16:25" x14ac:dyDescent="0.25">
      <c r="P438" s="439" t="s">
        <v>719</v>
      </c>
      <c r="Q438" s="29" t="str">
        <f t="shared" ref="Q438:S438" si="129">Q437</f>
        <v>M1</v>
      </c>
      <c r="R438" s="29" t="str">
        <f t="shared" si="129"/>
        <v>Sigma</v>
      </c>
      <c r="S438" s="29" t="str">
        <f t="shared" si="129"/>
        <v>LMS-1509-</v>
      </c>
      <c r="T438" s="29" t="s">
        <v>481</v>
      </c>
      <c r="U438" s="67">
        <v>2000</v>
      </c>
      <c r="V438" s="29">
        <v>7950</v>
      </c>
      <c r="W438" s="29">
        <v>140</v>
      </c>
      <c r="X438" s="67"/>
    </row>
    <row r="439" spans="16:25" x14ac:dyDescent="0.25">
      <c r="P439" s="439" t="s">
        <v>720</v>
      </c>
      <c r="Q439" s="29" t="str">
        <f t="shared" ref="Q439:S439" si="130">Q438</f>
        <v>M1</v>
      </c>
      <c r="R439" s="29" t="str">
        <f t="shared" si="130"/>
        <v>Sigma</v>
      </c>
      <c r="S439" s="29" t="str">
        <f t="shared" si="130"/>
        <v>LMS-1509-</v>
      </c>
      <c r="T439" s="29" t="s">
        <v>482</v>
      </c>
      <c r="U439" s="67">
        <v>5000</v>
      </c>
      <c r="V439" s="29">
        <v>7950</v>
      </c>
      <c r="W439" s="29">
        <v>140</v>
      </c>
      <c r="X439" s="67"/>
    </row>
    <row r="440" spans="16:25" x14ac:dyDescent="0.25">
      <c r="P440" s="439" t="s">
        <v>721</v>
      </c>
      <c r="Q440" s="29" t="s">
        <v>126</v>
      </c>
      <c r="R440" s="29" t="str">
        <f t="shared" ref="R440:S440" si="131">R439</f>
        <v>Sigma</v>
      </c>
      <c r="S440" s="29" t="str">
        <f t="shared" si="131"/>
        <v>LMS-1509-</v>
      </c>
      <c r="T440" s="29" t="s">
        <v>483</v>
      </c>
      <c r="U440" s="67">
        <v>10000</v>
      </c>
      <c r="V440" s="29">
        <v>7950</v>
      </c>
      <c r="W440" s="29">
        <v>140</v>
      </c>
      <c r="X440" s="67"/>
    </row>
    <row r="441" spans="16:25" x14ac:dyDescent="0.25">
      <c r="P441" s="439" t="s">
        <v>722</v>
      </c>
      <c r="Q441" s="29" t="str">
        <f t="shared" ref="Q441:R441" si="132">Q440</f>
        <v>M1</v>
      </c>
      <c r="R441" s="29" t="str">
        <f t="shared" si="132"/>
        <v>Sigma</v>
      </c>
      <c r="S441" s="29" t="s">
        <v>566</v>
      </c>
      <c r="T441" s="29" t="s">
        <v>484</v>
      </c>
      <c r="U441" s="67">
        <v>5000</v>
      </c>
      <c r="V441" s="29">
        <v>7950</v>
      </c>
      <c r="W441" s="29">
        <v>140</v>
      </c>
      <c r="X441" s="67"/>
    </row>
    <row r="442" spans="16:25" x14ac:dyDescent="0.25">
      <c r="P442" s="439" t="s">
        <v>723</v>
      </c>
      <c r="Q442" s="29" t="str">
        <f t="shared" ref="Q442:R442" si="133">Q441</f>
        <v>M1</v>
      </c>
      <c r="R442" s="29" t="str">
        <f t="shared" si="133"/>
        <v>Sigma</v>
      </c>
      <c r="S442" s="29" t="s">
        <v>566</v>
      </c>
      <c r="T442" s="29" t="s">
        <v>485</v>
      </c>
      <c r="U442" s="67">
        <v>10000</v>
      </c>
      <c r="V442" s="29">
        <v>7950</v>
      </c>
      <c r="W442" s="29">
        <v>140</v>
      </c>
      <c r="X442" s="67"/>
    </row>
    <row r="443" spans="16:25" x14ac:dyDescent="0.25">
      <c r="P443" s="439" t="s">
        <v>724</v>
      </c>
      <c r="Q443" s="29" t="str">
        <f t="shared" ref="Q443:R443" si="134">Q442</f>
        <v>M1</v>
      </c>
      <c r="R443" s="29" t="str">
        <f t="shared" si="134"/>
        <v>Sigma</v>
      </c>
      <c r="S443" s="29" t="s">
        <v>566</v>
      </c>
      <c r="T443" s="29" t="s">
        <v>486</v>
      </c>
      <c r="U443" s="67">
        <v>20000</v>
      </c>
      <c r="V443" s="29">
        <v>7950</v>
      </c>
      <c r="W443" s="29">
        <v>140</v>
      </c>
      <c r="X443" s="67"/>
    </row>
    <row r="444" spans="16:25" x14ac:dyDescent="0.25">
      <c r="P444" s="440" t="s">
        <v>705</v>
      </c>
      <c r="Q444" s="29" t="str">
        <f t="shared" ref="Q444:R444" si="135">Q443</f>
        <v>M1</v>
      </c>
      <c r="R444" s="29" t="str">
        <f t="shared" si="135"/>
        <v>Sigma</v>
      </c>
      <c r="S444" s="29" t="s">
        <v>566</v>
      </c>
      <c r="T444" s="29">
        <v>1</v>
      </c>
      <c r="U444" s="67">
        <v>1</v>
      </c>
      <c r="V444" s="29">
        <v>7950</v>
      </c>
      <c r="W444" s="29">
        <v>140</v>
      </c>
      <c r="X444" s="67"/>
      <c r="Y444" s="426" t="s">
        <v>512</v>
      </c>
    </row>
    <row r="445" spans="16:25" x14ac:dyDescent="0.25">
      <c r="P445" s="440" t="s">
        <v>706</v>
      </c>
      <c r="Q445" s="29" t="str">
        <f t="shared" ref="Q445:R445" si="136">Q444</f>
        <v>M1</v>
      </c>
      <c r="R445" s="29" t="str">
        <f t="shared" si="136"/>
        <v>Sigma</v>
      </c>
      <c r="S445" s="29" t="str">
        <f>S444</f>
        <v>LMS-1509-</v>
      </c>
      <c r="T445" s="29">
        <v>2</v>
      </c>
      <c r="U445" s="67">
        <v>2</v>
      </c>
      <c r="V445" s="29">
        <v>7950</v>
      </c>
      <c r="W445" s="29">
        <v>140</v>
      </c>
      <c r="X445" s="67"/>
    </row>
    <row r="446" spans="16:25" x14ac:dyDescent="0.25">
      <c r="P446" s="440" t="s">
        <v>707</v>
      </c>
      <c r="Q446" s="29" t="str">
        <f t="shared" ref="Q446:S446" si="137">Q445</f>
        <v>M1</v>
      </c>
      <c r="R446" s="29" t="str">
        <f t="shared" si="137"/>
        <v>Sigma</v>
      </c>
      <c r="S446" s="29" t="str">
        <f t="shared" si="137"/>
        <v>LMS-1509-</v>
      </c>
      <c r="T446" s="29" t="s">
        <v>158</v>
      </c>
      <c r="U446" s="67">
        <v>2</v>
      </c>
      <c r="V446" s="29">
        <v>7950</v>
      </c>
      <c r="W446" s="29">
        <v>140</v>
      </c>
      <c r="X446" s="67"/>
    </row>
    <row r="447" spans="16:25" x14ac:dyDescent="0.25">
      <c r="P447" s="440" t="s">
        <v>708</v>
      </c>
      <c r="Q447" s="29" t="str">
        <f t="shared" ref="Q447:S447" si="138">Q446</f>
        <v>M1</v>
      </c>
      <c r="R447" s="29" t="str">
        <f t="shared" si="138"/>
        <v>Sigma</v>
      </c>
      <c r="S447" s="29" t="str">
        <f t="shared" si="138"/>
        <v>LMS-1509-</v>
      </c>
      <c r="T447" s="29" t="s">
        <v>159</v>
      </c>
      <c r="U447" s="67">
        <v>5</v>
      </c>
      <c r="V447" s="29">
        <v>7950</v>
      </c>
      <c r="W447" s="29">
        <v>140</v>
      </c>
      <c r="X447" s="67"/>
    </row>
    <row r="448" spans="16:25" x14ac:dyDescent="0.25">
      <c r="P448" s="440" t="s">
        <v>709</v>
      </c>
      <c r="Q448" s="29" t="str">
        <f t="shared" ref="Q448:S448" si="139">Q447</f>
        <v>M1</v>
      </c>
      <c r="R448" s="29" t="str">
        <f t="shared" si="139"/>
        <v>Sigma</v>
      </c>
      <c r="S448" s="29" t="str">
        <f t="shared" si="139"/>
        <v>LMS-1509-</v>
      </c>
      <c r="T448" s="29" t="s">
        <v>160</v>
      </c>
      <c r="U448" s="67">
        <v>10</v>
      </c>
      <c r="V448" s="29">
        <v>7950</v>
      </c>
      <c r="W448" s="29">
        <v>140</v>
      </c>
      <c r="X448" s="67"/>
    </row>
    <row r="449" spans="16:25" x14ac:dyDescent="0.25">
      <c r="P449" s="440" t="s">
        <v>710</v>
      </c>
      <c r="Q449" s="29" t="str">
        <f t="shared" ref="Q449:S449" si="140">Q448</f>
        <v>M1</v>
      </c>
      <c r="R449" s="29" t="str">
        <f t="shared" si="140"/>
        <v>Sigma</v>
      </c>
      <c r="S449" s="29" t="str">
        <f t="shared" si="140"/>
        <v>LMS-1509-</v>
      </c>
      <c r="T449" s="29" t="s">
        <v>161</v>
      </c>
      <c r="U449" s="67">
        <v>20</v>
      </c>
      <c r="V449" s="29">
        <v>7950</v>
      </c>
      <c r="W449" s="29">
        <v>140</v>
      </c>
      <c r="X449" s="67"/>
    </row>
    <row r="450" spans="16:25" x14ac:dyDescent="0.25">
      <c r="P450" s="440" t="s">
        <v>711</v>
      </c>
      <c r="Q450" s="29" t="str">
        <f t="shared" ref="Q450:S450" si="141">Q449</f>
        <v>M1</v>
      </c>
      <c r="R450" s="29" t="str">
        <f t="shared" si="141"/>
        <v>Sigma</v>
      </c>
      <c r="S450" s="29" t="str">
        <f t="shared" si="141"/>
        <v>LMS-1509-</v>
      </c>
      <c r="T450" s="29" t="s">
        <v>162</v>
      </c>
      <c r="U450" s="67">
        <v>20</v>
      </c>
      <c r="V450" s="29">
        <v>7950</v>
      </c>
      <c r="W450" s="29">
        <v>140</v>
      </c>
      <c r="X450" s="67"/>
    </row>
    <row r="451" spans="16:25" x14ac:dyDescent="0.25">
      <c r="P451" s="440" t="s">
        <v>712</v>
      </c>
      <c r="Q451" s="29" t="str">
        <f t="shared" ref="Q451:S451" si="142">Q450</f>
        <v>M1</v>
      </c>
      <c r="R451" s="29" t="str">
        <f t="shared" si="142"/>
        <v>Sigma</v>
      </c>
      <c r="S451" s="29" t="str">
        <f t="shared" si="142"/>
        <v>LMS-1509-</v>
      </c>
      <c r="T451" s="29" t="s">
        <v>163</v>
      </c>
      <c r="U451" s="67">
        <v>50</v>
      </c>
      <c r="V451" s="29">
        <v>7950</v>
      </c>
      <c r="W451" s="29">
        <v>140</v>
      </c>
      <c r="X451" s="67"/>
    </row>
    <row r="452" spans="16:25" x14ac:dyDescent="0.25">
      <c r="P452" s="440" t="s">
        <v>713</v>
      </c>
      <c r="Q452" s="29" t="str">
        <f t="shared" ref="Q452:S452" si="143">Q451</f>
        <v>M1</v>
      </c>
      <c r="R452" s="29" t="str">
        <f t="shared" si="143"/>
        <v>Sigma</v>
      </c>
      <c r="S452" s="29" t="str">
        <f t="shared" si="143"/>
        <v>LMS-1509-</v>
      </c>
      <c r="T452" s="29" t="s">
        <v>475</v>
      </c>
      <c r="U452" s="67">
        <v>100</v>
      </c>
      <c r="V452" s="29">
        <v>7950</v>
      </c>
      <c r="W452" s="29">
        <v>140</v>
      </c>
      <c r="X452" s="67"/>
    </row>
    <row r="453" spans="16:25" x14ac:dyDescent="0.25">
      <c r="P453" s="440" t="s">
        <v>714</v>
      </c>
      <c r="Q453" s="29" t="str">
        <f t="shared" ref="Q453:S453" si="144">Q452</f>
        <v>M1</v>
      </c>
      <c r="R453" s="29" t="str">
        <f t="shared" si="144"/>
        <v>Sigma</v>
      </c>
      <c r="S453" s="29" t="str">
        <f t="shared" si="144"/>
        <v>LMS-1509-</v>
      </c>
      <c r="T453" s="29" t="s">
        <v>476</v>
      </c>
      <c r="U453" s="67">
        <v>200</v>
      </c>
      <c r="V453" s="29">
        <v>7950</v>
      </c>
      <c r="W453" s="29">
        <v>140</v>
      </c>
      <c r="X453" s="67"/>
    </row>
    <row r="454" spans="16:25" x14ac:dyDescent="0.25">
      <c r="P454" s="440" t="s">
        <v>715</v>
      </c>
      <c r="Q454" s="29" t="str">
        <f t="shared" ref="Q454:S454" si="145">Q453</f>
        <v>M1</v>
      </c>
      <c r="R454" s="29" t="str">
        <f t="shared" si="145"/>
        <v>Sigma</v>
      </c>
      <c r="S454" s="29" t="str">
        <f t="shared" si="145"/>
        <v>LMS-1509-</v>
      </c>
      <c r="T454" s="29" t="s">
        <v>477</v>
      </c>
      <c r="U454" s="67">
        <v>200</v>
      </c>
      <c r="V454" s="29">
        <v>7950</v>
      </c>
      <c r="W454" s="29">
        <v>140</v>
      </c>
      <c r="X454" s="67"/>
    </row>
    <row r="455" spans="16:25" x14ac:dyDescent="0.25">
      <c r="P455" s="440" t="s">
        <v>716</v>
      </c>
      <c r="Q455" s="29" t="str">
        <f t="shared" ref="Q455:S455" si="146">Q454</f>
        <v>M1</v>
      </c>
      <c r="R455" s="29" t="str">
        <f t="shared" si="146"/>
        <v>Sigma</v>
      </c>
      <c r="S455" s="29" t="str">
        <f t="shared" si="146"/>
        <v>LMS-1509-</v>
      </c>
      <c r="T455" s="29" t="s">
        <v>478</v>
      </c>
      <c r="U455" s="67">
        <v>500</v>
      </c>
      <c r="V455" s="29">
        <v>7950</v>
      </c>
      <c r="W455" s="29">
        <v>140</v>
      </c>
      <c r="X455" s="67"/>
    </row>
    <row r="456" spans="16:25" x14ac:dyDescent="0.25">
      <c r="P456" s="440" t="s">
        <v>717</v>
      </c>
      <c r="Q456" s="29" t="str">
        <f t="shared" ref="Q456:S456" si="147">Q455</f>
        <v>M1</v>
      </c>
      <c r="R456" s="29" t="str">
        <f t="shared" si="147"/>
        <v>Sigma</v>
      </c>
      <c r="S456" s="29" t="str">
        <f t="shared" si="147"/>
        <v>LMS-1509-</v>
      </c>
      <c r="T456" s="29" t="s">
        <v>479</v>
      </c>
      <c r="U456" s="67">
        <v>1000</v>
      </c>
      <c r="V456" s="29">
        <v>7950</v>
      </c>
      <c r="W456" s="29">
        <v>140</v>
      </c>
      <c r="X456" s="67"/>
    </row>
    <row r="457" spans="16:25" x14ac:dyDescent="0.25">
      <c r="P457" s="440" t="s">
        <v>718</v>
      </c>
      <c r="Q457" s="29" t="str">
        <f t="shared" ref="Q457:S457" si="148">Q456</f>
        <v>M1</v>
      </c>
      <c r="R457" s="29" t="str">
        <f t="shared" si="148"/>
        <v>Sigma</v>
      </c>
      <c r="S457" s="29" t="str">
        <f t="shared" si="148"/>
        <v>LMS-1509-</v>
      </c>
      <c r="T457" s="29" t="s">
        <v>480</v>
      </c>
      <c r="U457" s="67">
        <v>2000</v>
      </c>
      <c r="V457" s="29">
        <v>7950</v>
      </c>
      <c r="W457" s="29">
        <v>140</v>
      </c>
      <c r="X457" s="67"/>
    </row>
    <row r="458" spans="16:25" x14ac:dyDescent="0.25">
      <c r="P458" s="440" t="s">
        <v>719</v>
      </c>
      <c r="Q458" s="29" t="str">
        <f t="shared" ref="Q458:S458" si="149">Q457</f>
        <v>M1</v>
      </c>
      <c r="R458" s="29" t="str">
        <f t="shared" si="149"/>
        <v>Sigma</v>
      </c>
      <c r="S458" s="29" t="str">
        <f t="shared" si="149"/>
        <v>LMS-1509-</v>
      </c>
      <c r="T458" s="29" t="s">
        <v>481</v>
      </c>
      <c r="U458" s="67">
        <v>2000</v>
      </c>
      <c r="V458" s="29">
        <v>7950</v>
      </c>
      <c r="W458" s="29">
        <v>140</v>
      </c>
      <c r="X458" s="67"/>
    </row>
    <row r="459" spans="16:25" x14ac:dyDescent="0.25">
      <c r="P459" s="440" t="s">
        <v>720</v>
      </c>
      <c r="Q459" s="29" t="str">
        <f t="shared" ref="Q459:S459" si="150">Q458</f>
        <v>M1</v>
      </c>
      <c r="R459" s="29" t="str">
        <f t="shared" si="150"/>
        <v>Sigma</v>
      </c>
      <c r="S459" s="29" t="str">
        <f t="shared" si="150"/>
        <v>LMS-1509-</v>
      </c>
      <c r="T459" s="29" t="s">
        <v>482</v>
      </c>
      <c r="U459" s="67">
        <v>5000</v>
      </c>
      <c r="V459" s="29">
        <v>7950</v>
      </c>
      <c r="W459" s="29">
        <v>140</v>
      </c>
      <c r="X459" s="67"/>
    </row>
    <row r="460" spans="16:25" x14ac:dyDescent="0.25">
      <c r="P460" s="440" t="s">
        <v>721</v>
      </c>
      <c r="Q460" s="29" t="str">
        <f t="shared" ref="Q460:S460" si="151">Q459</f>
        <v>M1</v>
      </c>
      <c r="R460" s="29" t="str">
        <f t="shared" si="151"/>
        <v>Sigma</v>
      </c>
      <c r="S460" s="29" t="str">
        <f t="shared" si="151"/>
        <v>LMS-1509-</v>
      </c>
      <c r="T460" s="29" t="s">
        <v>483</v>
      </c>
      <c r="U460" s="67">
        <v>10000</v>
      </c>
      <c r="V460" s="29">
        <v>7950</v>
      </c>
      <c r="W460" s="29">
        <v>140</v>
      </c>
      <c r="X460" s="67"/>
    </row>
    <row r="461" spans="16:25" x14ac:dyDescent="0.25">
      <c r="P461" s="440" t="s">
        <v>722</v>
      </c>
      <c r="Q461" s="29" t="str">
        <f t="shared" ref="Q461:R461" si="152">Q460</f>
        <v>M1</v>
      </c>
      <c r="R461" s="29" t="str">
        <f t="shared" si="152"/>
        <v>Sigma</v>
      </c>
      <c r="S461" s="29" t="s">
        <v>566</v>
      </c>
      <c r="T461" s="29" t="s">
        <v>484</v>
      </c>
      <c r="U461" s="67">
        <v>5000</v>
      </c>
      <c r="V461" s="29">
        <v>7950</v>
      </c>
      <c r="W461" s="29">
        <v>140</v>
      </c>
      <c r="X461" s="67"/>
    </row>
    <row r="462" spans="16:25" x14ac:dyDescent="0.25">
      <c r="P462" s="440" t="s">
        <v>723</v>
      </c>
      <c r="Q462" s="29" t="str">
        <f t="shared" ref="Q462:R462" si="153">Q461</f>
        <v>M1</v>
      </c>
      <c r="R462" s="29" t="str">
        <f t="shared" si="153"/>
        <v>Sigma</v>
      </c>
      <c r="S462" s="29" t="s">
        <v>566</v>
      </c>
      <c r="T462" s="29" t="s">
        <v>485</v>
      </c>
      <c r="U462" s="67">
        <v>10000</v>
      </c>
      <c r="V462" s="29">
        <v>7950</v>
      </c>
      <c r="W462" s="29">
        <v>140</v>
      </c>
      <c r="X462" s="67"/>
    </row>
    <row r="463" spans="16:25" x14ac:dyDescent="0.25">
      <c r="P463" s="440" t="s">
        <v>724</v>
      </c>
      <c r="Q463" s="29" t="str">
        <f t="shared" ref="Q463:R463" si="154">Q462</f>
        <v>M1</v>
      </c>
      <c r="R463" s="29" t="str">
        <f t="shared" si="154"/>
        <v>Sigma</v>
      </c>
      <c r="S463" s="29" t="s">
        <v>566</v>
      </c>
      <c r="T463" s="29" t="s">
        <v>486</v>
      </c>
      <c r="U463" s="67">
        <v>20000</v>
      </c>
      <c r="V463" s="29">
        <v>7950</v>
      </c>
      <c r="W463" s="29">
        <v>140</v>
      </c>
      <c r="X463" s="67"/>
    </row>
    <row r="464" spans="16:25" x14ac:dyDescent="0.25">
      <c r="P464" s="438" t="s">
        <v>705</v>
      </c>
      <c r="Q464" s="29" t="str">
        <f t="shared" ref="Q464:R464" si="155">Q463</f>
        <v>M1</v>
      </c>
      <c r="R464" s="29" t="str">
        <f t="shared" si="155"/>
        <v>Sigma</v>
      </c>
      <c r="S464" s="29" t="s">
        <v>566</v>
      </c>
      <c r="T464" s="29">
        <v>1</v>
      </c>
      <c r="U464" s="67">
        <v>1</v>
      </c>
      <c r="V464" s="29">
        <v>7950</v>
      </c>
      <c r="W464" s="29">
        <v>140</v>
      </c>
      <c r="X464" s="67"/>
      <c r="Y464" s="426" t="s">
        <v>512</v>
      </c>
    </row>
    <row r="465" spans="16:24" x14ac:dyDescent="0.25">
      <c r="P465" s="438" t="s">
        <v>706</v>
      </c>
      <c r="Q465" s="29" t="str">
        <f t="shared" ref="Q465:R465" si="156">Q464</f>
        <v>M1</v>
      </c>
      <c r="R465" s="29" t="str">
        <f t="shared" si="156"/>
        <v>Sigma</v>
      </c>
      <c r="S465" s="29" t="str">
        <f>S464</f>
        <v>LMS-1509-</v>
      </c>
      <c r="T465" s="29">
        <v>2</v>
      </c>
      <c r="U465" s="67">
        <v>2</v>
      </c>
      <c r="V465" s="29">
        <v>7950</v>
      </c>
      <c r="W465" s="29">
        <v>140</v>
      </c>
      <c r="X465" s="67"/>
    </row>
    <row r="466" spans="16:24" x14ac:dyDescent="0.25">
      <c r="P466" s="438" t="s">
        <v>707</v>
      </c>
      <c r="Q466" s="29" t="s">
        <v>126</v>
      </c>
      <c r="R466" s="29" t="str">
        <f t="shared" ref="R466:S466" si="157">R465</f>
        <v>Sigma</v>
      </c>
      <c r="S466" s="29" t="str">
        <f t="shared" si="157"/>
        <v>LMS-1509-</v>
      </c>
      <c r="T466" s="29" t="s">
        <v>158</v>
      </c>
      <c r="U466" s="67">
        <v>2</v>
      </c>
      <c r="V466" s="29">
        <v>7950</v>
      </c>
      <c r="W466" s="29">
        <v>140</v>
      </c>
      <c r="X466" s="67"/>
    </row>
    <row r="467" spans="16:24" x14ac:dyDescent="0.25">
      <c r="P467" s="438" t="s">
        <v>708</v>
      </c>
      <c r="Q467" s="29" t="str">
        <f t="shared" ref="Q467:S467" si="158">Q466</f>
        <v>M1</v>
      </c>
      <c r="R467" s="29" t="str">
        <f t="shared" si="158"/>
        <v>Sigma</v>
      </c>
      <c r="S467" s="29" t="str">
        <f t="shared" si="158"/>
        <v>LMS-1509-</v>
      </c>
      <c r="T467" s="29" t="s">
        <v>159</v>
      </c>
      <c r="U467" s="67">
        <v>5</v>
      </c>
      <c r="V467" s="29">
        <v>7950</v>
      </c>
      <c r="W467" s="29">
        <v>140</v>
      </c>
      <c r="X467" s="67"/>
    </row>
    <row r="468" spans="16:24" x14ac:dyDescent="0.25">
      <c r="P468" s="438" t="s">
        <v>709</v>
      </c>
      <c r="Q468" s="29" t="str">
        <f t="shared" ref="Q468:S468" si="159">Q467</f>
        <v>M1</v>
      </c>
      <c r="R468" s="29" t="str">
        <f t="shared" si="159"/>
        <v>Sigma</v>
      </c>
      <c r="S468" s="29" t="str">
        <f t="shared" si="159"/>
        <v>LMS-1509-</v>
      </c>
      <c r="T468" s="29" t="s">
        <v>160</v>
      </c>
      <c r="U468" s="67">
        <v>10</v>
      </c>
      <c r="V468" s="29">
        <v>7950</v>
      </c>
      <c r="W468" s="29">
        <v>140</v>
      </c>
      <c r="X468" s="67"/>
    </row>
    <row r="469" spans="16:24" x14ac:dyDescent="0.25">
      <c r="P469" s="438" t="s">
        <v>710</v>
      </c>
      <c r="Q469" s="29" t="str">
        <f t="shared" ref="Q469:S469" si="160">Q468</f>
        <v>M1</v>
      </c>
      <c r="R469" s="29" t="str">
        <f t="shared" si="160"/>
        <v>Sigma</v>
      </c>
      <c r="S469" s="29" t="str">
        <f t="shared" si="160"/>
        <v>LMS-1509-</v>
      </c>
      <c r="T469" s="29" t="s">
        <v>161</v>
      </c>
      <c r="U469" s="67">
        <v>20</v>
      </c>
      <c r="V469" s="29">
        <v>7950</v>
      </c>
      <c r="W469" s="29">
        <v>140</v>
      </c>
      <c r="X469" s="67"/>
    </row>
    <row r="470" spans="16:24" x14ac:dyDescent="0.25">
      <c r="P470" s="438" t="s">
        <v>711</v>
      </c>
      <c r="Q470" s="29" t="str">
        <f t="shared" ref="Q470:S470" si="161">Q469</f>
        <v>M1</v>
      </c>
      <c r="R470" s="29" t="str">
        <f t="shared" si="161"/>
        <v>Sigma</v>
      </c>
      <c r="S470" s="29" t="str">
        <f t="shared" si="161"/>
        <v>LMS-1509-</v>
      </c>
      <c r="T470" s="29" t="s">
        <v>162</v>
      </c>
      <c r="U470" s="67">
        <v>20</v>
      </c>
      <c r="V470" s="29">
        <v>7950</v>
      </c>
      <c r="W470" s="29">
        <v>140</v>
      </c>
      <c r="X470" s="67"/>
    </row>
    <row r="471" spans="16:24" x14ac:dyDescent="0.25">
      <c r="P471" s="438" t="s">
        <v>712</v>
      </c>
      <c r="Q471" s="29" t="str">
        <f t="shared" ref="Q471:S471" si="162">Q470</f>
        <v>M1</v>
      </c>
      <c r="R471" s="29" t="str">
        <f t="shared" si="162"/>
        <v>Sigma</v>
      </c>
      <c r="S471" s="29" t="str">
        <f t="shared" si="162"/>
        <v>LMS-1509-</v>
      </c>
      <c r="T471" s="29" t="s">
        <v>163</v>
      </c>
      <c r="U471" s="67">
        <v>50</v>
      </c>
      <c r="V471" s="29">
        <v>7950</v>
      </c>
      <c r="W471" s="29">
        <v>140</v>
      </c>
      <c r="X471" s="67"/>
    </row>
    <row r="472" spans="16:24" x14ac:dyDescent="0.25">
      <c r="P472" s="438" t="s">
        <v>713</v>
      </c>
      <c r="Q472" s="29" t="str">
        <f t="shared" ref="Q472:S472" si="163">Q471</f>
        <v>M1</v>
      </c>
      <c r="R472" s="29" t="str">
        <f t="shared" si="163"/>
        <v>Sigma</v>
      </c>
      <c r="S472" s="29" t="str">
        <f t="shared" si="163"/>
        <v>LMS-1509-</v>
      </c>
      <c r="T472" s="29" t="s">
        <v>475</v>
      </c>
      <c r="U472" s="67">
        <v>100</v>
      </c>
      <c r="V472" s="29">
        <v>7950</v>
      </c>
      <c r="W472" s="29">
        <v>140</v>
      </c>
      <c r="X472" s="67"/>
    </row>
    <row r="473" spans="16:24" x14ac:dyDescent="0.25">
      <c r="P473" s="438" t="s">
        <v>714</v>
      </c>
      <c r="Q473" s="29" t="str">
        <f t="shared" ref="Q473:S473" si="164">Q472</f>
        <v>M1</v>
      </c>
      <c r="R473" s="29" t="str">
        <f t="shared" si="164"/>
        <v>Sigma</v>
      </c>
      <c r="S473" s="29" t="str">
        <f t="shared" si="164"/>
        <v>LMS-1509-</v>
      </c>
      <c r="T473" s="29" t="s">
        <v>476</v>
      </c>
      <c r="U473" s="67">
        <v>200</v>
      </c>
      <c r="V473" s="29">
        <v>7950</v>
      </c>
      <c r="W473" s="29">
        <v>140</v>
      </c>
      <c r="X473" s="67"/>
    </row>
    <row r="474" spans="16:24" x14ac:dyDescent="0.25">
      <c r="P474" s="438" t="s">
        <v>715</v>
      </c>
      <c r="Q474" s="29" t="str">
        <f t="shared" ref="Q474:S474" si="165">Q473</f>
        <v>M1</v>
      </c>
      <c r="R474" s="29" t="str">
        <f t="shared" si="165"/>
        <v>Sigma</v>
      </c>
      <c r="S474" s="29" t="str">
        <f t="shared" si="165"/>
        <v>LMS-1509-</v>
      </c>
      <c r="T474" s="29" t="s">
        <v>477</v>
      </c>
      <c r="U474" s="67">
        <v>200</v>
      </c>
      <c r="V474" s="29">
        <v>7950</v>
      </c>
      <c r="W474" s="29">
        <v>140</v>
      </c>
      <c r="X474" s="67"/>
    </row>
    <row r="475" spans="16:24" x14ac:dyDescent="0.25">
      <c r="P475" s="438" t="s">
        <v>716</v>
      </c>
      <c r="Q475" s="29" t="str">
        <f t="shared" ref="Q475:S475" si="166">Q474</f>
        <v>M1</v>
      </c>
      <c r="R475" s="29" t="str">
        <f t="shared" si="166"/>
        <v>Sigma</v>
      </c>
      <c r="S475" s="29" t="str">
        <f t="shared" si="166"/>
        <v>LMS-1509-</v>
      </c>
      <c r="T475" s="29" t="s">
        <v>478</v>
      </c>
      <c r="U475" s="67">
        <v>500</v>
      </c>
      <c r="V475" s="29">
        <v>7950</v>
      </c>
      <c r="W475" s="29">
        <v>140</v>
      </c>
      <c r="X475" s="67"/>
    </row>
    <row r="476" spans="16:24" x14ac:dyDescent="0.25">
      <c r="P476" s="438" t="s">
        <v>717</v>
      </c>
      <c r="Q476" s="29" t="str">
        <f t="shared" ref="Q476:S476" si="167">Q475</f>
        <v>M1</v>
      </c>
      <c r="R476" s="29" t="str">
        <f t="shared" si="167"/>
        <v>Sigma</v>
      </c>
      <c r="S476" s="29" t="str">
        <f t="shared" si="167"/>
        <v>LMS-1509-</v>
      </c>
      <c r="T476" s="29" t="s">
        <v>479</v>
      </c>
      <c r="U476" s="67">
        <v>1000</v>
      </c>
      <c r="V476" s="29">
        <v>7950</v>
      </c>
      <c r="W476" s="29">
        <v>140</v>
      </c>
      <c r="X476" s="67"/>
    </row>
    <row r="477" spans="16:24" x14ac:dyDescent="0.25">
      <c r="P477" s="438" t="s">
        <v>718</v>
      </c>
      <c r="Q477" s="29" t="str">
        <f t="shared" ref="Q477:S477" si="168">Q476</f>
        <v>M1</v>
      </c>
      <c r="R477" s="29" t="str">
        <f t="shared" si="168"/>
        <v>Sigma</v>
      </c>
      <c r="S477" s="29" t="str">
        <f t="shared" si="168"/>
        <v>LMS-1509-</v>
      </c>
      <c r="T477" s="29" t="s">
        <v>480</v>
      </c>
      <c r="U477" s="67">
        <v>2000</v>
      </c>
      <c r="V477" s="29">
        <v>7950</v>
      </c>
      <c r="W477" s="29">
        <v>140</v>
      </c>
      <c r="X477" s="67"/>
    </row>
    <row r="478" spans="16:24" x14ac:dyDescent="0.25">
      <c r="P478" s="438" t="s">
        <v>719</v>
      </c>
      <c r="Q478" s="29" t="str">
        <f t="shared" ref="Q478:S478" si="169">Q477</f>
        <v>M1</v>
      </c>
      <c r="R478" s="29" t="str">
        <f t="shared" si="169"/>
        <v>Sigma</v>
      </c>
      <c r="S478" s="29" t="str">
        <f t="shared" si="169"/>
        <v>LMS-1509-</v>
      </c>
      <c r="T478" s="29" t="s">
        <v>481</v>
      </c>
      <c r="U478" s="67">
        <v>2000</v>
      </c>
      <c r="V478" s="29">
        <v>7950</v>
      </c>
      <c r="W478" s="29">
        <v>140</v>
      </c>
      <c r="X478" s="67"/>
    </row>
    <row r="479" spans="16:24" x14ac:dyDescent="0.25">
      <c r="P479" s="438" t="s">
        <v>720</v>
      </c>
      <c r="Q479" s="29" t="str">
        <f t="shared" ref="Q479:S479" si="170">Q478</f>
        <v>M1</v>
      </c>
      <c r="R479" s="29" t="str">
        <f t="shared" si="170"/>
        <v>Sigma</v>
      </c>
      <c r="S479" s="29" t="str">
        <f t="shared" si="170"/>
        <v>LMS-1509-</v>
      </c>
      <c r="T479" s="29" t="s">
        <v>482</v>
      </c>
      <c r="U479" s="67">
        <v>5000</v>
      </c>
      <c r="V479" s="29">
        <v>7950</v>
      </c>
      <c r="W479" s="29">
        <v>140</v>
      </c>
      <c r="X479" s="67"/>
    </row>
    <row r="480" spans="16:24" x14ac:dyDescent="0.25">
      <c r="P480" s="438" t="s">
        <v>721</v>
      </c>
      <c r="Q480" s="29" t="str">
        <f t="shared" ref="Q480:S480" si="171">Q479</f>
        <v>M1</v>
      </c>
      <c r="R480" s="29" t="str">
        <f t="shared" si="171"/>
        <v>Sigma</v>
      </c>
      <c r="S480" s="29" t="str">
        <f t="shared" si="171"/>
        <v>LMS-1509-</v>
      </c>
      <c r="T480" s="29" t="s">
        <v>483</v>
      </c>
      <c r="U480" s="67">
        <v>10000</v>
      </c>
      <c r="V480" s="29">
        <v>7950</v>
      </c>
      <c r="W480" s="29">
        <v>140</v>
      </c>
      <c r="X480" s="67"/>
    </row>
    <row r="481" spans="16:25" x14ac:dyDescent="0.25">
      <c r="P481" s="438" t="s">
        <v>722</v>
      </c>
      <c r="Q481" s="29" t="str">
        <f t="shared" ref="Q481:R481" si="172">Q480</f>
        <v>M1</v>
      </c>
      <c r="R481" s="29" t="str">
        <f t="shared" si="172"/>
        <v>Sigma</v>
      </c>
      <c r="S481" s="29" t="s">
        <v>566</v>
      </c>
      <c r="T481" s="29" t="s">
        <v>484</v>
      </c>
      <c r="U481" s="67">
        <v>5000</v>
      </c>
      <c r="V481" s="29">
        <v>7950</v>
      </c>
      <c r="W481" s="29">
        <v>140</v>
      </c>
      <c r="X481" s="67"/>
    </row>
    <row r="482" spans="16:25" x14ac:dyDescent="0.25">
      <c r="P482" s="438" t="s">
        <v>723</v>
      </c>
      <c r="Q482" s="29" t="str">
        <f t="shared" ref="Q482:S495" si="173">Q481</f>
        <v>M1</v>
      </c>
      <c r="R482" s="29" t="str">
        <f t="shared" si="173"/>
        <v>Sigma</v>
      </c>
      <c r="S482" s="29" t="s">
        <v>566</v>
      </c>
      <c r="T482" s="29" t="s">
        <v>485</v>
      </c>
      <c r="U482" s="67">
        <v>10000</v>
      </c>
      <c r="V482" s="29">
        <v>7950</v>
      </c>
      <c r="W482" s="29">
        <v>140</v>
      </c>
      <c r="X482" s="67"/>
    </row>
    <row r="483" spans="16:25" x14ac:dyDescent="0.25">
      <c r="P483" s="438" t="s">
        <v>724</v>
      </c>
      <c r="Q483" s="29" t="s">
        <v>126</v>
      </c>
      <c r="R483" s="29" t="str">
        <f t="shared" si="173"/>
        <v>Sigma</v>
      </c>
      <c r="S483" s="29" t="s">
        <v>566</v>
      </c>
      <c r="T483" s="29" t="s">
        <v>486</v>
      </c>
      <c r="U483" s="67">
        <v>20000</v>
      </c>
      <c r="V483" s="29">
        <v>7950</v>
      </c>
      <c r="W483" s="29">
        <v>140</v>
      </c>
      <c r="X483" s="67"/>
    </row>
    <row r="484" spans="16:25" x14ac:dyDescent="0.25">
      <c r="P484" s="439" t="s">
        <v>705</v>
      </c>
      <c r="Q484" s="29" t="str">
        <f t="shared" ref="Q484" si="174">Q483</f>
        <v>M1</v>
      </c>
      <c r="R484" s="29" t="str">
        <f t="shared" si="173"/>
        <v>Sigma</v>
      </c>
      <c r="S484" s="29" t="s">
        <v>566</v>
      </c>
      <c r="T484" s="29">
        <v>1</v>
      </c>
      <c r="U484" s="67">
        <v>1</v>
      </c>
      <c r="V484" s="29">
        <v>7950</v>
      </c>
      <c r="W484" s="29">
        <v>140</v>
      </c>
      <c r="X484" s="67"/>
      <c r="Y484" s="426" t="s">
        <v>512</v>
      </c>
    </row>
    <row r="485" spans="16:25" x14ac:dyDescent="0.25">
      <c r="P485" s="439" t="s">
        <v>706</v>
      </c>
      <c r="Q485" s="29" t="str">
        <f t="shared" ref="Q485" si="175">Q484</f>
        <v>M1</v>
      </c>
      <c r="R485" s="29" t="str">
        <f t="shared" si="173"/>
        <v>Sigma</v>
      </c>
      <c r="S485" s="29" t="str">
        <f>S484</f>
        <v>LMS-1509-</v>
      </c>
      <c r="T485" s="29">
        <v>2</v>
      </c>
      <c r="U485" s="67">
        <v>2</v>
      </c>
      <c r="V485" s="29">
        <v>7950</v>
      </c>
      <c r="W485" s="29">
        <v>140</v>
      </c>
      <c r="X485" s="67"/>
    </row>
    <row r="486" spans="16:25" x14ac:dyDescent="0.25">
      <c r="P486" s="439" t="s">
        <v>707</v>
      </c>
      <c r="Q486" s="29" t="str">
        <f t="shared" ref="Q486" si="176">Q485</f>
        <v>M1</v>
      </c>
      <c r="R486" s="29" t="str">
        <f t="shared" si="173"/>
        <v>Sigma</v>
      </c>
      <c r="S486" s="29" t="str">
        <f t="shared" si="173"/>
        <v>LMS-1509-</v>
      </c>
      <c r="T486" s="29" t="s">
        <v>158</v>
      </c>
      <c r="U486" s="67">
        <v>2</v>
      </c>
      <c r="V486" s="29">
        <v>7950</v>
      </c>
      <c r="W486" s="29">
        <v>140</v>
      </c>
      <c r="X486" s="67"/>
    </row>
    <row r="487" spans="16:25" x14ac:dyDescent="0.25">
      <c r="P487" s="439" t="s">
        <v>708</v>
      </c>
      <c r="Q487" s="29" t="str">
        <f t="shared" ref="Q487" si="177">Q486</f>
        <v>M1</v>
      </c>
      <c r="R487" s="29" t="str">
        <f t="shared" si="173"/>
        <v>Sigma</v>
      </c>
      <c r="S487" s="29" t="str">
        <f t="shared" si="173"/>
        <v>LMS-1509-</v>
      </c>
      <c r="T487" s="29" t="s">
        <v>159</v>
      </c>
      <c r="U487" s="67">
        <v>5</v>
      </c>
      <c r="V487" s="29">
        <v>7950</v>
      </c>
      <c r="W487" s="29">
        <v>140</v>
      </c>
      <c r="X487" s="67"/>
    </row>
    <row r="488" spans="16:25" x14ac:dyDescent="0.25">
      <c r="P488" s="439" t="s">
        <v>709</v>
      </c>
      <c r="Q488" s="29" t="str">
        <f t="shared" ref="Q488" si="178">Q487</f>
        <v>M1</v>
      </c>
      <c r="R488" s="29" t="str">
        <f t="shared" si="173"/>
        <v>Sigma</v>
      </c>
      <c r="S488" s="29" t="str">
        <f t="shared" si="173"/>
        <v>LMS-1509-</v>
      </c>
      <c r="T488" s="29" t="s">
        <v>160</v>
      </c>
      <c r="U488" s="67">
        <v>10</v>
      </c>
      <c r="V488" s="29">
        <v>7950</v>
      </c>
      <c r="W488" s="29">
        <v>140</v>
      </c>
      <c r="X488" s="67"/>
    </row>
    <row r="489" spans="16:25" x14ac:dyDescent="0.25">
      <c r="P489" s="439" t="s">
        <v>710</v>
      </c>
      <c r="Q489" s="29" t="str">
        <f t="shared" ref="Q489" si="179">Q488</f>
        <v>M1</v>
      </c>
      <c r="R489" s="29" t="str">
        <f t="shared" si="173"/>
        <v>Sigma</v>
      </c>
      <c r="S489" s="29" t="str">
        <f t="shared" si="173"/>
        <v>LMS-1509-</v>
      </c>
      <c r="T489" s="29" t="s">
        <v>161</v>
      </c>
      <c r="U489" s="67">
        <v>20</v>
      </c>
      <c r="V489" s="29">
        <v>7950</v>
      </c>
      <c r="W489" s="29">
        <v>140</v>
      </c>
      <c r="X489" s="67"/>
    </row>
    <row r="490" spans="16:25" x14ac:dyDescent="0.25">
      <c r="P490" s="439" t="s">
        <v>711</v>
      </c>
      <c r="Q490" s="29" t="str">
        <f t="shared" ref="Q490" si="180">Q489</f>
        <v>M1</v>
      </c>
      <c r="R490" s="29" t="str">
        <f t="shared" si="173"/>
        <v>Sigma</v>
      </c>
      <c r="S490" s="29" t="str">
        <f t="shared" si="173"/>
        <v>LMS-1509-</v>
      </c>
      <c r="T490" s="29" t="s">
        <v>162</v>
      </c>
      <c r="U490" s="67">
        <v>20</v>
      </c>
      <c r="V490" s="29">
        <v>7950</v>
      </c>
      <c r="W490" s="29">
        <v>140</v>
      </c>
      <c r="X490" s="67"/>
    </row>
    <row r="491" spans="16:25" x14ac:dyDescent="0.25">
      <c r="P491" s="439" t="s">
        <v>712</v>
      </c>
      <c r="Q491" s="29" t="str">
        <f t="shared" ref="Q491" si="181">Q490</f>
        <v>M1</v>
      </c>
      <c r="R491" s="29" t="str">
        <f t="shared" si="173"/>
        <v>Sigma</v>
      </c>
      <c r="S491" s="29" t="str">
        <f t="shared" si="173"/>
        <v>LMS-1509-</v>
      </c>
      <c r="T491" s="29" t="s">
        <v>163</v>
      </c>
      <c r="U491" s="67">
        <v>50</v>
      </c>
      <c r="V491" s="29">
        <v>7950</v>
      </c>
      <c r="W491" s="29">
        <v>140</v>
      </c>
      <c r="X491" s="67"/>
    </row>
    <row r="492" spans="16:25" x14ac:dyDescent="0.25">
      <c r="P492" s="439" t="s">
        <v>713</v>
      </c>
      <c r="Q492" s="29" t="str">
        <f t="shared" ref="Q492" si="182">Q491</f>
        <v>M1</v>
      </c>
      <c r="R492" s="29" t="str">
        <f t="shared" si="173"/>
        <v>Sigma</v>
      </c>
      <c r="S492" s="29" t="str">
        <f t="shared" si="173"/>
        <v>LMS-1509-</v>
      </c>
      <c r="T492" s="29" t="s">
        <v>475</v>
      </c>
      <c r="U492" s="67">
        <v>100</v>
      </c>
      <c r="V492" s="29">
        <v>7950</v>
      </c>
      <c r="W492" s="29">
        <v>140</v>
      </c>
      <c r="X492" s="67"/>
    </row>
    <row r="493" spans="16:25" x14ac:dyDescent="0.25">
      <c r="P493" s="439" t="s">
        <v>714</v>
      </c>
      <c r="Q493" s="29" t="str">
        <f t="shared" ref="Q493" si="183">Q492</f>
        <v>M1</v>
      </c>
      <c r="R493" s="29" t="str">
        <f t="shared" si="173"/>
        <v>Sigma</v>
      </c>
      <c r="S493" s="29" t="str">
        <f t="shared" si="173"/>
        <v>LMS-1509-</v>
      </c>
      <c r="T493" s="29" t="s">
        <v>476</v>
      </c>
      <c r="U493" s="67">
        <v>200</v>
      </c>
      <c r="V493" s="29">
        <v>7950</v>
      </c>
      <c r="W493" s="29">
        <v>140</v>
      </c>
      <c r="X493" s="67"/>
    </row>
    <row r="494" spans="16:25" x14ac:dyDescent="0.25">
      <c r="P494" s="439" t="s">
        <v>715</v>
      </c>
      <c r="Q494" s="29" t="str">
        <f t="shared" ref="Q494" si="184">Q493</f>
        <v>M1</v>
      </c>
      <c r="R494" s="29" t="str">
        <f t="shared" si="173"/>
        <v>Sigma</v>
      </c>
      <c r="S494" s="29" t="str">
        <f t="shared" si="173"/>
        <v>LMS-1509-</v>
      </c>
      <c r="T494" s="29" t="s">
        <v>477</v>
      </c>
      <c r="U494" s="67">
        <v>200</v>
      </c>
      <c r="V494" s="29">
        <v>7950</v>
      </c>
      <c r="W494" s="29">
        <v>140</v>
      </c>
      <c r="X494" s="67"/>
    </row>
    <row r="495" spans="16:25" x14ac:dyDescent="0.25">
      <c r="P495" s="439" t="s">
        <v>716</v>
      </c>
      <c r="Q495" s="29" t="str">
        <f t="shared" ref="Q495" si="185">Q494</f>
        <v>M1</v>
      </c>
      <c r="R495" s="29" t="str">
        <f t="shared" si="173"/>
        <v>Sigma</v>
      </c>
      <c r="S495" s="29" t="str">
        <f t="shared" si="173"/>
        <v>LMS-1509-</v>
      </c>
      <c r="T495" s="29" t="s">
        <v>478</v>
      </c>
      <c r="U495" s="67">
        <v>500</v>
      </c>
      <c r="V495" s="29">
        <v>7950</v>
      </c>
      <c r="W495" s="29">
        <v>140</v>
      </c>
      <c r="X495" s="67"/>
    </row>
    <row r="496" spans="16:25" x14ac:dyDescent="0.25">
      <c r="P496" s="439" t="s">
        <v>717</v>
      </c>
      <c r="Q496" s="29" t="str">
        <f t="shared" ref="Q496:S496" si="186">Q495</f>
        <v>M1</v>
      </c>
      <c r="R496" s="29" t="str">
        <f t="shared" si="186"/>
        <v>Sigma</v>
      </c>
      <c r="S496" s="29" t="str">
        <f t="shared" si="186"/>
        <v>LMS-1509-</v>
      </c>
      <c r="T496" s="29" t="s">
        <v>479</v>
      </c>
      <c r="U496" s="67">
        <v>1000</v>
      </c>
      <c r="V496" s="29">
        <v>7950</v>
      </c>
      <c r="W496" s="29">
        <v>140</v>
      </c>
      <c r="X496" s="67"/>
    </row>
    <row r="497" spans="16:25" x14ac:dyDescent="0.25">
      <c r="P497" s="439" t="s">
        <v>718</v>
      </c>
      <c r="Q497" s="29" t="str">
        <f t="shared" ref="Q497:S497" si="187">Q496</f>
        <v>M1</v>
      </c>
      <c r="R497" s="29" t="str">
        <f t="shared" si="187"/>
        <v>Sigma</v>
      </c>
      <c r="S497" s="29" t="str">
        <f t="shared" si="187"/>
        <v>LMS-1509-</v>
      </c>
      <c r="T497" s="29" t="s">
        <v>480</v>
      </c>
      <c r="U497" s="67">
        <v>2000</v>
      </c>
      <c r="V497" s="29">
        <v>7950</v>
      </c>
      <c r="W497" s="29">
        <v>140</v>
      </c>
      <c r="X497" s="67"/>
    </row>
    <row r="498" spans="16:25" x14ac:dyDescent="0.25">
      <c r="P498" s="439" t="s">
        <v>719</v>
      </c>
      <c r="Q498" s="29" t="str">
        <f t="shared" ref="Q498:S498" si="188">Q497</f>
        <v>M1</v>
      </c>
      <c r="R498" s="29" t="str">
        <f t="shared" si="188"/>
        <v>Sigma</v>
      </c>
      <c r="S498" s="29" t="str">
        <f t="shared" si="188"/>
        <v>LMS-1509-</v>
      </c>
      <c r="T498" s="29" t="s">
        <v>481</v>
      </c>
      <c r="U498" s="67">
        <v>2000</v>
      </c>
      <c r="V498" s="29">
        <v>7950</v>
      </c>
      <c r="W498" s="29">
        <v>140</v>
      </c>
      <c r="X498" s="67"/>
    </row>
    <row r="499" spans="16:25" x14ac:dyDescent="0.25">
      <c r="P499" s="439" t="s">
        <v>720</v>
      </c>
      <c r="Q499" s="29" t="str">
        <f t="shared" ref="Q499:S499" si="189">Q498</f>
        <v>M1</v>
      </c>
      <c r="R499" s="29" t="str">
        <f t="shared" si="189"/>
        <v>Sigma</v>
      </c>
      <c r="S499" s="29" t="str">
        <f t="shared" si="189"/>
        <v>LMS-1509-</v>
      </c>
      <c r="T499" s="29" t="s">
        <v>482</v>
      </c>
      <c r="U499" s="67">
        <v>5000</v>
      </c>
      <c r="V499" s="29">
        <v>7950</v>
      </c>
      <c r="W499" s="29">
        <v>140</v>
      </c>
      <c r="X499" s="67"/>
    </row>
    <row r="500" spans="16:25" x14ac:dyDescent="0.25">
      <c r="P500" s="439" t="s">
        <v>721</v>
      </c>
      <c r="Q500" s="29" t="s">
        <v>126</v>
      </c>
      <c r="R500" s="29" t="str">
        <f t="shared" ref="R500:S500" si="190">R499</f>
        <v>Sigma</v>
      </c>
      <c r="S500" s="29" t="str">
        <f t="shared" si="190"/>
        <v>LMS-1509-</v>
      </c>
      <c r="T500" s="29" t="s">
        <v>483</v>
      </c>
      <c r="U500" s="67">
        <v>10000</v>
      </c>
      <c r="V500" s="29">
        <v>7950</v>
      </c>
      <c r="W500" s="29">
        <v>140</v>
      </c>
      <c r="X500" s="67"/>
    </row>
    <row r="501" spans="16:25" x14ac:dyDescent="0.25">
      <c r="P501" s="439" t="s">
        <v>722</v>
      </c>
      <c r="Q501" s="29" t="str">
        <f t="shared" ref="Q501:R501" si="191">Q500</f>
        <v>M1</v>
      </c>
      <c r="R501" s="29" t="str">
        <f t="shared" si="191"/>
        <v>Sigma</v>
      </c>
      <c r="S501" s="29" t="s">
        <v>566</v>
      </c>
      <c r="T501" s="29" t="s">
        <v>484</v>
      </c>
      <c r="U501" s="67">
        <v>5000</v>
      </c>
      <c r="V501" s="29">
        <v>7950</v>
      </c>
      <c r="W501" s="29">
        <v>140</v>
      </c>
      <c r="X501" s="67"/>
    </row>
    <row r="502" spans="16:25" x14ac:dyDescent="0.25">
      <c r="P502" s="439" t="s">
        <v>723</v>
      </c>
      <c r="Q502" s="29" t="str">
        <f t="shared" ref="Q502:R502" si="192">Q501</f>
        <v>M1</v>
      </c>
      <c r="R502" s="29" t="str">
        <f t="shared" si="192"/>
        <v>Sigma</v>
      </c>
      <c r="S502" s="29" t="s">
        <v>566</v>
      </c>
      <c r="T502" s="29" t="s">
        <v>485</v>
      </c>
      <c r="U502" s="67">
        <v>10000</v>
      </c>
      <c r="V502" s="29">
        <v>7950</v>
      </c>
      <c r="W502" s="29">
        <v>140</v>
      </c>
      <c r="X502" s="67"/>
    </row>
    <row r="503" spans="16:25" x14ac:dyDescent="0.25">
      <c r="P503" s="439" t="s">
        <v>724</v>
      </c>
      <c r="Q503" s="29" t="str">
        <f t="shared" ref="Q503:R503" si="193">Q502</f>
        <v>M1</v>
      </c>
      <c r="R503" s="29" t="str">
        <f t="shared" si="193"/>
        <v>Sigma</v>
      </c>
      <c r="S503" s="29" t="s">
        <v>566</v>
      </c>
      <c r="T503" s="29" t="s">
        <v>486</v>
      </c>
      <c r="U503" s="67">
        <v>20000</v>
      </c>
      <c r="V503" s="29">
        <v>7950</v>
      </c>
      <c r="W503" s="29">
        <v>140</v>
      </c>
      <c r="X503" s="67"/>
    </row>
    <row r="504" spans="16:25" x14ac:dyDescent="0.25">
      <c r="P504" s="440" t="s">
        <v>705</v>
      </c>
      <c r="Q504" s="29" t="str">
        <f t="shared" ref="Q504:R504" si="194">Q503</f>
        <v>M1</v>
      </c>
      <c r="R504" s="29" t="str">
        <f t="shared" si="194"/>
        <v>Sigma</v>
      </c>
      <c r="S504" s="29" t="s">
        <v>566</v>
      </c>
      <c r="T504" s="29">
        <v>1</v>
      </c>
      <c r="U504" s="67">
        <v>1</v>
      </c>
      <c r="V504" s="29">
        <v>7950</v>
      </c>
      <c r="W504" s="29">
        <v>140</v>
      </c>
      <c r="X504" s="67"/>
      <c r="Y504" s="426" t="s">
        <v>512</v>
      </c>
    </row>
    <row r="505" spans="16:25" x14ac:dyDescent="0.25">
      <c r="P505" s="440" t="s">
        <v>706</v>
      </c>
      <c r="Q505" s="29" t="str">
        <f t="shared" ref="Q505:R505" si="195">Q504</f>
        <v>M1</v>
      </c>
      <c r="R505" s="29" t="str">
        <f t="shared" si="195"/>
        <v>Sigma</v>
      </c>
      <c r="S505" s="29" t="str">
        <f>S504</f>
        <v>LMS-1509-</v>
      </c>
      <c r="T505" s="29">
        <v>2</v>
      </c>
      <c r="U505" s="67">
        <v>2</v>
      </c>
      <c r="V505" s="29">
        <v>7950</v>
      </c>
      <c r="W505" s="29">
        <v>140</v>
      </c>
      <c r="X505" s="67"/>
    </row>
    <row r="506" spans="16:25" x14ac:dyDescent="0.25">
      <c r="P506" s="440" t="s">
        <v>707</v>
      </c>
      <c r="Q506" s="29" t="str">
        <f t="shared" ref="Q506:S506" si="196">Q505</f>
        <v>M1</v>
      </c>
      <c r="R506" s="29" t="str">
        <f t="shared" si="196"/>
        <v>Sigma</v>
      </c>
      <c r="S506" s="29" t="str">
        <f t="shared" si="196"/>
        <v>LMS-1509-</v>
      </c>
      <c r="T506" s="29" t="s">
        <v>158</v>
      </c>
      <c r="U506" s="67">
        <v>2</v>
      </c>
      <c r="V506" s="29">
        <v>7950</v>
      </c>
      <c r="W506" s="29">
        <v>140</v>
      </c>
      <c r="X506" s="67"/>
    </row>
    <row r="507" spans="16:25" x14ac:dyDescent="0.25">
      <c r="P507" s="440" t="s">
        <v>708</v>
      </c>
      <c r="Q507" s="29" t="str">
        <f t="shared" ref="Q507:S507" si="197">Q506</f>
        <v>M1</v>
      </c>
      <c r="R507" s="29" t="str">
        <f t="shared" si="197"/>
        <v>Sigma</v>
      </c>
      <c r="S507" s="29" t="str">
        <f t="shared" si="197"/>
        <v>LMS-1509-</v>
      </c>
      <c r="T507" s="29" t="s">
        <v>159</v>
      </c>
      <c r="U507" s="67">
        <v>5</v>
      </c>
      <c r="V507" s="29">
        <v>7950</v>
      </c>
      <c r="W507" s="29">
        <v>140</v>
      </c>
      <c r="X507" s="67"/>
    </row>
    <row r="508" spans="16:25" x14ac:dyDescent="0.25">
      <c r="P508" s="440" t="s">
        <v>709</v>
      </c>
      <c r="Q508" s="29" t="str">
        <f t="shared" ref="Q508:S508" si="198">Q507</f>
        <v>M1</v>
      </c>
      <c r="R508" s="29" t="str">
        <f t="shared" si="198"/>
        <v>Sigma</v>
      </c>
      <c r="S508" s="29" t="str">
        <f t="shared" si="198"/>
        <v>LMS-1509-</v>
      </c>
      <c r="T508" s="29" t="s">
        <v>160</v>
      </c>
      <c r="U508" s="67">
        <v>10</v>
      </c>
      <c r="V508" s="29">
        <v>7950</v>
      </c>
      <c r="W508" s="29">
        <v>140</v>
      </c>
      <c r="X508" s="67"/>
    </row>
    <row r="509" spans="16:25" x14ac:dyDescent="0.25">
      <c r="P509" s="440" t="s">
        <v>710</v>
      </c>
      <c r="Q509" s="29" t="str">
        <f t="shared" ref="Q509:S509" si="199">Q508</f>
        <v>M1</v>
      </c>
      <c r="R509" s="29" t="str">
        <f t="shared" si="199"/>
        <v>Sigma</v>
      </c>
      <c r="S509" s="29" t="str">
        <f t="shared" si="199"/>
        <v>LMS-1509-</v>
      </c>
      <c r="T509" s="29" t="s">
        <v>161</v>
      </c>
      <c r="U509" s="67">
        <v>20</v>
      </c>
      <c r="V509" s="29">
        <v>7950</v>
      </c>
      <c r="W509" s="29">
        <v>140</v>
      </c>
      <c r="X509" s="67"/>
    </row>
    <row r="510" spans="16:25" x14ac:dyDescent="0.25">
      <c r="P510" s="440" t="s">
        <v>711</v>
      </c>
      <c r="Q510" s="29" t="str">
        <f t="shared" ref="Q510:S510" si="200">Q509</f>
        <v>M1</v>
      </c>
      <c r="R510" s="29" t="str">
        <f t="shared" si="200"/>
        <v>Sigma</v>
      </c>
      <c r="S510" s="29" t="str">
        <f t="shared" si="200"/>
        <v>LMS-1509-</v>
      </c>
      <c r="T510" s="29" t="s">
        <v>162</v>
      </c>
      <c r="U510" s="67">
        <v>20</v>
      </c>
      <c r="V510" s="29">
        <v>7950</v>
      </c>
      <c r="W510" s="29">
        <v>140</v>
      </c>
      <c r="X510" s="67"/>
    </row>
    <row r="511" spans="16:25" x14ac:dyDescent="0.25">
      <c r="P511" s="440" t="s">
        <v>712</v>
      </c>
      <c r="Q511" s="29" t="str">
        <f t="shared" ref="Q511:S511" si="201">Q510</f>
        <v>M1</v>
      </c>
      <c r="R511" s="29" t="str">
        <f t="shared" si="201"/>
        <v>Sigma</v>
      </c>
      <c r="S511" s="29" t="str">
        <f t="shared" si="201"/>
        <v>LMS-1509-</v>
      </c>
      <c r="T511" s="29" t="s">
        <v>163</v>
      </c>
      <c r="U511" s="67">
        <v>50</v>
      </c>
      <c r="V511" s="29">
        <v>7950</v>
      </c>
      <c r="W511" s="29">
        <v>140</v>
      </c>
      <c r="X511" s="67"/>
    </row>
    <row r="512" spans="16:25" x14ac:dyDescent="0.25">
      <c r="P512" s="440" t="s">
        <v>713</v>
      </c>
      <c r="Q512" s="29" t="str">
        <f t="shared" ref="Q512:S512" si="202">Q511</f>
        <v>M1</v>
      </c>
      <c r="R512" s="29" t="str">
        <f t="shared" si="202"/>
        <v>Sigma</v>
      </c>
      <c r="S512" s="29" t="str">
        <f t="shared" si="202"/>
        <v>LMS-1509-</v>
      </c>
      <c r="T512" s="29" t="s">
        <v>475</v>
      </c>
      <c r="U512" s="67">
        <v>100</v>
      </c>
      <c r="V512" s="29">
        <v>7950</v>
      </c>
      <c r="W512" s="29">
        <v>140</v>
      </c>
      <c r="X512" s="67"/>
    </row>
    <row r="513" spans="16:24" x14ac:dyDescent="0.25">
      <c r="P513" s="440" t="s">
        <v>714</v>
      </c>
      <c r="Q513" s="29" t="str">
        <f t="shared" ref="Q513:S513" si="203">Q512</f>
        <v>M1</v>
      </c>
      <c r="R513" s="29" t="str">
        <f t="shared" si="203"/>
        <v>Sigma</v>
      </c>
      <c r="S513" s="29" t="str">
        <f t="shared" si="203"/>
        <v>LMS-1509-</v>
      </c>
      <c r="T513" s="29" t="s">
        <v>476</v>
      </c>
      <c r="U513" s="67">
        <v>200</v>
      </c>
      <c r="V513" s="29">
        <v>7950</v>
      </c>
      <c r="W513" s="29">
        <v>140</v>
      </c>
      <c r="X513" s="67"/>
    </row>
    <row r="514" spans="16:24" x14ac:dyDescent="0.25">
      <c r="P514" s="440" t="s">
        <v>715</v>
      </c>
      <c r="Q514" s="29" t="str">
        <f t="shared" ref="Q514:S514" si="204">Q513</f>
        <v>M1</v>
      </c>
      <c r="R514" s="29" t="str">
        <f t="shared" si="204"/>
        <v>Sigma</v>
      </c>
      <c r="S514" s="29" t="str">
        <f t="shared" si="204"/>
        <v>LMS-1509-</v>
      </c>
      <c r="T514" s="29" t="s">
        <v>477</v>
      </c>
      <c r="U514" s="67">
        <v>200</v>
      </c>
      <c r="V514" s="29">
        <v>7950</v>
      </c>
      <c r="W514" s="29">
        <v>140</v>
      </c>
      <c r="X514" s="67"/>
    </row>
    <row r="515" spans="16:24" x14ac:dyDescent="0.25">
      <c r="P515" s="440" t="s">
        <v>716</v>
      </c>
      <c r="Q515" s="29" t="str">
        <f t="shared" ref="Q515:S515" si="205">Q514</f>
        <v>M1</v>
      </c>
      <c r="R515" s="29" t="str">
        <f t="shared" si="205"/>
        <v>Sigma</v>
      </c>
      <c r="S515" s="29" t="str">
        <f t="shared" si="205"/>
        <v>LMS-1509-</v>
      </c>
      <c r="T515" s="29" t="s">
        <v>478</v>
      </c>
      <c r="U515" s="67">
        <v>500</v>
      </c>
      <c r="V515" s="29">
        <v>7950</v>
      </c>
      <c r="W515" s="29">
        <v>140</v>
      </c>
      <c r="X515" s="67"/>
    </row>
    <row r="516" spans="16:24" x14ac:dyDescent="0.25">
      <c r="P516" s="440" t="s">
        <v>717</v>
      </c>
      <c r="Q516" s="29" t="str">
        <f t="shared" ref="Q516:S516" si="206">Q515</f>
        <v>M1</v>
      </c>
      <c r="R516" s="29" t="str">
        <f t="shared" si="206"/>
        <v>Sigma</v>
      </c>
      <c r="S516" s="29" t="str">
        <f t="shared" si="206"/>
        <v>LMS-1509-</v>
      </c>
      <c r="T516" s="29" t="s">
        <v>479</v>
      </c>
      <c r="U516" s="67">
        <v>1000</v>
      </c>
      <c r="V516" s="29">
        <v>7950</v>
      </c>
      <c r="W516" s="29">
        <v>140</v>
      </c>
      <c r="X516" s="67"/>
    </row>
    <row r="517" spans="16:24" x14ac:dyDescent="0.25">
      <c r="P517" s="440" t="s">
        <v>718</v>
      </c>
      <c r="Q517" s="29" t="str">
        <f t="shared" ref="Q517:S517" si="207">Q516</f>
        <v>M1</v>
      </c>
      <c r="R517" s="29" t="str">
        <f t="shared" si="207"/>
        <v>Sigma</v>
      </c>
      <c r="S517" s="29" t="str">
        <f t="shared" si="207"/>
        <v>LMS-1509-</v>
      </c>
      <c r="T517" s="29" t="s">
        <v>480</v>
      </c>
      <c r="U517" s="67">
        <v>2000</v>
      </c>
      <c r="V517" s="29">
        <v>7950</v>
      </c>
      <c r="W517" s="29">
        <v>140</v>
      </c>
      <c r="X517" s="67"/>
    </row>
    <row r="518" spans="16:24" x14ac:dyDescent="0.25">
      <c r="P518" s="440" t="s">
        <v>719</v>
      </c>
      <c r="Q518" s="29" t="str">
        <f t="shared" ref="Q518:S518" si="208">Q517</f>
        <v>M1</v>
      </c>
      <c r="R518" s="29" t="str">
        <f t="shared" si="208"/>
        <v>Sigma</v>
      </c>
      <c r="S518" s="29" t="str">
        <f t="shared" si="208"/>
        <v>LMS-1509-</v>
      </c>
      <c r="T518" s="29" t="s">
        <v>481</v>
      </c>
      <c r="U518" s="67">
        <v>2000</v>
      </c>
      <c r="V518" s="29">
        <v>7950</v>
      </c>
      <c r="W518" s="29">
        <v>140</v>
      </c>
      <c r="X518" s="67"/>
    </row>
    <row r="519" spans="16:24" x14ac:dyDescent="0.25">
      <c r="P519" s="440" t="s">
        <v>720</v>
      </c>
      <c r="Q519" s="29" t="str">
        <f t="shared" ref="Q519:S519" si="209">Q518</f>
        <v>M1</v>
      </c>
      <c r="R519" s="29" t="str">
        <f t="shared" si="209"/>
        <v>Sigma</v>
      </c>
      <c r="S519" s="29" t="str">
        <f t="shared" si="209"/>
        <v>LMS-1509-</v>
      </c>
      <c r="T519" s="29" t="s">
        <v>482</v>
      </c>
      <c r="U519" s="67">
        <v>5000</v>
      </c>
      <c r="V519" s="29">
        <v>7950</v>
      </c>
      <c r="W519" s="29">
        <v>140</v>
      </c>
      <c r="X519" s="67"/>
    </row>
    <row r="520" spans="16:24" x14ac:dyDescent="0.25">
      <c r="P520" s="440" t="s">
        <v>721</v>
      </c>
      <c r="Q520" s="29" t="str">
        <f t="shared" ref="Q520:S520" si="210">Q519</f>
        <v>M1</v>
      </c>
      <c r="R520" s="29" t="str">
        <f t="shared" si="210"/>
        <v>Sigma</v>
      </c>
      <c r="S520" s="29" t="str">
        <f t="shared" si="210"/>
        <v>LMS-1509-</v>
      </c>
      <c r="T520" s="29" t="s">
        <v>483</v>
      </c>
      <c r="U520" s="67">
        <v>10000</v>
      </c>
      <c r="V520" s="29">
        <v>7950</v>
      </c>
      <c r="W520" s="29">
        <v>140</v>
      </c>
      <c r="X520" s="67"/>
    </row>
    <row r="521" spans="16:24" x14ac:dyDescent="0.25">
      <c r="P521" s="440" t="s">
        <v>722</v>
      </c>
      <c r="Q521" s="29" t="str">
        <f t="shared" ref="Q521:R521" si="211">Q520</f>
        <v>M1</v>
      </c>
      <c r="R521" s="29" t="str">
        <f t="shared" si="211"/>
        <v>Sigma</v>
      </c>
      <c r="S521" s="29" t="s">
        <v>566</v>
      </c>
      <c r="T521" s="29" t="s">
        <v>484</v>
      </c>
      <c r="U521" s="67">
        <v>5000</v>
      </c>
      <c r="V521" s="29">
        <v>7950</v>
      </c>
      <c r="W521" s="29">
        <v>140</v>
      </c>
      <c r="X521" s="67"/>
    </row>
    <row r="522" spans="16:24" x14ac:dyDescent="0.25">
      <c r="P522" s="440" t="s">
        <v>723</v>
      </c>
      <c r="Q522" s="29" t="str">
        <f t="shared" ref="Q522:R522" si="212">Q521</f>
        <v>M1</v>
      </c>
      <c r="R522" s="29" t="str">
        <f t="shared" si="212"/>
        <v>Sigma</v>
      </c>
      <c r="S522" s="29" t="s">
        <v>566</v>
      </c>
      <c r="T522" s="29" t="s">
        <v>485</v>
      </c>
      <c r="U522" s="67">
        <v>10000</v>
      </c>
      <c r="V522" s="29">
        <v>7950</v>
      </c>
      <c r="W522" s="29">
        <v>140</v>
      </c>
      <c r="X522" s="67"/>
    </row>
    <row r="523" spans="16:24" x14ac:dyDescent="0.25">
      <c r="P523" s="440" t="s">
        <v>724</v>
      </c>
      <c r="Q523" s="29" t="str">
        <f t="shared" ref="Q523:R523" si="213">Q522</f>
        <v>M1</v>
      </c>
      <c r="R523" s="29" t="str">
        <f t="shared" si="213"/>
        <v>Sigma</v>
      </c>
      <c r="S523" s="444" t="s">
        <v>566</v>
      </c>
      <c r="T523" s="29" t="s">
        <v>486</v>
      </c>
      <c r="U523" s="67">
        <v>20000</v>
      </c>
      <c r="V523" s="29">
        <v>7950</v>
      </c>
      <c r="W523" s="29">
        <v>140</v>
      </c>
      <c r="X523" s="67"/>
    </row>
    <row r="524" spans="16:24" x14ac:dyDescent="0.25">
      <c r="S524" s="443"/>
      <c r="T524" s="443"/>
    </row>
    <row r="525" spans="16:24" x14ac:dyDescent="0.25">
      <c r="S525" s="443"/>
      <c r="T525" s="443"/>
    </row>
    <row r="526" spans="16:24" x14ac:dyDescent="0.25">
      <c r="S526" s="443"/>
      <c r="T526" s="443"/>
    </row>
    <row r="527" spans="16:24" x14ac:dyDescent="0.25">
      <c r="S527" s="443"/>
      <c r="T527" s="443"/>
    </row>
    <row r="528" spans="16:24" x14ac:dyDescent="0.25">
      <c r="S528" s="443"/>
      <c r="T528" s="443"/>
    </row>
    <row r="529" spans="19:20" x14ac:dyDescent="0.25">
      <c r="S529" s="443"/>
      <c r="T529" s="443"/>
    </row>
    <row r="530" spans="19:20" x14ac:dyDescent="0.25">
      <c r="S530" s="443"/>
      <c r="T530" s="443"/>
    </row>
    <row r="531" spans="19:20" x14ac:dyDescent="0.25">
      <c r="S531" s="443"/>
      <c r="T531" s="443"/>
    </row>
    <row r="532" spans="19:20" x14ac:dyDescent="0.25">
      <c r="S532" s="443"/>
      <c r="T532" s="443"/>
    </row>
    <row r="533" spans="19:20" x14ac:dyDescent="0.25">
      <c r="S533" s="443"/>
      <c r="T533" s="443"/>
    </row>
    <row r="534" spans="19:20" x14ac:dyDescent="0.25">
      <c r="S534" s="443"/>
      <c r="T534" s="443"/>
    </row>
    <row r="535" spans="19:20" x14ac:dyDescent="0.25">
      <c r="S535" s="443"/>
      <c r="T535" s="443"/>
    </row>
    <row r="536" spans="19:20" x14ac:dyDescent="0.25">
      <c r="S536" s="443"/>
      <c r="T536" s="443"/>
    </row>
    <row r="537" spans="19:20" x14ac:dyDescent="0.25">
      <c r="S537" s="443"/>
      <c r="T537" s="443"/>
    </row>
    <row r="538" spans="19:20" x14ac:dyDescent="0.25">
      <c r="S538" s="443"/>
      <c r="T538" s="443"/>
    </row>
    <row r="539" spans="19:20" x14ac:dyDescent="0.25">
      <c r="S539" s="443"/>
      <c r="T539" s="443"/>
    </row>
    <row r="540" spans="19:20" x14ac:dyDescent="0.25">
      <c r="S540" s="443"/>
      <c r="T540" s="443"/>
    </row>
    <row r="541" spans="19:20" x14ac:dyDescent="0.25">
      <c r="S541" s="443"/>
      <c r="T541" s="443"/>
    </row>
    <row r="542" spans="19:20" x14ac:dyDescent="0.25">
      <c r="S542" s="443"/>
      <c r="T542" s="443"/>
    </row>
    <row r="543" spans="19:20" x14ac:dyDescent="0.25">
      <c r="S543" s="443"/>
      <c r="T543" s="443"/>
    </row>
    <row r="544" spans="19:20" x14ac:dyDescent="0.25">
      <c r="S544" s="443"/>
      <c r="T544" s="443"/>
    </row>
    <row r="545" spans="19:20" x14ac:dyDescent="0.25">
      <c r="S545" s="443"/>
      <c r="T545" s="443"/>
    </row>
    <row r="546" spans="19:20" x14ac:dyDescent="0.25">
      <c r="S546" s="443"/>
      <c r="T546" s="443"/>
    </row>
    <row r="547" spans="19:20" x14ac:dyDescent="0.25">
      <c r="S547" s="443"/>
      <c r="T547" s="443"/>
    </row>
    <row r="548" spans="19:20" x14ac:dyDescent="0.25">
      <c r="S548" s="443"/>
      <c r="T548" s="443"/>
    </row>
    <row r="549" spans="19:20" x14ac:dyDescent="0.25">
      <c r="S549" s="443"/>
      <c r="T549" s="443"/>
    </row>
    <row r="550" spans="19:20" x14ac:dyDescent="0.25">
      <c r="S550" s="443"/>
      <c r="T550" s="443"/>
    </row>
    <row r="551" spans="19:20" x14ac:dyDescent="0.25">
      <c r="S551" s="443"/>
      <c r="T551" s="443"/>
    </row>
    <row r="552" spans="19:20" x14ac:dyDescent="0.25">
      <c r="S552" s="443"/>
      <c r="T552" s="443"/>
    </row>
    <row r="553" spans="19:20" x14ac:dyDescent="0.25">
      <c r="S553" s="443"/>
      <c r="T553" s="443"/>
    </row>
    <row r="554" spans="19:20" x14ac:dyDescent="0.25">
      <c r="S554" s="443"/>
      <c r="T554" s="443"/>
    </row>
    <row r="555" spans="19:20" x14ac:dyDescent="0.25">
      <c r="S555" s="443"/>
      <c r="T555" s="443"/>
    </row>
    <row r="556" spans="19:20" x14ac:dyDescent="0.25">
      <c r="S556" s="443"/>
      <c r="T556" s="443"/>
    </row>
    <row r="557" spans="19:20" x14ac:dyDescent="0.25">
      <c r="S557" s="443"/>
      <c r="T557" s="443"/>
    </row>
    <row r="558" spans="19:20" x14ac:dyDescent="0.25">
      <c r="S558" s="443"/>
      <c r="T558" s="443"/>
    </row>
    <row r="559" spans="19:20" x14ac:dyDescent="0.25">
      <c r="S559" s="443"/>
      <c r="T559" s="443"/>
    </row>
    <row r="560" spans="19:20" x14ac:dyDescent="0.25">
      <c r="S560" s="443"/>
      <c r="T560" s="443"/>
    </row>
    <row r="561" spans="19:20" x14ac:dyDescent="0.25">
      <c r="S561" s="443"/>
      <c r="T561" s="443"/>
    </row>
    <row r="562" spans="19:20" x14ac:dyDescent="0.25">
      <c r="S562" s="443"/>
      <c r="T562" s="443"/>
    </row>
    <row r="563" spans="19:20" x14ac:dyDescent="0.25">
      <c r="S563" s="443"/>
      <c r="T563" s="443"/>
    </row>
    <row r="564" spans="19:20" x14ac:dyDescent="0.25">
      <c r="S564" s="443"/>
      <c r="T564" s="443"/>
    </row>
    <row r="565" spans="19:20" x14ac:dyDescent="0.25">
      <c r="S565" s="443"/>
      <c r="T565" s="443"/>
    </row>
    <row r="566" spans="19:20" x14ac:dyDescent="0.25">
      <c r="S566" s="443"/>
      <c r="T566" s="443"/>
    </row>
    <row r="567" spans="19:20" x14ac:dyDescent="0.25">
      <c r="S567" s="443"/>
      <c r="T567" s="443"/>
    </row>
    <row r="568" spans="19:20" x14ac:dyDescent="0.25">
      <c r="S568" s="443"/>
      <c r="T568" s="443"/>
    </row>
    <row r="569" spans="19:20" x14ac:dyDescent="0.25">
      <c r="S569" s="443"/>
      <c r="T569" s="443"/>
    </row>
    <row r="570" spans="19:20" x14ac:dyDescent="0.25">
      <c r="S570" s="443"/>
      <c r="T570" s="443"/>
    </row>
    <row r="571" spans="19:20" x14ac:dyDescent="0.25">
      <c r="S571" s="443"/>
      <c r="T571" s="443"/>
    </row>
    <row r="572" spans="19:20" x14ac:dyDescent="0.25">
      <c r="S572" s="443"/>
      <c r="T572" s="443"/>
    </row>
    <row r="573" spans="19:20" x14ac:dyDescent="0.25">
      <c r="S573" s="443"/>
      <c r="T573" s="443"/>
    </row>
    <row r="574" spans="19:20" x14ac:dyDescent="0.25">
      <c r="S574" s="443"/>
      <c r="T574" s="443"/>
    </row>
    <row r="575" spans="19:20" x14ac:dyDescent="0.25">
      <c r="S575" s="443"/>
      <c r="T575" s="443"/>
    </row>
    <row r="576" spans="19:20" x14ac:dyDescent="0.25">
      <c r="S576" s="443"/>
      <c r="T576" s="443"/>
    </row>
    <row r="577" spans="19:20" x14ac:dyDescent="0.25">
      <c r="S577" s="443"/>
      <c r="T577" s="443"/>
    </row>
    <row r="578" spans="19:20" x14ac:dyDescent="0.25">
      <c r="S578" s="443"/>
      <c r="T578" s="443"/>
    </row>
    <row r="579" spans="19:20" x14ac:dyDescent="0.25">
      <c r="S579" s="443"/>
      <c r="T579" s="443"/>
    </row>
    <row r="580" spans="19:20" x14ac:dyDescent="0.25">
      <c r="S580" s="443"/>
      <c r="T580" s="443"/>
    </row>
    <row r="581" spans="19:20" x14ac:dyDescent="0.25">
      <c r="S581" s="443"/>
      <c r="T581" s="443"/>
    </row>
    <row r="582" spans="19:20" x14ac:dyDescent="0.25">
      <c r="S582" s="443"/>
      <c r="T582" s="443"/>
    </row>
    <row r="583" spans="19:20" x14ac:dyDescent="0.25">
      <c r="S583" s="443"/>
      <c r="T583" s="443"/>
    </row>
    <row r="584" spans="19:20" x14ac:dyDescent="0.25">
      <c r="S584" s="443"/>
      <c r="T584" s="443"/>
    </row>
    <row r="585" spans="19:20" x14ac:dyDescent="0.25">
      <c r="S585" s="443"/>
      <c r="T585" s="443"/>
    </row>
    <row r="586" spans="19:20" x14ac:dyDescent="0.25">
      <c r="S586" s="443"/>
      <c r="T586" s="443"/>
    </row>
    <row r="587" spans="19:20" x14ac:dyDescent="0.25">
      <c r="S587" s="443"/>
      <c r="T587" s="443"/>
    </row>
    <row r="588" spans="19:20" x14ac:dyDescent="0.25">
      <c r="S588" s="443"/>
      <c r="T588" s="443"/>
    </row>
    <row r="589" spans="19:20" x14ac:dyDescent="0.25">
      <c r="S589" s="443"/>
      <c r="T589" s="443"/>
    </row>
    <row r="590" spans="19:20" x14ac:dyDescent="0.25">
      <c r="S590" s="443"/>
      <c r="T590" s="443"/>
    </row>
    <row r="591" spans="19:20" x14ac:dyDescent="0.25">
      <c r="S591" s="443"/>
      <c r="T591" s="443"/>
    </row>
    <row r="592" spans="19:20" x14ac:dyDescent="0.25">
      <c r="S592" s="443"/>
      <c r="T592" s="443"/>
    </row>
    <row r="593" spans="19:20" x14ac:dyDescent="0.25">
      <c r="S593" s="443"/>
      <c r="T593" s="443"/>
    </row>
    <row r="594" spans="19:20" x14ac:dyDescent="0.25">
      <c r="S594" s="443"/>
      <c r="T594" s="443"/>
    </row>
    <row r="595" spans="19:20" x14ac:dyDescent="0.25">
      <c r="S595" s="443"/>
      <c r="T595" s="443"/>
    </row>
    <row r="596" spans="19:20" x14ac:dyDescent="0.25">
      <c r="S596" s="443"/>
      <c r="T596" s="443"/>
    </row>
    <row r="597" spans="19:20" x14ac:dyDescent="0.25">
      <c r="S597" s="443"/>
      <c r="T597" s="443"/>
    </row>
    <row r="598" spans="19:20" x14ac:dyDescent="0.25">
      <c r="S598" s="443"/>
      <c r="T598" s="443"/>
    </row>
    <row r="599" spans="19:20" x14ac:dyDescent="0.25">
      <c r="S599" s="443"/>
      <c r="T599" s="443"/>
    </row>
    <row r="600" spans="19:20" x14ac:dyDescent="0.25">
      <c r="S600" s="443"/>
      <c r="T600" s="443"/>
    </row>
    <row r="601" spans="19:20" x14ac:dyDescent="0.25">
      <c r="S601" s="443"/>
      <c r="T601" s="443"/>
    </row>
    <row r="602" spans="19:20" x14ac:dyDescent="0.25">
      <c r="S602" s="443"/>
      <c r="T602" s="443"/>
    </row>
    <row r="603" spans="19:20" x14ac:dyDescent="0.25">
      <c r="S603" s="443"/>
      <c r="T603" s="443"/>
    </row>
    <row r="604" spans="19:20" x14ac:dyDescent="0.25">
      <c r="S604" s="443"/>
      <c r="T604" s="443"/>
    </row>
    <row r="605" spans="19:20" x14ac:dyDescent="0.25">
      <c r="S605" s="443"/>
      <c r="T605" s="443"/>
    </row>
    <row r="606" spans="19:20" x14ac:dyDescent="0.25">
      <c r="S606" s="443"/>
      <c r="T606" s="443"/>
    </row>
    <row r="607" spans="19:20" x14ac:dyDescent="0.25">
      <c r="S607" s="443"/>
      <c r="T607" s="443"/>
    </row>
    <row r="608" spans="19:20" x14ac:dyDescent="0.25">
      <c r="S608" s="443"/>
      <c r="T608" s="443"/>
    </row>
    <row r="609" spans="19:20" x14ac:dyDescent="0.25">
      <c r="S609" s="443"/>
      <c r="T609" s="443"/>
    </row>
    <row r="610" spans="19:20" x14ac:dyDescent="0.25">
      <c r="S610" s="443"/>
      <c r="T610" s="443"/>
    </row>
    <row r="611" spans="19:20" x14ac:dyDescent="0.25">
      <c r="S611" s="443"/>
      <c r="T611" s="443"/>
    </row>
    <row r="612" spans="19:20" x14ac:dyDescent="0.25">
      <c r="S612" s="443"/>
      <c r="T612" s="443"/>
    </row>
    <row r="613" spans="19:20" x14ac:dyDescent="0.25">
      <c r="S613" s="443"/>
      <c r="T613" s="443"/>
    </row>
    <row r="614" spans="19:20" x14ac:dyDescent="0.25">
      <c r="S614" s="443"/>
      <c r="T614" s="443"/>
    </row>
    <row r="615" spans="19:20" x14ac:dyDescent="0.25">
      <c r="S615" s="443"/>
      <c r="T615" s="443"/>
    </row>
    <row r="616" spans="19:20" x14ac:dyDescent="0.25">
      <c r="S616" s="443"/>
      <c r="T616" s="443"/>
    </row>
    <row r="617" spans="19:20" x14ac:dyDescent="0.25">
      <c r="S617" s="443"/>
      <c r="T617" s="443"/>
    </row>
    <row r="618" spans="19:20" x14ac:dyDescent="0.25">
      <c r="S618" s="443"/>
      <c r="T618" s="443"/>
    </row>
    <row r="619" spans="19:20" x14ac:dyDescent="0.25">
      <c r="S619" s="443"/>
      <c r="T619" s="443"/>
    </row>
    <row r="620" spans="19:20" x14ac:dyDescent="0.25">
      <c r="S620" s="443"/>
      <c r="T620" s="443"/>
    </row>
    <row r="621" spans="19:20" x14ac:dyDescent="0.25">
      <c r="S621" s="443"/>
      <c r="T621" s="443"/>
    </row>
    <row r="622" spans="19:20" x14ac:dyDescent="0.25">
      <c r="S622" s="443"/>
      <c r="T622" s="443"/>
    </row>
    <row r="623" spans="19:20" x14ac:dyDescent="0.25">
      <c r="S623" s="443"/>
      <c r="T623" s="443"/>
    </row>
    <row r="624" spans="19:20" x14ac:dyDescent="0.25">
      <c r="S624" s="443"/>
      <c r="T624" s="443"/>
    </row>
    <row r="625" spans="19:20" x14ac:dyDescent="0.25">
      <c r="S625" s="443"/>
      <c r="T625" s="443"/>
    </row>
    <row r="626" spans="19:20" x14ac:dyDescent="0.25">
      <c r="S626" s="443"/>
      <c r="T626" s="443"/>
    </row>
    <row r="627" spans="19:20" x14ac:dyDescent="0.25">
      <c r="S627" s="443"/>
      <c r="T627" s="443"/>
    </row>
    <row r="628" spans="19:20" x14ac:dyDescent="0.25">
      <c r="S628" s="443"/>
      <c r="T628" s="443"/>
    </row>
    <row r="629" spans="19:20" x14ac:dyDescent="0.25">
      <c r="S629" s="443"/>
      <c r="T629" s="443"/>
    </row>
    <row r="630" spans="19:20" x14ac:dyDescent="0.25">
      <c r="S630" s="443"/>
      <c r="T630" s="443"/>
    </row>
    <row r="631" spans="19:20" x14ac:dyDescent="0.25">
      <c r="S631" s="443"/>
      <c r="T631" s="443"/>
    </row>
    <row r="632" spans="19:20" x14ac:dyDescent="0.25">
      <c r="S632" s="443"/>
      <c r="T632" s="443"/>
    </row>
    <row r="633" spans="19:20" x14ac:dyDescent="0.25">
      <c r="S633" s="443"/>
      <c r="T633" s="443"/>
    </row>
    <row r="634" spans="19:20" x14ac:dyDescent="0.25">
      <c r="S634" s="443"/>
      <c r="T634" s="443"/>
    </row>
    <row r="635" spans="19:20" x14ac:dyDescent="0.25">
      <c r="S635" s="443"/>
      <c r="T635" s="443"/>
    </row>
    <row r="636" spans="19:20" x14ac:dyDescent="0.25">
      <c r="S636" s="443"/>
      <c r="T636" s="443"/>
    </row>
    <row r="637" spans="19:20" x14ac:dyDescent="0.25">
      <c r="S637" s="443"/>
      <c r="T637" s="443"/>
    </row>
    <row r="638" spans="19:20" x14ac:dyDescent="0.25">
      <c r="S638" s="443"/>
      <c r="T638" s="443"/>
    </row>
    <row r="639" spans="19:20" x14ac:dyDescent="0.25">
      <c r="S639" s="443"/>
      <c r="T639" s="443"/>
    </row>
    <row r="640" spans="19:20" x14ac:dyDescent="0.25">
      <c r="S640" s="443"/>
      <c r="T640" s="443"/>
    </row>
    <row r="641" spans="19:20" x14ac:dyDescent="0.25">
      <c r="S641" s="443"/>
      <c r="T641" s="443"/>
    </row>
    <row r="642" spans="19:20" x14ac:dyDescent="0.25">
      <c r="S642" s="443"/>
      <c r="T642" s="443"/>
    </row>
    <row r="643" spans="19:20" x14ac:dyDescent="0.25">
      <c r="S643" s="443"/>
      <c r="T643" s="443"/>
    </row>
    <row r="644" spans="19:20" x14ac:dyDescent="0.25">
      <c r="S644" s="443"/>
      <c r="T644" s="443"/>
    </row>
    <row r="645" spans="19:20" x14ac:dyDescent="0.25">
      <c r="S645" s="443"/>
      <c r="T645" s="443"/>
    </row>
    <row r="646" spans="19:20" x14ac:dyDescent="0.25">
      <c r="S646" s="443"/>
      <c r="T646" s="443"/>
    </row>
    <row r="647" spans="19:20" x14ac:dyDescent="0.25">
      <c r="S647" s="443"/>
      <c r="T647" s="443"/>
    </row>
    <row r="648" spans="19:20" x14ac:dyDescent="0.25">
      <c r="S648" s="443"/>
      <c r="T648" s="443"/>
    </row>
    <row r="649" spans="19:20" x14ac:dyDescent="0.25">
      <c r="S649" s="443"/>
      <c r="T649" s="443"/>
    </row>
    <row r="650" spans="19:20" x14ac:dyDescent="0.25">
      <c r="S650" s="443"/>
      <c r="T650" s="443"/>
    </row>
    <row r="651" spans="19:20" x14ac:dyDescent="0.25">
      <c r="S651" s="443"/>
      <c r="T651" s="443"/>
    </row>
    <row r="652" spans="19:20" x14ac:dyDescent="0.25">
      <c r="S652" s="443"/>
      <c r="T652" s="443"/>
    </row>
    <row r="653" spans="19:20" x14ac:dyDescent="0.25">
      <c r="S653" s="443"/>
      <c r="T653" s="443"/>
    </row>
    <row r="654" spans="19:20" x14ac:dyDescent="0.25">
      <c r="S654" s="443"/>
      <c r="T654" s="443"/>
    </row>
    <row r="655" spans="19:20" x14ac:dyDescent="0.25">
      <c r="S655" s="443"/>
      <c r="T655" s="443"/>
    </row>
    <row r="656" spans="19:20" x14ac:dyDescent="0.25">
      <c r="S656" s="443"/>
      <c r="T656" s="443"/>
    </row>
    <row r="657" spans="19:20" x14ac:dyDescent="0.25">
      <c r="S657" s="443"/>
      <c r="T657" s="443"/>
    </row>
    <row r="658" spans="19:20" x14ac:dyDescent="0.25">
      <c r="S658" s="443"/>
      <c r="T658" s="443"/>
    </row>
    <row r="659" spans="19:20" x14ac:dyDescent="0.25">
      <c r="S659" s="443"/>
      <c r="T659" s="443"/>
    </row>
    <row r="660" spans="19:20" x14ac:dyDescent="0.25">
      <c r="S660" s="443"/>
      <c r="T660" s="443"/>
    </row>
    <row r="661" spans="19:20" x14ac:dyDescent="0.25">
      <c r="S661" s="443"/>
      <c r="T661" s="443"/>
    </row>
    <row r="662" spans="19:20" x14ac:dyDescent="0.25">
      <c r="S662" s="443"/>
      <c r="T662" s="443"/>
    </row>
    <row r="663" spans="19:20" x14ac:dyDescent="0.25">
      <c r="S663" s="443"/>
      <c r="T663" s="443"/>
    </row>
    <row r="664" spans="19:20" x14ac:dyDescent="0.25">
      <c r="S664" s="443"/>
      <c r="T664" s="443"/>
    </row>
    <row r="665" spans="19:20" x14ac:dyDescent="0.25">
      <c r="S665" s="443"/>
      <c r="T665" s="443"/>
    </row>
    <row r="666" spans="19:20" x14ac:dyDescent="0.25">
      <c r="S666" s="443"/>
      <c r="T666" s="443"/>
    </row>
    <row r="667" spans="19:20" x14ac:dyDescent="0.25">
      <c r="S667" s="443"/>
      <c r="T667" s="443"/>
    </row>
    <row r="668" spans="19:20" x14ac:dyDescent="0.25">
      <c r="S668" s="443"/>
      <c r="T668" s="443"/>
    </row>
    <row r="669" spans="19:20" x14ac:dyDescent="0.25">
      <c r="S669" s="443"/>
      <c r="T669" s="443"/>
    </row>
    <row r="670" spans="19:20" x14ac:dyDescent="0.25">
      <c r="S670" s="443"/>
      <c r="T670" s="443"/>
    </row>
    <row r="671" spans="19:20" x14ac:dyDescent="0.25">
      <c r="S671" s="443"/>
      <c r="T671" s="443"/>
    </row>
    <row r="672" spans="19:20" x14ac:dyDescent="0.25">
      <c r="S672" s="443"/>
      <c r="T672" s="443"/>
    </row>
    <row r="673" spans="19:20" x14ac:dyDescent="0.25">
      <c r="S673" s="443"/>
      <c r="T673" s="443"/>
    </row>
    <row r="674" spans="19:20" x14ac:dyDescent="0.25">
      <c r="S674" s="443"/>
      <c r="T674" s="443"/>
    </row>
    <row r="675" spans="19:20" x14ac:dyDescent="0.25">
      <c r="S675" s="443"/>
      <c r="T675" s="443"/>
    </row>
    <row r="676" spans="19:20" x14ac:dyDescent="0.25">
      <c r="S676" s="443"/>
      <c r="T676" s="443"/>
    </row>
    <row r="677" spans="19:20" x14ac:dyDescent="0.25">
      <c r="S677" s="443"/>
      <c r="T677" s="443"/>
    </row>
    <row r="678" spans="19:20" x14ac:dyDescent="0.25">
      <c r="S678" s="443"/>
      <c r="T678" s="443"/>
    </row>
    <row r="679" spans="19:20" x14ac:dyDescent="0.25">
      <c r="S679" s="443"/>
      <c r="T679" s="443"/>
    </row>
    <row r="680" spans="19:20" x14ac:dyDescent="0.25">
      <c r="S680" s="443"/>
      <c r="T680" s="443"/>
    </row>
    <row r="681" spans="19:20" x14ac:dyDescent="0.25">
      <c r="S681" s="443"/>
      <c r="T681" s="443"/>
    </row>
    <row r="682" spans="19:20" x14ac:dyDescent="0.25">
      <c r="S682" s="443"/>
      <c r="T682" s="443"/>
    </row>
    <row r="683" spans="19:20" x14ac:dyDescent="0.25">
      <c r="S683" s="443"/>
      <c r="T683" s="443"/>
    </row>
    <row r="684" spans="19:20" x14ac:dyDescent="0.25">
      <c r="S684" s="443"/>
      <c r="T684" s="443"/>
    </row>
    <row r="685" spans="19:20" x14ac:dyDescent="0.25">
      <c r="S685" s="443"/>
      <c r="T685" s="443"/>
    </row>
    <row r="686" spans="19:20" x14ac:dyDescent="0.25">
      <c r="S686" s="443"/>
      <c r="T686" s="443"/>
    </row>
    <row r="687" spans="19:20" x14ac:dyDescent="0.25">
      <c r="S687" s="443"/>
      <c r="T687" s="443"/>
    </row>
    <row r="688" spans="19:20" x14ac:dyDescent="0.25">
      <c r="S688" s="443"/>
      <c r="T688" s="443"/>
    </row>
    <row r="689" spans="19:20" x14ac:dyDescent="0.25">
      <c r="S689" s="443"/>
      <c r="T689" s="443"/>
    </row>
    <row r="690" spans="19:20" x14ac:dyDescent="0.25">
      <c r="S690" s="443"/>
      <c r="T690" s="443"/>
    </row>
    <row r="691" spans="19:20" x14ac:dyDescent="0.25">
      <c r="S691" s="443"/>
      <c r="T691" s="443"/>
    </row>
    <row r="692" spans="19:20" x14ac:dyDescent="0.25">
      <c r="S692" s="443"/>
      <c r="T692" s="443"/>
    </row>
    <row r="693" spans="19:20" x14ac:dyDescent="0.25">
      <c r="S693" s="443"/>
      <c r="T693" s="443"/>
    </row>
    <row r="694" spans="19:20" x14ac:dyDescent="0.25">
      <c r="S694" s="443"/>
      <c r="T694" s="443"/>
    </row>
    <row r="695" spans="19:20" x14ac:dyDescent="0.25">
      <c r="S695" s="443"/>
      <c r="T695" s="443"/>
    </row>
    <row r="696" spans="19:20" x14ac:dyDescent="0.25">
      <c r="S696" s="443"/>
      <c r="T696" s="443"/>
    </row>
    <row r="697" spans="19:20" x14ac:dyDescent="0.25">
      <c r="S697" s="443"/>
      <c r="T697" s="443"/>
    </row>
    <row r="698" spans="19:20" x14ac:dyDescent="0.25">
      <c r="S698" s="443"/>
      <c r="T698" s="443"/>
    </row>
    <row r="699" spans="19:20" x14ac:dyDescent="0.25">
      <c r="S699" s="443"/>
      <c r="T699" s="443"/>
    </row>
    <row r="700" spans="19:20" x14ac:dyDescent="0.25">
      <c r="S700" s="443"/>
      <c r="T700" s="443"/>
    </row>
    <row r="701" spans="19:20" x14ac:dyDescent="0.25">
      <c r="S701" s="443"/>
      <c r="T701" s="443"/>
    </row>
    <row r="702" spans="19:20" x14ac:dyDescent="0.25">
      <c r="S702" s="443"/>
      <c r="T702" s="443"/>
    </row>
    <row r="703" spans="19:20" x14ac:dyDescent="0.25">
      <c r="S703" s="443"/>
      <c r="T703" s="443"/>
    </row>
    <row r="704" spans="19:20" x14ac:dyDescent="0.25">
      <c r="S704" s="443"/>
      <c r="T704" s="443"/>
    </row>
    <row r="705" spans="19:20" x14ac:dyDescent="0.25">
      <c r="S705" s="443"/>
      <c r="T705" s="443"/>
    </row>
    <row r="706" spans="19:20" x14ac:dyDescent="0.25">
      <c r="S706" s="443"/>
      <c r="T706" s="443"/>
    </row>
    <row r="707" spans="19:20" x14ac:dyDescent="0.25">
      <c r="S707" s="443"/>
      <c r="T707" s="443"/>
    </row>
    <row r="708" spans="19:20" x14ac:dyDescent="0.25">
      <c r="S708" s="443"/>
      <c r="T708" s="443"/>
    </row>
    <row r="709" spans="19:20" x14ac:dyDescent="0.25">
      <c r="S709" s="443"/>
      <c r="T709" s="443"/>
    </row>
    <row r="710" spans="19:20" x14ac:dyDescent="0.25">
      <c r="S710" s="443"/>
      <c r="T710" s="443"/>
    </row>
    <row r="711" spans="19:20" x14ac:dyDescent="0.25">
      <c r="S711" s="443"/>
      <c r="T711" s="443"/>
    </row>
    <row r="712" spans="19:20" x14ac:dyDescent="0.25">
      <c r="S712" s="443"/>
      <c r="T712" s="443"/>
    </row>
    <row r="713" spans="19:20" x14ac:dyDescent="0.25">
      <c r="S713" s="443"/>
      <c r="T713" s="443"/>
    </row>
    <row r="714" spans="19:20" x14ac:dyDescent="0.25">
      <c r="S714" s="443"/>
      <c r="T714" s="443"/>
    </row>
    <row r="715" spans="19:20" x14ac:dyDescent="0.25">
      <c r="S715" s="443"/>
      <c r="T715" s="443"/>
    </row>
    <row r="716" spans="19:20" x14ac:dyDescent="0.25">
      <c r="S716" s="443"/>
      <c r="T716" s="443"/>
    </row>
    <row r="717" spans="19:20" x14ac:dyDescent="0.25">
      <c r="S717" s="443"/>
      <c r="T717" s="443"/>
    </row>
    <row r="718" spans="19:20" x14ac:dyDescent="0.25">
      <c r="S718" s="443"/>
      <c r="T718" s="443"/>
    </row>
    <row r="719" spans="19:20" x14ac:dyDescent="0.25">
      <c r="S719" s="443"/>
      <c r="T719" s="443"/>
    </row>
    <row r="720" spans="19:20" x14ac:dyDescent="0.25">
      <c r="S720" s="443"/>
      <c r="T720" s="443"/>
    </row>
    <row r="721" spans="19:20" x14ac:dyDescent="0.25">
      <c r="S721" s="443"/>
      <c r="T721" s="443"/>
    </row>
    <row r="722" spans="19:20" x14ac:dyDescent="0.25">
      <c r="S722" s="443"/>
      <c r="T722" s="443"/>
    </row>
    <row r="723" spans="19:20" x14ac:dyDescent="0.25">
      <c r="S723" s="443"/>
      <c r="T723" s="443"/>
    </row>
    <row r="724" spans="19:20" x14ac:dyDescent="0.25">
      <c r="S724" s="443"/>
      <c r="T724" s="443"/>
    </row>
    <row r="725" spans="19:20" x14ac:dyDescent="0.25">
      <c r="S725" s="443"/>
      <c r="T725" s="443"/>
    </row>
    <row r="726" spans="19:20" x14ac:dyDescent="0.25">
      <c r="S726" s="443"/>
      <c r="T726" s="443"/>
    </row>
    <row r="727" spans="19:20" x14ac:dyDescent="0.25">
      <c r="S727" s="443"/>
      <c r="T727" s="443"/>
    </row>
    <row r="728" spans="19:20" x14ac:dyDescent="0.25">
      <c r="S728" s="443"/>
      <c r="T728" s="443"/>
    </row>
    <row r="729" spans="19:20" x14ac:dyDescent="0.25">
      <c r="S729" s="443"/>
      <c r="T729" s="443"/>
    </row>
    <row r="730" spans="19:20" x14ac:dyDescent="0.25">
      <c r="S730" s="443"/>
      <c r="T730" s="443"/>
    </row>
    <row r="731" spans="19:20" x14ac:dyDescent="0.25">
      <c r="S731" s="443"/>
      <c r="T731" s="443"/>
    </row>
    <row r="732" spans="19:20" x14ac:dyDescent="0.25">
      <c r="S732" s="443"/>
      <c r="T732" s="443"/>
    </row>
    <row r="733" spans="19:20" x14ac:dyDescent="0.25">
      <c r="S733" s="443"/>
      <c r="T733" s="443"/>
    </row>
    <row r="734" spans="19:20" x14ac:dyDescent="0.25">
      <c r="S734" s="443"/>
      <c r="T734" s="443"/>
    </row>
    <row r="735" spans="19:20" x14ac:dyDescent="0.25">
      <c r="S735" s="443"/>
      <c r="T735" s="443"/>
    </row>
    <row r="736" spans="19:20" x14ac:dyDescent="0.25">
      <c r="S736" s="443"/>
      <c r="T736" s="443"/>
    </row>
    <row r="737" spans="19:20" x14ac:dyDescent="0.25">
      <c r="S737" s="443"/>
      <c r="T737" s="443"/>
    </row>
    <row r="738" spans="19:20" x14ac:dyDescent="0.25">
      <c r="S738" s="443"/>
      <c r="T738" s="443"/>
    </row>
    <row r="739" spans="19:20" x14ac:dyDescent="0.25">
      <c r="S739" s="443"/>
      <c r="T739" s="443"/>
    </row>
    <row r="740" spans="19:20" x14ac:dyDescent="0.25">
      <c r="S740" s="443"/>
      <c r="T740" s="443"/>
    </row>
    <row r="741" spans="19:20" x14ac:dyDescent="0.25">
      <c r="S741" s="443"/>
      <c r="T741" s="443"/>
    </row>
    <row r="742" spans="19:20" x14ac:dyDescent="0.25">
      <c r="S742" s="443"/>
      <c r="T742" s="443"/>
    </row>
    <row r="743" spans="19:20" x14ac:dyDescent="0.25">
      <c r="S743" s="443"/>
      <c r="T743" s="443"/>
    </row>
    <row r="744" spans="19:20" x14ac:dyDescent="0.25">
      <c r="S744" s="443"/>
      <c r="T744" s="443"/>
    </row>
    <row r="745" spans="19:20" x14ac:dyDescent="0.25">
      <c r="S745" s="443"/>
      <c r="T745" s="443"/>
    </row>
    <row r="746" spans="19:20" x14ac:dyDescent="0.25">
      <c r="S746" s="443"/>
      <c r="T746" s="443"/>
    </row>
    <row r="747" spans="19:20" x14ac:dyDescent="0.25">
      <c r="S747" s="443"/>
      <c r="T747" s="443"/>
    </row>
    <row r="748" spans="19:20" x14ac:dyDescent="0.25">
      <c r="S748" s="443"/>
      <c r="T748" s="443"/>
    </row>
    <row r="749" spans="19:20" x14ac:dyDescent="0.25">
      <c r="S749" s="443"/>
      <c r="T749" s="443"/>
    </row>
    <row r="750" spans="19:20" x14ac:dyDescent="0.25">
      <c r="S750" s="443"/>
      <c r="T750" s="443"/>
    </row>
    <row r="751" spans="19:20" x14ac:dyDescent="0.25">
      <c r="S751" s="443"/>
      <c r="T751" s="443"/>
    </row>
    <row r="752" spans="19:20" x14ac:dyDescent="0.25">
      <c r="S752" s="443"/>
      <c r="T752" s="443"/>
    </row>
    <row r="753" spans="19:20" x14ac:dyDescent="0.25">
      <c r="S753" s="443"/>
      <c r="T753" s="443"/>
    </row>
    <row r="754" spans="19:20" x14ac:dyDescent="0.25">
      <c r="S754" s="443"/>
      <c r="T754" s="443"/>
    </row>
    <row r="755" spans="19:20" x14ac:dyDescent="0.25">
      <c r="S755" s="443"/>
      <c r="T755" s="443"/>
    </row>
    <row r="756" spans="19:20" x14ac:dyDescent="0.25">
      <c r="S756" s="443"/>
      <c r="T756" s="443"/>
    </row>
    <row r="757" spans="19:20" x14ac:dyDescent="0.25">
      <c r="S757" s="443"/>
      <c r="T757" s="443"/>
    </row>
    <row r="758" spans="19:20" x14ac:dyDescent="0.25">
      <c r="S758" s="443"/>
      <c r="T758" s="443"/>
    </row>
    <row r="759" spans="19:20" x14ac:dyDescent="0.25">
      <c r="S759" s="443"/>
      <c r="T759" s="443"/>
    </row>
    <row r="760" spans="19:20" x14ac:dyDescent="0.25">
      <c r="S760" s="443"/>
      <c r="T760" s="443"/>
    </row>
    <row r="761" spans="19:20" x14ac:dyDescent="0.25">
      <c r="S761" s="443"/>
      <c r="T761" s="443"/>
    </row>
    <row r="762" spans="19:20" x14ac:dyDescent="0.25">
      <c r="S762" s="443"/>
      <c r="T762" s="443"/>
    </row>
    <row r="763" spans="19:20" x14ac:dyDescent="0.25">
      <c r="S763" s="443"/>
      <c r="T763" s="443"/>
    </row>
    <row r="764" spans="19:20" x14ac:dyDescent="0.25">
      <c r="S764" s="443"/>
      <c r="T764" s="443"/>
    </row>
    <row r="765" spans="19:20" x14ac:dyDescent="0.25">
      <c r="S765" s="443"/>
      <c r="T765" s="443"/>
    </row>
    <row r="766" spans="19:20" x14ac:dyDescent="0.25">
      <c r="S766" s="443"/>
      <c r="T766" s="443"/>
    </row>
    <row r="767" spans="19:20" x14ac:dyDescent="0.25">
      <c r="S767" s="443"/>
      <c r="T767" s="443"/>
    </row>
    <row r="768" spans="19:20" x14ac:dyDescent="0.25">
      <c r="S768" s="443"/>
      <c r="T768" s="443"/>
    </row>
    <row r="769" spans="19:20" x14ac:dyDescent="0.25">
      <c r="S769" s="443"/>
      <c r="T769" s="443"/>
    </row>
    <row r="770" spans="19:20" x14ac:dyDescent="0.25">
      <c r="S770" s="443"/>
      <c r="T770" s="443"/>
    </row>
    <row r="771" spans="19:20" x14ac:dyDescent="0.25">
      <c r="S771" s="443"/>
      <c r="T771" s="443"/>
    </row>
    <row r="772" spans="19:20" x14ac:dyDescent="0.25">
      <c r="S772" s="443"/>
      <c r="T772" s="443"/>
    </row>
    <row r="773" spans="19:20" x14ac:dyDescent="0.25">
      <c r="S773" s="443"/>
      <c r="T773" s="443"/>
    </row>
    <row r="774" spans="19:20" x14ac:dyDescent="0.25">
      <c r="S774" s="443"/>
      <c r="T774" s="443"/>
    </row>
    <row r="775" spans="19:20" x14ac:dyDescent="0.25">
      <c r="S775" s="443"/>
      <c r="T775" s="443"/>
    </row>
    <row r="776" spans="19:20" x14ac:dyDescent="0.25">
      <c r="S776" s="443"/>
      <c r="T776" s="443"/>
    </row>
    <row r="777" spans="19:20" x14ac:dyDescent="0.25">
      <c r="S777" s="443"/>
      <c r="T777" s="443"/>
    </row>
    <row r="778" spans="19:20" x14ac:dyDescent="0.25">
      <c r="S778" s="443"/>
      <c r="T778" s="443"/>
    </row>
    <row r="779" spans="19:20" x14ac:dyDescent="0.25">
      <c r="S779" s="443"/>
      <c r="T779" s="443"/>
    </row>
    <row r="780" spans="19:20" x14ac:dyDescent="0.25">
      <c r="S780" s="443"/>
      <c r="T780" s="443"/>
    </row>
    <row r="781" spans="19:20" x14ac:dyDescent="0.25">
      <c r="S781" s="443"/>
      <c r="T781" s="443"/>
    </row>
    <row r="782" spans="19:20" x14ac:dyDescent="0.25">
      <c r="S782" s="443"/>
      <c r="T782" s="443"/>
    </row>
    <row r="783" spans="19:20" x14ac:dyDescent="0.25">
      <c r="S783" s="443"/>
      <c r="T783" s="443"/>
    </row>
    <row r="784" spans="19:20" x14ac:dyDescent="0.25">
      <c r="S784" s="443"/>
      <c r="T784" s="443"/>
    </row>
    <row r="785" spans="19:20" x14ac:dyDescent="0.25">
      <c r="S785" s="443"/>
      <c r="T785" s="443"/>
    </row>
    <row r="786" spans="19:20" x14ac:dyDescent="0.25">
      <c r="S786" s="443"/>
      <c r="T786" s="443"/>
    </row>
    <row r="787" spans="19:20" x14ac:dyDescent="0.25">
      <c r="S787" s="443"/>
      <c r="T787" s="443"/>
    </row>
    <row r="788" spans="19:20" x14ac:dyDescent="0.25">
      <c r="S788" s="443"/>
      <c r="T788" s="443"/>
    </row>
    <row r="789" spans="19:20" x14ac:dyDescent="0.25">
      <c r="S789" s="443"/>
      <c r="T789" s="443"/>
    </row>
    <row r="790" spans="19:20" x14ac:dyDescent="0.25">
      <c r="S790" s="443"/>
      <c r="T790" s="443"/>
    </row>
    <row r="791" spans="19:20" x14ac:dyDescent="0.25">
      <c r="S791" s="443"/>
      <c r="T791" s="443"/>
    </row>
    <row r="792" spans="19:20" x14ac:dyDescent="0.25">
      <c r="S792" s="443"/>
      <c r="T792" s="443"/>
    </row>
    <row r="793" spans="19:20" x14ac:dyDescent="0.25">
      <c r="S793" s="443"/>
      <c r="T793" s="443"/>
    </row>
    <row r="794" spans="19:20" x14ac:dyDescent="0.25">
      <c r="S794" s="443"/>
      <c r="T794" s="443"/>
    </row>
    <row r="795" spans="19:20" x14ac:dyDescent="0.25">
      <c r="S795" s="443"/>
      <c r="T795" s="443"/>
    </row>
    <row r="796" spans="19:20" x14ac:dyDescent="0.25">
      <c r="S796" s="443"/>
      <c r="T796" s="443"/>
    </row>
    <row r="797" spans="19:20" x14ac:dyDescent="0.25">
      <c r="S797" s="443"/>
      <c r="T797" s="443"/>
    </row>
    <row r="798" spans="19:20" x14ac:dyDescent="0.25">
      <c r="S798" s="443"/>
      <c r="T798" s="443"/>
    </row>
    <row r="799" spans="19:20" x14ac:dyDescent="0.25">
      <c r="S799" s="443"/>
      <c r="T799" s="443"/>
    </row>
    <row r="800" spans="19:20" x14ac:dyDescent="0.25">
      <c r="S800" s="443"/>
      <c r="T800" s="443"/>
    </row>
    <row r="801" spans="19:20" x14ac:dyDescent="0.25">
      <c r="S801" s="443"/>
      <c r="T801" s="443"/>
    </row>
    <row r="802" spans="19:20" x14ac:dyDescent="0.25">
      <c r="S802" s="443"/>
      <c r="T802" s="443"/>
    </row>
    <row r="803" spans="19:20" x14ac:dyDescent="0.25">
      <c r="S803" s="443"/>
      <c r="T803" s="443"/>
    </row>
    <row r="804" spans="19:20" x14ac:dyDescent="0.25">
      <c r="S804" s="443"/>
      <c r="T804" s="443"/>
    </row>
    <row r="805" spans="19:20" x14ac:dyDescent="0.25">
      <c r="S805" s="443"/>
      <c r="T805" s="443"/>
    </row>
    <row r="806" spans="19:20" x14ac:dyDescent="0.25">
      <c r="S806" s="443"/>
      <c r="T806" s="443"/>
    </row>
    <row r="807" spans="19:20" x14ac:dyDescent="0.25">
      <c r="S807" s="443"/>
      <c r="T807" s="443"/>
    </row>
    <row r="808" spans="19:20" x14ac:dyDescent="0.25">
      <c r="S808" s="443"/>
      <c r="T808" s="443"/>
    </row>
    <row r="809" spans="19:20" x14ac:dyDescent="0.25">
      <c r="S809" s="443"/>
      <c r="T809" s="443"/>
    </row>
    <row r="810" spans="19:20" x14ac:dyDescent="0.25">
      <c r="S810" s="443"/>
      <c r="T810" s="443"/>
    </row>
    <row r="811" spans="19:20" x14ac:dyDescent="0.25">
      <c r="S811" s="443"/>
      <c r="T811" s="443"/>
    </row>
    <row r="812" spans="19:20" x14ac:dyDescent="0.25">
      <c r="S812" s="443"/>
      <c r="T812" s="443"/>
    </row>
    <row r="813" spans="19:20" x14ac:dyDescent="0.25">
      <c r="S813" s="443"/>
      <c r="T813" s="443"/>
    </row>
    <row r="814" spans="19:20" x14ac:dyDescent="0.25">
      <c r="S814" s="443"/>
      <c r="T814" s="443"/>
    </row>
    <row r="815" spans="19:20" x14ac:dyDescent="0.25">
      <c r="S815" s="443"/>
      <c r="T815" s="443"/>
    </row>
    <row r="816" spans="19:20" x14ac:dyDescent="0.25">
      <c r="S816" s="443"/>
      <c r="T816" s="443"/>
    </row>
    <row r="817" spans="19:20" x14ac:dyDescent="0.25">
      <c r="S817" s="443"/>
      <c r="T817" s="443"/>
    </row>
    <row r="818" spans="19:20" x14ac:dyDescent="0.25">
      <c r="S818" s="443"/>
      <c r="T818" s="443"/>
    </row>
    <row r="819" spans="19:20" x14ac:dyDescent="0.25">
      <c r="S819" s="443"/>
      <c r="T819" s="443"/>
    </row>
    <row r="820" spans="19:20" x14ac:dyDescent="0.25">
      <c r="S820" s="443"/>
      <c r="T820" s="443"/>
    </row>
    <row r="821" spans="19:20" x14ac:dyDescent="0.25">
      <c r="S821" s="443"/>
      <c r="T821" s="443"/>
    </row>
    <row r="822" spans="19:20" x14ac:dyDescent="0.25">
      <c r="S822" s="443"/>
      <c r="T822" s="443"/>
    </row>
    <row r="823" spans="19:20" x14ac:dyDescent="0.25">
      <c r="S823" s="443"/>
      <c r="T823" s="443"/>
    </row>
    <row r="824" spans="19:20" x14ac:dyDescent="0.25">
      <c r="S824" s="443"/>
      <c r="T824" s="443"/>
    </row>
    <row r="825" spans="19:20" x14ac:dyDescent="0.25">
      <c r="S825" s="443"/>
      <c r="T825" s="443"/>
    </row>
    <row r="826" spans="19:20" x14ac:dyDescent="0.25">
      <c r="S826" s="443"/>
      <c r="T826" s="443"/>
    </row>
    <row r="827" spans="19:20" x14ac:dyDescent="0.25">
      <c r="S827" s="443"/>
      <c r="T827" s="443"/>
    </row>
    <row r="828" spans="19:20" x14ac:dyDescent="0.25">
      <c r="S828" s="443"/>
      <c r="T828" s="443"/>
    </row>
    <row r="829" spans="19:20" x14ac:dyDescent="0.25">
      <c r="S829" s="443"/>
      <c r="T829" s="443"/>
    </row>
    <row r="830" spans="19:20" x14ac:dyDescent="0.25">
      <c r="S830" s="443"/>
      <c r="T830" s="443"/>
    </row>
    <row r="831" spans="19:20" x14ac:dyDescent="0.25">
      <c r="S831" s="443"/>
      <c r="T831" s="443"/>
    </row>
    <row r="832" spans="19:20" x14ac:dyDescent="0.25">
      <c r="S832" s="443"/>
      <c r="T832" s="443"/>
    </row>
    <row r="833" spans="19:20" x14ac:dyDescent="0.25">
      <c r="S833" s="443"/>
      <c r="T833" s="443"/>
    </row>
    <row r="834" spans="19:20" x14ac:dyDescent="0.25">
      <c r="S834" s="443"/>
      <c r="T834" s="443"/>
    </row>
    <row r="835" spans="19:20" x14ac:dyDescent="0.25">
      <c r="S835" s="443"/>
      <c r="T835" s="443"/>
    </row>
    <row r="836" spans="19:20" x14ac:dyDescent="0.25">
      <c r="S836" s="443"/>
      <c r="T836" s="443"/>
    </row>
    <row r="837" spans="19:20" x14ac:dyDescent="0.25">
      <c r="S837" s="443"/>
      <c r="T837" s="443"/>
    </row>
    <row r="838" spans="19:20" x14ac:dyDescent="0.25">
      <c r="S838" s="443"/>
      <c r="T838" s="443"/>
    </row>
    <row r="839" spans="19:20" x14ac:dyDescent="0.25">
      <c r="S839" s="443"/>
      <c r="T839" s="443"/>
    </row>
    <row r="840" spans="19:20" x14ac:dyDescent="0.25">
      <c r="S840" s="443"/>
      <c r="T840" s="443"/>
    </row>
    <row r="841" spans="19:20" x14ac:dyDescent="0.25">
      <c r="S841" s="443"/>
      <c r="T841" s="443"/>
    </row>
    <row r="842" spans="19:20" x14ac:dyDescent="0.25">
      <c r="S842" s="443"/>
      <c r="T842" s="443"/>
    </row>
    <row r="843" spans="19:20" x14ac:dyDescent="0.25">
      <c r="S843" s="443"/>
      <c r="T843" s="443"/>
    </row>
    <row r="844" spans="19:20" x14ac:dyDescent="0.25">
      <c r="S844" s="443"/>
      <c r="T844" s="443"/>
    </row>
    <row r="845" spans="19:20" x14ac:dyDescent="0.25">
      <c r="S845" s="443"/>
      <c r="T845" s="443"/>
    </row>
    <row r="846" spans="19:20" x14ac:dyDescent="0.25">
      <c r="S846" s="443"/>
      <c r="T846" s="443"/>
    </row>
    <row r="847" spans="19:20" x14ac:dyDescent="0.25">
      <c r="S847" s="443"/>
      <c r="T847" s="443"/>
    </row>
    <row r="848" spans="19:20" x14ac:dyDescent="0.25">
      <c r="S848" s="443"/>
      <c r="T848" s="443"/>
    </row>
    <row r="849" spans="19:20" x14ac:dyDescent="0.25">
      <c r="S849" s="443"/>
      <c r="T849" s="443"/>
    </row>
    <row r="850" spans="19:20" x14ac:dyDescent="0.25">
      <c r="S850" s="443"/>
      <c r="T850" s="443"/>
    </row>
    <row r="851" spans="19:20" x14ac:dyDescent="0.25">
      <c r="S851" s="443"/>
      <c r="T851" s="443"/>
    </row>
    <row r="852" spans="19:20" x14ac:dyDescent="0.25">
      <c r="S852" s="443"/>
      <c r="T852" s="443"/>
    </row>
    <row r="853" spans="19:20" x14ac:dyDescent="0.25">
      <c r="S853" s="443"/>
      <c r="T853" s="443"/>
    </row>
    <row r="854" spans="19:20" x14ac:dyDescent="0.25">
      <c r="S854" s="443"/>
      <c r="T854" s="443"/>
    </row>
    <row r="855" spans="19:20" x14ac:dyDescent="0.25">
      <c r="S855" s="443"/>
      <c r="T855" s="443"/>
    </row>
    <row r="856" spans="19:20" x14ac:dyDescent="0.25">
      <c r="S856" s="443"/>
      <c r="T856" s="443"/>
    </row>
    <row r="857" spans="19:20" x14ac:dyDescent="0.25">
      <c r="S857" s="443"/>
      <c r="T857" s="443"/>
    </row>
    <row r="858" spans="19:20" x14ac:dyDescent="0.25">
      <c r="S858" s="443"/>
      <c r="T858" s="443"/>
    </row>
    <row r="859" spans="19:20" x14ac:dyDescent="0.25">
      <c r="S859" s="443"/>
      <c r="T859" s="443"/>
    </row>
    <row r="860" spans="19:20" x14ac:dyDescent="0.25">
      <c r="S860" s="443"/>
      <c r="T860" s="443"/>
    </row>
    <row r="861" spans="19:20" x14ac:dyDescent="0.25">
      <c r="S861" s="443"/>
      <c r="T861" s="443"/>
    </row>
    <row r="862" spans="19:20" x14ac:dyDescent="0.25">
      <c r="S862" s="443"/>
      <c r="T862" s="443"/>
    </row>
    <row r="863" spans="19:20" x14ac:dyDescent="0.25">
      <c r="S863" s="443"/>
      <c r="T863" s="443"/>
    </row>
    <row r="864" spans="19:20" x14ac:dyDescent="0.25">
      <c r="S864" s="443"/>
      <c r="T864" s="443"/>
    </row>
    <row r="865" spans="19:20" x14ac:dyDescent="0.25">
      <c r="S865" s="443"/>
      <c r="T865" s="443"/>
    </row>
    <row r="866" spans="19:20" x14ac:dyDescent="0.25">
      <c r="S866" s="443"/>
      <c r="T866" s="443"/>
    </row>
    <row r="867" spans="19:20" x14ac:dyDescent="0.25">
      <c r="S867" s="443"/>
      <c r="T867" s="443"/>
    </row>
    <row r="868" spans="19:20" x14ac:dyDescent="0.25">
      <c r="S868" s="443"/>
      <c r="T868" s="443"/>
    </row>
    <row r="869" spans="19:20" x14ac:dyDescent="0.25">
      <c r="S869" s="443"/>
      <c r="T869" s="443"/>
    </row>
    <row r="870" spans="19:20" x14ac:dyDescent="0.25">
      <c r="S870" s="443"/>
      <c r="T870" s="443"/>
    </row>
    <row r="871" spans="19:20" x14ac:dyDescent="0.25">
      <c r="S871" s="443"/>
      <c r="T871" s="443"/>
    </row>
    <row r="872" spans="19:20" x14ac:dyDescent="0.25">
      <c r="S872" s="443"/>
      <c r="T872" s="443"/>
    </row>
    <row r="873" spans="19:20" x14ac:dyDescent="0.25">
      <c r="S873" s="443"/>
      <c r="T873" s="443"/>
    </row>
    <row r="874" spans="19:20" x14ac:dyDescent="0.25">
      <c r="S874" s="443"/>
      <c r="T874" s="443"/>
    </row>
    <row r="875" spans="19:20" x14ac:dyDescent="0.25">
      <c r="S875" s="443"/>
      <c r="T875" s="443"/>
    </row>
    <row r="876" spans="19:20" x14ac:dyDescent="0.25">
      <c r="S876" s="443"/>
      <c r="T876" s="443"/>
    </row>
    <row r="877" spans="19:20" x14ac:dyDescent="0.25">
      <c r="S877" s="443"/>
      <c r="T877" s="443"/>
    </row>
    <row r="878" spans="19:20" x14ac:dyDescent="0.25">
      <c r="S878" s="443"/>
      <c r="T878" s="443"/>
    </row>
    <row r="879" spans="19:20" x14ac:dyDescent="0.25">
      <c r="S879" s="443"/>
      <c r="T879" s="443"/>
    </row>
    <row r="880" spans="19:20" x14ac:dyDescent="0.25">
      <c r="S880" s="443"/>
      <c r="T880" s="443"/>
    </row>
    <row r="881" spans="19:20" x14ac:dyDescent="0.25">
      <c r="S881" s="443"/>
      <c r="T881" s="443"/>
    </row>
    <row r="882" spans="19:20" x14ac:dyDescent="0.25">
      <c r="S882" s="443"/>
      <c r="T882" s="443"/>
    </row>
    <row r="883" spans="19:20" x14ac:dyDescent="0.25">
      <c r="S883" s="443"/>
      <c r="T883" s="443"/>
    </row>
    <row r="884" spans="19:20" x14ac:dyDescent="0.25">
      <c r="S884" s="443"/>
      <c r="T884" s="443"/>
    </row>
    <row r="885" spans="19:20" x14ac:dyDescent="0.25">
      <c r="S885" s="443"/>
      <c r="T885" s="443"/>
    </row>
    <row r="886" spans="19:20" x14ac:dyDescent="0.25">
      <c r="S886" s="443"/>
      <c r="T886" s="443"/>
    </row>
    <row r="887" spans="19:20" x14ac:dyDescent="0.25">
      <c r="S887" s="443"/>
      <c r="T887" s="443"/>
    </row>
    <row r="888" spans="19:20" x14ac:dyDescent="0.25">
      <c r="S888" s="443"/>
      <c r="T888" s="443"/>
    </row>
    <row r="889" spans="19:20" x14ac:dyDescent="0.25">
      <c r="S889" s="443"/>
      <c r="T889" s="443"/>
    </row>
    <row r="890" spans="19:20" x14ac:dyDescent="0.25">
      <c r="S890" s="443"/>
      <c r="T890" s="443"/>
    </row>
    <row r="891" spans="19:20" x14ac:dyDescent="0.25">
      <c r="S891" s="443"/>
      <c r="T891" s="443"/>
    </row>
    <row r="892" spans="19:20" x14ac:dyDescent="0.25">
      <c r="S892" s="443"/>
      <c r="T892" s="443"/>
    </row>
    <row r="893" spans="19:20" x14ac:dyDescent="0.25">
      <c r="S893" s="443"/>
      <c r="T893" s="443"/>
    </row>
    <row r="894" spans="19:20" x14ac:dyDescent="0.25">
      <c r="S894" s="443"/>
      <c r="T894" s="443"/>
    </row>
    <row r="895" spans="19:20" x14ac:dyDescent="0.25">
      <c r="S895" s="443"/>
      <c r="T895" s="443"/>
    </row>
    <row r="896" spans="19:20" x14ac:dyDescent="0.25">
      <c r="S896" s="443"/>
      <c r="T896" s="443"/>
    </row>
    <row r="897" spans="19:20" x14ac:dyDescent="0.25">
      <c r="S897" s="443"/>
      <c r="T897" s="443"/>
    </row>
    <row r="898" spans="19:20" x14ac:dyDescent="0.25">
      <c r="S898" s="443"/>
      <c r="T898" s="443"/>
    </row>
    <row r="899" spans="19:20" x14ac:dyDescent="0.25">
      <c r="S899" s="443"/>
      <c r="T899" s="443"/>
    </row>
    <row r="900" spans="19:20" x14ac:dyDescent="0.25">
      <c r="S900" s="443"/>
      <c r="T900" s="443"/>
    </row>
    <row r="901" spans="19:20" x14ac:dyDescent="0.25">
      <c r="S901" s="443"/>
      <c r="T901" s="443"/>
    </row>
    <row r="902" spans="19:20" x14ac:dyDescent="0.25">
      <c r="S902" s="443"/>
      <c r="T902" s="443"/>
    </row>
    <row r="903" spans="19:20" x14ac:dyDescent="0.25">
      <c r="S903" s="443"/>
      <c r="T903" s="443"/>
    </row>
    <row r="904" spans="19:20" x14ac:dyDescent="0.25">
      <c r="S904" s="443"/>
      <c r="T904" s="443"/>
    </row>
    <row r="905" spans="19:20" x14ac:dyDescent="0.25">
      <c r="S905" s="443"/>
      <c r="T905" s="443"/>
    </row>
    <row r="906" spans="19:20" x14ac:dyDescent="0.25">
      <c r="S906" s="443"/>
      <c r="T906" s="443"/>
    </row>
    <row r="907" spans="19:20" x14ac:dyDescent="0.25">
      <c r="S907" s="443"/>
      <c r="T907" s="443"/>
    </row>
    <row r="908" spans="19:20" x14ac:dyDescent="0.25">
      <c r="S908" s="443"/>
      <c r="T908" s="443"/>
    </row>
    <row r="909" spans="19:20" x14ac:dyDescent="0.25">
      <c r="S909" s="443"/>
      <c r="T909" s="443"/>
    </row>
    <row r="910" spans="19:20" x14ac:dyDescent="0.25">
      <c r="S910" s="443"/>
      <c r="T910" s="443"/>
    </row>
    <row r="911" spans="19:20" x14ac:dyDescent="0.25">
      <c r="S911" s="443"/>
      <c r="T911" s="443"/>
    </row>
    <row r="912" spans="19:20" x14ac:dyDescent="0.25">
      <c r="S912" s="443"/>
      <c r="T912" s="443"/>
    </row>
    <row r="913" spans="19:20" x14ac:dyDescent="0.25">
      <c r="S913" s="443"/>
      <c r="T913" s="443"/>
    </row>
    <row r="914" spans="19:20" x14ac:dyDescent="0.25">
      <c r="S914" s="443"/>
      <c r="T914" s="443"/>
    </row>
    <row r="915" spans="19:20" x14ac:dyDescent="0.25">
      <c r="S915" s="443"/>
      <c r="T915" s="443"/>
    </row>
    <row r="916" spans="19:20" x14ac:dyDescent="0.25">
      <c r="S916" s="443"/>
      <c r="T916" s="443"/>
    </row>
    <row r="917" spans="19:20" x14ac:dyDescent="0.25">
      <c r="S917" s="443"/>
      <c r="T917" s="443"/>
    </row>
    <row r="918" spans="19:20" x14ac:dyDescent="0.25">
      <c r="S918" s="443"/>
      <c r="T918" s="443"/>
    </row>
    <row r="919" spans="19:20" x14ac:dyDescent="0.25">
      <c r="S919" s="443"/>
      <c r="T919" s="443"/>
    </row>
    <row r="920" spans="19:20" x14ac:dyDescent="0.25">
      <c r="S920" s="443"/>
      <c r="T920" s="443"/>
    </row>
    <row r="921" spans="19:20" x14ac:dyDescent="0.25">
      <c r="S921" s="443"/>
      <c r="T921" s="443"/>
    </row>
    <row r="922" spans="19:20" x14ac:dyDescent="0.25">
      <c r="S922" s="443"/>
      <c r="T922" s="443"/>
    </row>
    <row r="923" spans="19:20" x14ac:dyDescent="0.25">
      <c r="S923" s="443"/>
      <c r="T923" s="443"/>
    </row>
    <row r="924" spans="19:20" x14ac:dyDescent="0.25">
      <c r="S924" s="443"/>
      <c r="T924" s="443"/>
    </row>
    <row r="925" spans="19:20" x14ac:dyDescent="0.25">
      <c r="S925" s="443"/>
      <c r="T925" s="443"/>
    </row>
    <row r="926" spans="19:20" x14ac:dyDescent="0.25">
      <c r="S926" s="443"/>
      <c r="T926" s="443"/>
    </row>
    <row r="927" spans="19:20" x14ac:dyDescent="0.25">
      <c r="S927" s="443"/>
      <c r="T927" s="443"/>
    </row>
    <row r="928" spans="19:20" x14ac:dyDescent="0.25">
      <c r="S928" s="443"/>
      <c r="T928" s="443"/>
    </row>
    <row r="929" spans="19:20" x14ac:dyDescent="0.25">
      <c r="S929" s="443"/>
      <c r="T929" s="443"/>
    </row>
    <row r="930" spans="19:20" x14ac:dyDescent="0.25">
      <c r="S930" s="443"/>
      <c r="T930" s="443"/>
    </row>
    <row r="931" spans="19:20" x14ac:dyDescent="0.25">
      <c r="S931" s="443"/>
      <c r="T931" s="443"/>
    </row>
    <row r="932" spans="19:20" x14ac:dyDescent="0.25">
      <c r="S932" s="443"/>
      <c r="T932" s="443"/>
    </row>
    <row r="933" spans="19:20" x14ac:dyDescent="0.25">
      <c r="S933" s="443"/>
      <c r="T933" s="443"/>
    </row>
    <row r="934" spans="19:20" x14ac:dyDescent="0.25">
      <c r="S934" s="443"/>
      <c r="T934" s="443"/>
    </row>
    <row r="935" spans="19:20" x14ac:dyDescent="0.25">
      <c r="S935" s="443"/>
      <c r="T935" s="443"/>
    </row>
    <row r="936" spans="19:20" x14ac:dyDescent="0.25">
      <c r="S936" s="443"/>
      <c r="T936" s="443"/>
    </row>
    <row r="937" spans="19:20" x14ac:dyDescent="0.25">
      <c r="S937" s="443"/>
      <c r="T937" s="443"/>
    </row>
    <row r="938" spans="19:20" x14ac:dyDescent="0.25">
      <c r="S938" s="443"/>
      <c r="T938" s="443"/>
    </row>
    <row r="939" spans="19:20" x14ac:dyDescent="0.25">
      <c r="S939" s="443"/>
      <c r="T939" s="443"/>
    </row>
    <row r="940" spans="19:20" x14ac:dyDescent="0.25">
      <c r="S940" s="443"/>
      <c r="T940" s="443"/>
    </row>
    <row r="941" spans="19:20" x14ac:dyDescent="0.25">
      <c r="S941" s="443"/>
      <c r="T941" s="443"/>
    </row>
    <row r="942" spans="19:20" x14ac:dyDescent="0.25">
      <c r="S942" s="443"/>
      <c r="T942" s="443"/>
    </row>
    <row r="943" spans="19:20" x14ac:dyDescent="0.25">
      <c r="S943" s="443"/>
      <c r="T943" s="443"/>
    </row>
    <row r="944" spans="19:20" x14ac:dyDescent="0.25">
      <c r="S944" s="443"/>
      <c r="T944" s="443"/>
    </row>
    <row r="945" spans="19:20" x14ac:dyDescent="0.25">
      <c r="S945" s="443"/>
      <c r="T945" s="443"/>
    </row>
    <row r="946" spans="19:20" x14ac:dyDescent="0.25">
      <c r="S946" s="443"/>
      <c r="T946" s="443"/>
    </row>
    <row r="947" spans="19:20" x14ac:dyDescent="0.25">
      <c r="S947" s="443"/>
      <c r="T947" s="443"/>
    </row>
    <row r="948" spans="19:20" x14ac:dyDescent="0.25">
      <c r="S948" s="443"/>
      <c r="T948" s="443"/>
    </row>
    <row r="949" spans="19:20" x14ac:dyDescent="0.25">
      <c r="S949" s="443"/>
      <c r="T949" s="443"/>
    </row>
    <row r="950" spans="19:20" x14ac:dyDescent="0.25">
      <c r="S950" s="443"/>
      <c r="T950" s="443"/>
    </row>
    <row r="951" spans="19:20" x14ac:dyDescent="0.25">
      <c r="S951" s="443"/>
      <c r="T951" s="443"/>
    </row>
    <row r="952" spans="19:20" x14ac:dyDescent="0.25">
      <c r="S952" s="443"/>
      <c r="T952" s="443"/>
    </row>
    <row r="953" spans="19:20" x14ac:dyDescent="0.25">
      <c r="S953" s="443"/>
      <c r="T953" s="443"/>
    </row>
    <row r="954" spans="19:20" x14ac:dyDescent="0.25">
      <c r="S954" s="443"/>
      <c r="T954" s="443"/>
    </row>
    <row r="955" spans="19:20" x14ac:dyDescent="0.25">
      <c r="S955" s="443"/>
      <c r="T955" s="443"/>
    </row>
    <row r="956" spans="19:20" x14ac:dyDescent="0.25">
      <c r="S956" s="443"/>
      <c r="T956" s="443"/>
    </row>
    <row r="957" spans="19:20" x14ac:dyDescent="0.25">
      <c r="S957" s="443"/>
      <c r="T957" s="443"/>
    </row>
    <row r="958" spans="19:20" x14ac:dyDescent="0.25">
      <c r="S958" s="443"/>
      <c r="T958" s="443"/>
    </row>
    <row r="959" spans="19:20" x14ac:dyDescent="0.25">
      <c r="S959" s="443"/>
      <c r="T959" s="443"/>
    </row>
    <row r="960" spans="19:20" x14ac:dyDescent="0.25">
      <c r="S960" s="443"/>
      <c r="T960" s="443"/>
    </row>
    <row r="961" spans="19:20" x14ac:dyDescent="0.25">
      <c r="S961" s="443"/>
      <c r="T961" s="443"/>
    </row>
    <row r="962" spans="19:20" x14ac:dyDescent="0.25">
      <c r="S962" s="443"/>
      <c r="T962" s="443"/>
    </row>
    <row r="963" spans="19:20" x14ac:dyDescent="0.25">
      <c r="S963" s="443"/>
      <c r="T963" s="443"/>
    </row>
    <row r="964" spans="19:20" x14ac:dyDescent="0.25">
      <c r="S964" s="443"/>
      <c r="T964" s="443"/>
    </row>
    <row r="965" spans="19:20" x14ac:dyDescent="0.25">
      <c r="S965" s="443"/>
      <c r="T965" s="443"/>
    </row>
    <row r="966" spans="19:20" x14ac:dyDescent="0.25">
      <c r="S966" s="443"/>
      <c r="T966" s="443"/>
    </row>
    <row r="967" spans="19:20" x14ac:dyDescent="0.25">
      <c r="S967" s="443"/>
      <c r="T967" s="443"/>
    </row>
    <row r="968" spans="19:20" x14ac:dyDescent="0.25">
      <c r="S968" s="443"/>
      <c r="T968" s="443"/>
    </row>
    <row r="969" spans="19:20" x14ac:dyDescent="0.25">
      <c r="S969" s="443"/>
      <c r="T969" s="443"/>
    </row>
    <row r="970" spans="19:20" x14ac:dyDescent="0.25">
      <c r="S970" s="443"/>
      <c r="T970" s="443"/>
    </row>
    <row r="971" spans="19:20" x14ac:dyDescent="0.25">
      <c r="S971" s="443"/>
      <c r="T971" s="443"/>
    </row>
    <row r="972" spans="19:20" x14ac:dyDescent="0.25">
      <c r="S972" s="443"/>
      <c r="T972" s="443"/>
    </row>
    <row r="973" spans="19:20" x14ac:dyDescent="0.25">
      <c r="S973" s="443"/>
      <c r="T973" s="443"/>
    </row>
    <row r="974" spans="19:20" x14ac:dyDescent="0.25">
      <c r="S974" s="443"/>
      <c r="T974" s="443"/>
    </row>
    <row r="975" spans="19:20" x14ac:dyDescent="0.25">
      <c r="S975" s="443"/>
      <c r="T975" s="443"/>
    </row>
    <row r="976" spans="19:20" x14ac:dyDescent="0.25">
      <c r="S976" s="443"/>
      <c r="T976" s="443"/>
    </row>
    <row r="977" spans="19:20" x14ac:dyDescent="0.25">
      <c r="S977" s="443"/>
      <c r="T977" s="443"/>
    </row>
    <row r="978" spans="19:20" x14ac:dyDescent="0.25">
      <c r="S978" s="443"/>
      <c r="T978" s="443"/>
    </row>
    <row r="979" spans="19:20" x14ac:dyDescent="0.25">
      <c r="S979" s="443"/>
      <c r="T979" s="443"/>
    </row>
    <row r="980" spans="19:20" x14ac:dyDescent="0.25">
      <c r="S980" s="443"/>
      <c r="T980" s="443"/>
    </row>
    <row r="981" spans="19:20" x14ac:dyDescent="0.25">
      <c r="S981" s="443"/>
      <c r="T981" s="443"/>
    </row>
    <row r="982" spans="19:20" x14ac:dyDescent="0.25">
      <c r="S982" s="443"/>
      <c r="T982" s="443"/>
    </row>
    <row r="983" spans="19:20" x14ac:dyDescent="0.25">
      <c r="S983" s="443"/>
      <c r="T983" s="443"/>
    </row>
    <row r="984" spans="19:20" x14ac:dyDescent="0.25">
      <c r="S984" s="443"/>
      <c r="T984" s="443"/>
    </row>
    <row r="985" spans="19:20" x14ac:dyDescent="0.25">
      <c r="S985" s="443"/>
      <c r="T985" s="443"/>
    </row>
    <row r="986" spans="19:20" x14ac:dyDescent="0.25">
      <c r="S986" s="443"/>
      <c r="T986" s="443"/>
    </row>
    <row r="987" spans="19:20" x14ac:dyDescent="0.25">
      <c r="S987" s="443"/>
      <c r="T987" s="443"/>
    </row>
    <row r="988" spans="19:20" x14ac:dyDescent="0.25">
      <c r="S988" s="443"/>
      <c r="T988" s="443"/>
    </row>
    <row r="989" spans="19:20" x14ac:dyDescent="0.25">
      <c r="S989" s="443"/>
      <c r="T989" s="443"/>
    </row>
    <row r="990" spans="19:20" x14ac:dyDescent="0.25">
      <c r="S990" s="443"/>
      <c r="T990" s="443"/>
    </row>
    <row r="991" spans="19:20" x14ac:dyDescent="0.25">
      <c r="S991" s="443"/>
      <c r="T991" s="443"/>
    </row>
    <row r="992" spans="19:20" x14ac:dyDescent="0.25">
      <c r="S992" s="443"/>
      <c r="T992" s="443"/>
    </row>
    <row r="993" spans="19:20" x14ac:dyDescent="0.25">
      <c r="S993" s="443"/>
      <c r="T993" s="443"/>
    </row>
    <row r="994" spans="19:20" x14ac:dyDescent="0.25">
      <c r="S994" s="443"/>
      <c r="T994" s="443"/>
    </row>
    <row r="995" spans="19:20" x14ac:dyDescent="0.25">
      <c r="S995" s="443"/>
      <c r="T995" s="443"/>
    </row>
    <row r="996" spans="19:20" x14ac:dyDescent="0.25">
      <c r="S996" s="443"/>
      <c r="T996" s="443"/>
    </row>
    <row r="997" spans="19:20" x14ac:dyDescent="0.25">
      <c r="S997" s="443"/>
      <c r="T997" s="443"/>
    </row>
    <row r="998" spans="19:20" x14ac:dyDescent="0.25">
      <c r="S998" s="443"/>
      <c r="T998" s="443"/>
    </row>
    <row r="999" spans="19:20" x14ac:dyDescent="0.25">
      <c r="S999" s="443"/>
      <c r="T999" s="443"/>
    </row>
    <row r="1000" spans="19:20" x14ac:dyDescent="0.25">
      <c r="S1000" s="443"/>
      <c r="T1000" s="443"/>
    </row>
    <row r="1001" spans="19:20" x14ac:dyDescent="0.25">
      <c r="S1001" s="443"/>
      <c r="T1001" s="443"/>
    </row>
    <row r="1002" spans="19:20" x14ac:dyDescent="0.25">
      <c r="S1002" s="443"/>
      <c r="T1002" s="443"/>
    </row>
    <row r="1003" spans="19:20" x14ac:dyDescent="0.25">
      <c r="S1003" s="443"/>
      <c r="T1003" s="443"/>
    </row>
    <row r="1004" spans="19:20" x14ac:dyDescent="0.25">
      <c r="S1004" s="443"/>
      <c r="T1004" s="443"/>
    </row>
    <row r="1005" spans="19:20" x14ac:dyDescent="0.25">
      <c r="S1005" s="443"/>
      <c r="T1005" s="443"/>
    </row>
    <row r="1006" spans="19:20" x14ac:dyDescent="0.25">
      <c r="S1006" s="443"/>
      <c r="T1006" s="443"/>
    </row>
    <row r="1007" spans="19:20" x14ac:dyDescent="0.25">
      <c r="S1007" s="443"/>
      <c r="T1007" s="443"/>
    </row>
    <row r="1008" spans="19:20" x14ac:dyDescent="0.25">
      <c r="S1008" s="443"/>
      <c r="T1008" s="443"/>
    </row>
    <row r="1009" spans="19:20" x14ac:dyDescent="0.25">
      <c r="S1009" s="443"/>
      <c r="T1009" s="443"/>
    </row>
    <row r="1010" spans="19:20" x14ac:dyDescent="0.25">
      <c r="S1010" s="443"/>
      <c r="T1010" s="443"/>
    </row>
    <row r="1011" spans="19:20" x14ac:dyDescent="0.25">
      <c r="S1011" s="443"/>
      <c r="T1011" s="443"/>
    </row>
    <row r="1012" spans="19:20" x14ac:dyDescent="0.25">
      <c r="S1012" s="443"/>
      <c r="T1012" s="443"/>
    </row>
    <row r="1013" spans="19:20" x14ac:dyDescent="0.25">
      <c r="S1013" s="443"/>
      <c r="T1013" s="443"/>
    </row>
    <row r="1014" spans="19:20" x14ac:dyDescent="0.25">
      <c r="S1014" s="443"/>
      <c r="T1014" s="443"/>
    </row>
    <row r="1015" spans="19:20" x14ac:dyDescent="0.25">
      <c r="S1015" s="443"/>
      <c r="T1015" s="443"/>
    </row>
    <row r="1016" spans="19:20" x14ac:dyDescent="0.25">
      <c r="S1016" s="443"/>
      <c r="T1016" s="443"/>
    </row>
    <row r="1017" spans="19:20" x14ac:dyDescent="0.25">
      <c r="S1017" s="443"/>
      <c r="T1017" s="443"/>
    </row>
    <row r="1018" spans="19:20" x14ac:dyDescent="0.25">
      <c r="S1018" s="443"/>
      <c r="T1018" s="443"/>
    </row>
    <row r="1019" spans="19:20" x14ac:dyDescent="0.25">
      <c r="S1019" s="443"/>
      <c r="T1019" s="443"/>
    </row>
    <row r="1020" spans="19:20" x14ac:dyDescent="0.25">
      <c r="S1020" s="443"/>
      <c r="T1020" s="443"/>
    </row>
    <row r="1021" spans="19:20" x14ac:dyDescent="0.25">
      <c r="S1021" s="443"/>
      <c r="T1021" s="443"/>
    </row>
    <row r="1022" spans="19:20" x14ac:dyDescent="0.25">
      <c r="S1022" s="443"/>
      <c r="T1022" s="443"/>
    </row>
    <row r="1023" spans="19:20" x14ac:dyDescent="0.25">
      <c r="S1023" s="443"/>
      <c r="T1023" s="443"/>
    </row>
    <row r="1024" spans="19:20" x14ac:dyDescent="0.25">
      <c r="S1024" s="443"/>
      <c r="T1024" s="443"/>
    </row>
    <row r="1025" spans="19:20" x14ac:dyDescent="0.25">
      <c r="S1025" s="443"/>
      <c r="T1025" s="443"/>
    </row>
    <row r="1026" spans="19:20" x14ac:dyDescent="0.25">
      <c r="S1026" s="443"/>
      <c r="T1026" s="443"/>
    </row>
    <row r="1027" spans="19:20" x14ac:dyDescent="0.25">
      <c r="S1027" s="443"/>
      <c r="T1027" s="443"/>
    </row>
    <row r="1028" spans="19:20" x14ac:dyDescent="0.25">
      <c r="S1028" s="443"/>
      <c r="T1028" s="443"/>
    </row>
    <row r="1029" spans="19:20" x14ac:dyDescent="0.25">
      <c r="S1029" s="443"/>
      <c r="T1029" s="443"/>
    </row>
    <row r="1030" spans="19:20" x14ac:dyDescent="0.25">
      <c r="S1030" s="443"/>
      <c r="T1030" s="443"/>
    </row>
    <row r="1031" spans="19:20" x14ac:dyDescent="0.25">
      <c r="S1031" s="443"/>
      <c r="T1031" s="443"/>
    </row>
    <row r="1032" spans="19:20" x14ac:dyDescent="0.25">
      <c r="S1032" s="443"/>
      <c r="T1032" s="443"/>
    </row>
    <row r="1033" spans="19:20" x14ac:dyDescent="0.25">
      <c r="S1033" s="443"/>
      <c r="T1033" s="443"/>
    </row>
    <row r="1034" spans="19:20" x14ac:dyDescent="0.25">
      <c r="S1034" s="443"/>
      <c r="T1034" s="443"/>
    </row>
    <row r="1035" spans="19:20" x14ac:dyDescent="0.25">
      <c r="S1035" s="443"/>
      <c r="T1035" s="443"/>
    </row>
    <row r="1036" spans="19:20" x14ac:dyDescent="0.25">
      <c r="S1036" s="443"/>
      <c r="T1036" s="443"/>
    </row>
    <row r="1037" spans="19:20" x14ac:dyDescent="0.25">
      <c r="S1037" s="443"/>
      <c r="T1037" s="443"/>
    </row>
    <row r="1038" spans="19:20" x14ac:dyDescent="0.25">
      <c r="S1038" s="443"/>
      <c r="T1038" s="443"/>
    </row>
    <row r="1039" spans="19:20" x14ac:dyDescent="0.25">
      <c r="S1039" s="443"/>
      <c r="T1039" s="443"/>
    </row>
    <row r="1040" spans="19:20" x14ac:dyDescent="0.25">
      <c r="S1040" s="443"/>
      <c r="T1040" s="443"/>
    </row>
    <row r="1041" spans="19:20" x14ac:dyDescent="0.25">
      <c r="S1041" s="443"/>
      <c r="T1041" s="443"/>
    </row>
    <row r="1042" spans="19:20" x14ac:dyDescent="0.25">
      <c r="S1042" s="443"/>
      <c r="T1042" s="443"/>
    </row>
    <row r="1043" spans="19:20" x14ac:dyDescent="0.25">
      <c r="S1043" s="443"/>
      <c r="T1043" s="443"/>
    </row>
    <row r="1044" spans="19:20" x14ac:dyDescent="0.25">
      <c r="S1044" s="443"/>
      <c r="T1044" s="443"/>
    </row>
    <row r="1045" spans="19:20" x14ac:dyDescent="0.25">
      <c r="S1045" s="443"/>
      <c r="T1045" s="443"/>
    </row>
    <row r="1046" spans="19:20" x14ac:dyDescent="0.25">
      <c r="S1046" s="443"/>
      <c r="T1046" s="443"/>
    </row>
    <row r="1047" spans="19:20" x14ac:dyDescent="0.25">
      <c r="S1047" s="443"/>
      <c r="T1047" s="443"/>
    </row>
    <row r="1048" spans="19:20" x14ac:dyDescent="0.25">
      <c r="S1048" s="443"/>
      <c r="T1048" s="443"/>
    </row>
    <row r="1049" spans="19:20" x14ac:dyDescent="0.25">
      <c r="S1049" s="443"/>
      <c r="T1049" s="443"/>
    </row>
    <row r="1050" spans="19:20" x14ac:dyDescent="0.25">
      <c r="S1050" s="443"/>
      <c r="T1050" s="443"/>
    </row>
    <row r="1051" spans="19:20" x14ac:dyDescent="0.25">
      <c r="S1051" s="443"/>
      <c r="T1051" s="443"/>
    </row>
    <row r="1052" spans="19:20" x14ac:dyDescent="0.25">
      <c r="S1052" s="443"/>
      <c r="T1052" s="443"/>
    </row>
    <row r="1053" spans="19:20" x14ac:dyDescent="0.25">
      <c r="S1053" s="443"/>
      <c r="T1053" s="443"/>
    </row>
    <row r="1054" spans="19:20" x14ac:dyDescent="0.25">
      <c r="S1054" s="443"/>
      <c r="T1054" s="443"/>
    </row>
    <row r="1055" spans="19:20" x14ac:dyDescent="0.25">
      <c r="S1055" s="443"/>
      <c r="T1055" s="443"/>
    </row>
    <row r="1056" spans="19:20" x14ac:dyDescent="0.25">
      <c r="S1056" s="443"/>
      <c r="T1056" s="443"/>
    </row>
    <row r="1057" spans="19:20" x14ac:dyDescent="0.25">
      <c r="S1057" s="443"/>
      <c r="T1057" s="443"/>
    </row>
    <row r="1058" spans="19:20" x14ac:dyDescent="0.25">
      <c r="S1058" s="443"/>
      <c r="T1058" s="443"/>
    </row>
    <row r="1059" spans="19:20" x14ac:dyDescent="0.25">
      <c r="S1059" s="443"/>
      <c r="T1059" s="443"/>
    </row>
    <row r="1060" spans="19:20" x14ac:dyDescent="0.25">
      <c r="S1060" s="443"/>
      <c r="T1060" s="443"/>
    </row>
    <row r="1061" spans="19:20" x14ac:dyDescent="0.25">
      <c r="S1061" s="443"/>
      <c r="T1061" s="443"/>
    </row>
    <row r="1062" spans="19:20" x14ac:dyDescent="0.25">
      <c r="S1062" s="443"/>
      <c r="T1062" s="443"/>
    </row>
    <row r="1063" spans="19:20" x14ac:dyDescent="0.25">
      <c r="S1063" s="443"/>
      <c r="T1063" s="443"/>
    </row>
    <row r="1064" spans="19:20" x14ac:dyDescent="0.25">
      <c r="S1064" s="443"/>
      <c r="T1064" s="443"/>
    </row>
    <row r="1065" spans="19:20" x14ac:dyDescent="0.25">
      <c r="S1065" s="443"/>
      <c r="T1065" s="443"/>
    </row>
    <row r="1066" spans="19:20" x14ac:dyDescent="0.25">
      <c r="S1066" s="443"/>
      <c r="T1066" s="443"/>
    </row>
    <row r="1067" spans="19:20" x14ac:dyDescent="0.25">
      <c r="S1067" s="443"/>
      <c r="T1067" s="443"/>
    </row>
    <row r="1068" spans="19:20" x14ac:dyDescent="0.25">
      <c r="S1068" s="443"/>
      <c r="T1068" s="443"/>
    </row>
    <row r="1069" spans="19:20" x14ac:dyDescent="0.25">
      <c r="S1069" s="443"/>
      <c r="T1069" s="443"/>
    </row>
    <row r="1070" spans="19:20" x14ac:dyDescent="0.25">
      <c r="S1070" s="443"/>
      <c r="T1070" s="443"/>
    </row>
    <row r="1071" spans="19:20" x14ac:dyDescent="0.25">
      <c r="S1071" s="443"/>
      <c r="T1071" s="443"/>
    </row>
    <row r="1072" spans="19:20" x14ac:dyDescent="0.25">
      <c r="S1072" s="443"/>
      <c r="T1072" s="443"/>
    </row>
    <row r="1073" spans="19:20" x14ac:dyDescent="0.25">
      <c r="S1073" s="443"/>
      <c r="T1073" s="443"/>
    </row>
    <row r="1074" spans="19:20" x14ac:dyDescent="0.25">
      <c r="S1074" s="443"/>
      <c r="T1074" s="443"/>
    </row>
    <row r="1075" spans="19:20" x14ac:dyDescent="0.25">
      <c r="S1075" s="443"/>
      <c r="T1075" s="443"/>
    </row>
    <row r="1076" spans="19:20" x14ac:dyDescent="0.25">
      <c r="S1076" s="443"/>
      <c r="T1076" s="443"/>
    </row>
    <row r="1077" spans="19:20" x14ac:dyDescent="0.25">
      <c r="S1077" s="443"/>
      <c r="T1077" s="443"/>
    </row>
    <row r="1078" spans="19:20" x14ac:dyDescent="0.25">
      <c r="S1078" s="443"/>
      <c r="T1078" s="443"/>
    </row>
    <row r="1079" spans="19:20" x14ac:dyDescent="0.25">
      <c r="S1079" s="443"/>
      <c r="T1079" s="443"/>
    </row>
    <row r="1080" spans="19:20" x14ac:dyDescent="0.25">
      <c r="S1080" s="443"/>
      <c r="T1080" s="443"/>
    </row>
    <row r="1081" spans="19:20" x14ac:dyDescent="0.25">
      <c r="S1081" s="443"/>
      <c r="T1081" s="443"/>
    </row>
    <row r="1082" spans="19:20" x14ac:dyDescent="0.25">
      <c r="S1082" s="443"/>
      <c r="T1082" s="443"/>
    </row>
    <row r="1083" spans="19:20" x14ac:dyDescent="0.25">
      <c r="S1083" s="443"/>
      <c r="T1083" s="443"/>
    </row>
    <row r="1084" spans="19:20" x14ac:dyDescent="0.25">
      <c r="S1084" s="443"/>
      <c r="T1084" s="443"/>
    </row>
    <row r="1085" spans="19:20" x14ac:dyDescent="0.25">
      <c r="S1085" s="443"/>
      <c r="T1085" s="443"/>
    </row>
    <row r="1086" spans="19:20" x14ac:dyDescent="0.25">
      <c r="S1086" s="443"/>
      <c r="T1086" s="443"/>
    </row>
    <row r="1087" spans="19:20" x14ac:dyDescent="0.25">
      <c r="S1087" s="443"/>
      <c r="T1087" s="443"/>
    </row>
    <row r="1088" spans="19:20" x14ac:dyDescent="0.25">
      <c r="S1088" s="443"/>
      <c r="T1088" s="443"/>
    </row>
    <row r="1089" spans="19:20" x14ac:dyDescent="0.25">
      <c r="S1089" s="443"/>
      <c r="T1089" s="443"/>
    </row>
    <row r="1090" spans="19:20" x14ac:dyDescent="0.25">
      <c r="S1090" s="443"/>
      <c r="T1090" s="443"/>
    </row>
    <row r="1091" spans="19:20" x14ac:dyDescent="0.25">
      <c r="S1091" s="443"/>
      <c r="T1091" s="443"/>
    </row>
    <row r="1092" spans="19:20" x14ac:dyDescent="0.25">
      <c r="S1092" s="443"/>
      <c r="T1092" s="443"/>
    </row>
    <row r="1093" spans="19:20" x14ac:dyDescent="0.25">
      <c r="S1093" s="443"/>
      <c r="T1093" s="443"/>
    </row>
    <row r="1094" spans="19:20" x14ac:dyDescent="0.25">
      <c r="S1094" s="443"/>
      <c r="T1094" s="443"/>
    </row>
    <row r="1095" spans="19:20" x14ac:dyDescent="0.25">
      <c r="S1095" s="443"/>
      <c r="T1095" s="443"/>
    </row>
    <row r="1096" spans="19:20" x14ac:dyDescent="0.25">
      <c r="S1096" s="443"/>
      <c r="T1096" s="443"/>
    </row>
    <row r="1097" spans="19:20" x14ac:dyDescent="0.25">
      <c r="S1097" s="443"/>
      <c r="T1097" s="443"/>
    </row>
    <row r="1098" spans="19:20" x14ac:dyDescent="0.25">
      <c r="S1098" s="443"/>
      <c r="T1098" s="443"/>
    </row>
    <row r="1099" spans="19:20" x14ac:dyDescent="0.25">
      <c r="S1099" s="443"/>
      <c r="T1099" s="443"/>
    </row>
    <row r="1100" spans="19:20" x14ac:dyDescent="0.25">
      <c r="S1100" s="443"/>
      <c r="T1100" s="443"/>
    </row>
    <row r="1101" spans="19:20" x14ac:dyDescent="0.25">
      <c r="S1101" s="443"/>
      <c r="T1101" s="443"/>
    </row>
    <row r="1102" spans="19:20" x14ac:dyDescent="0.25">
      <c r="S1102" s="443"/>
      <c r="T1102" s="443"/>
    </row>
    <row r="1103" spans="19:20" x14ac:dyDescent="0.25">
      <c r="S1103" s="443"/>
      <c r="T1103" s="443"/>
    </row>
    <row r="1104" spans="19:20" x14ac:dyDescent="0.25">
      <c r="S1104" s="443"/>
      <c r="T1104" s="443"/>
    </row>
    <row r="1105" spans="19:20" x14ac:dyDescent="0.25">
      <c r="S1105" s="443"/>
      <c r="T1105" s="443"/>
    </row>
    <row r="1106" spans="19:20" x14ac:dyDescent="0.25">
      <c r="S1106" s="443"/>
      <c r="T1106" s="443"/>
    </row>
    <row r="1107" spans="19:20" x14ac:dyDescent="0.25">
      <c r="S1107" s="443"/>
      <c r="T1107" s="443"/>
    </row>
    <row r="1108" spans="19:20" x14ac:dyDescent="0.25">
      <c r="S1108" s="443"/>
      <c r="T1108" s="443"/>
    </row>
    <row r="1109" spans="19:20" x14ac:dyDescent="0.25">
      <c r="S1109" s="443"/>
      <c r="T1109" s="443"/>
    </row>
    <row r="1110" spans="19:20" x14ac:dyDescent="0.25">
      <c r="S1110" s="443"/>
      <c r="T1110" s="443"/>
    </row>
    <row r="1111" spans="19:20" x14ac:dyDescent="0.25">
      <c r="S1111" s="443"/>
      <c r="T1111" s="443"/>
    </row>
    <row r="1112" spans="19:20" x14ac:dyDescent="0.25">
      <c r="S1112" s="443"/>
      <c r="T1112" s="443"/>
    </row>
    <row r="1113" spans="19:20" x14ac:dyDescent="0.25">
      <c r="S1113" s="443"/>
      <c r="T1113" s="443"/>
    </row>
    <row r="1114" spans="19:20" x14ac:dyDescent="0.25">
      <c r="S1114" s="443"/>
      <c r="T1114" s="443"/>
    </row>
    <row r="1115" spans="19:20" x14ac:dyDescent="0.25">
      <c r="S1115" s="443"/>
      <c r="T1115" s="443"/>
    </row>
    <row r="1116" spans="19:20" x14ac:dyDescent="0.25">
      <c r="S1116" s="443"/>
      <c r="T1116" s="443"/>
    </row>
    <row r="1117" spans="19:20" x14ac:dyDescent="0.25">
      <c r="S1117" s="443"/>
      <c r="T1117" s="443"/>
    </row>
    <row r="1118" spans="19:20" x14ac:dyDescent="0.25">
      <c r="S1118" s="443"/>
      <c r="T1118" s="443"/>
    </row>
    <row r="1119" spans="19:20" x14ac:dyDescent="0.25">
      <c r="S1119" s="443"/>
      <c r="T1119" s="443"/>
    </row>
    <row r="1120" spans="19:20" x14ac:dyDescent="0.25">
      <c r="S1120" s="443"/>
      <c r="T1120" s="443"/>
    </row>
    <row r="1121" spans="19:20" x14ac:dyDescent="0.25">
      <c r="S1121" s="443"/>
      <c r="T1121" s="443"/>
    </row>
    <row r="1122" spans="19:20" x14ac:dyDescent="0.25">
      <c r="S1122" s="443"/>
      <c r="T1122" s="443"/>
    </row>
    <row r="1123" spans="19:20" x14ac:dyDescent="0.25">
      <c r="S1123" s="443"/>
      <c r="T1123" s="443"/>
    </row>
    <row r="1124" spans="19:20" x14ac:dyDescent="0.25">
      <c r="S1124" s="443"/>
      <c r="T1124" s="443"/>
    </row>
    <row r="1125" spans="19:20" x14ac:dyDescent="0.25">
      <c r="S1125" s="443"/>
      <c r="T1125" s="443"/>
    </row>
    <row r="1126" spans="19:20" x14ac:dyDescent="0.25">
      <c r="S1126" s="443"/>
      <c r="T1126" s="443"/>
    </row>
    <row r="1127" spans="19:20" x14ac:dyDescent="0.25">
      <c r="S1127" s="443"/>
      <c r="T1127" s="443"/>
    </row>
    <row r="1128" spans="19:20" x14ac:dyDescent="0.25">
      <c r="S1128" s="443"/>
      <c r="T1128" s="443"/>
    </row>
    <row r="1129" spans="19:20" x14ac:dyDescent="0.25">
      <c r="S1129" s="443"/>
      <c r="T1129" s="443"/>
    </row>
    <row r="1130" spans="19:20" x14ac:dyDescent="0.25">
      <c r="S1130" s="443"/>
      <c r="T1130" s="443"/>
    </row>
    <row r="1131" spans="19:20" x14ac:dyDescent="0.25">
      <c r="S1131" s="443"/>
      <c r="T1131" s="443"/>
    </row>
    <row r="1132" spans="19:20" x14ac:dyDescent="0.25">
      <c r="S1132" s="443"/>
      <c r="T1132" s="443"/>
    </row>
    <row r="1133" spans="19:20" x14ac:dyDescent="0.25">
      <c r="S1133" s="443"/>
      <c r="T1133" s="443"/>
    </row>
    <row r="1134" spans="19:20" x14ac:dyDescent="0.25">
      <c r="S1134" s="443"/>
      <c r="T1134" s="443"/>
    </row>
    <row r="1135" spans="19:20" x14ac:dyDescent="0.25">
      <c r="S1135" s="443"/>
      <c r="T1135" s="443"/>
    </row>
    <row r="1136" spans="19:20" x14ac:dyDescent="0.25">
      <c r="S1136" s="443"/>
      <c r="T1136" s="443"/>
    </row>
    <row r="1137" spans="19:20" x14ac:dyDescent="0.25">
      <c r="S1137" s="443"/>
      <c r="T1137" s="443"/>
    </row>
    <row r="1138" spans="19:20" x14ac:dyDescent="0.25">
      <c r="S1138" s="443"/>
      <c r="T1138" s="443"/>
    </row>
    <row r="1139" spans="19:20" x14ac:dyDescent="0.25">
      <c r="S1139" s="443"/>
      <c r="T1139" s="443"/>
    </row>
    <row r="1140" spans="19:20" x14ac:dyDescent="0.25">
      <c r="S1140" s="443"/>
      <c r="T1140" s="443"/>
    </row>
    <row r="1141" spans="19:20" x14ac:dyDescent="0.25">
      <c r="S1141" s="443"/>
      <c r="T1141" s="443"/>
    </row>
    <row r="1142" spans="19:20" x14ac:dyDescent="0.25">
      <c r="S1142" s="443"/>
      <c r="T1142" s="443"/>
    </row>
    <row r="1143" spans="19:20" x14ac:dyDescent="0.25">
      <c r="S1143" s="443"/>
      <c r="T1143" s="443"/>
    </row>
    <row r="1144" spans="19:20" x14ac:dyDescent="0.25">
      <c r="S1144" s="443"/>
      <c r="T1144" s="443"/>
    </row>
    <row r="1145" spans="19:20" x14ac:dyDescent="0.25">
      <c r="S1145" s="443"/>
      <c r="T1145" s="443"/>
    </row>
    <row r="1146" spans="19:20" x14ac:dyDescent="0.25">
      <c r="S1146" s="443"/>
      <c r="T1146" s="443"/>
    </row>
    <row r="1147" spans="19:20" x14ac:dyDescent="0.25">
      <c r="S1147" s="443"/>
      <c r="T1147" s="443"/>
    </row>
    <row r="1148" spans="19:20" x14ac:dyDescent="0.25">
      <c r="S1148" s="443"/>
      <c r="T1148" s="443"/>
    </row>
    <row r="1149" spans="19:20" x14ac:dyDescent="0.25">
      <c r="S1149" s="443"/>
      <c r="T1149" s="443"/>
    </row>
    <row r="1150" spans="19:20" x14ac:dyDescent="0.25">
      <c r="S1150" s="443"/>
      <c r="T1150" s="443"/>
    </row>
    <row r="1151" spans="19:20" x14ac:dyDescent="0.25">
      <c r="S1151" s="443"/>
      <c r="T1151" s="443"/>
    </row>
    <row r="1152" spans="19:20" x14ac:dyDescent="0.25">
      <c r="S1152" s="443"/>
      <c r="T1152" s="443"/>
    </row>
    <row r="1153" spans="19:20" x14ac:dyDescent="0.25">
      <c r="S1153" s="443"/>
      <c r="T1153" s="443"/>
    </row>
    <row r="1154" spans="19:20" x14ac:dyDescent="0.25">
      <c r="S1154" s="443"/>
      <c r="T1154" s="443"/>
    </row>
    <row r="1155" spans="19:20" x14ac:dyDescent="0.25">
      <c r="S1155" s="443"/>
      <c r="T1155" s="443"/>
    </row>
    <row r="1156" spans="19:20" x14ac:dyDescent="0.25">
      <c r="S1156" s="443"/>
      <c r="T1156" s="443"/>
    </row>
    <row r="1157" spans="19:20" x14ac:dyDescent="0.25">
      <c r="S1157" s="443"/>
      <c r="T1157" s="443"/>
    </row>
    <row r="1158" spans="19:20" x14ac:dyDescent="0.25">
      <c r="S1158" s="443"/>
      <c r="T1158" s="443"/>
    </row>
    <row r="1159" spans="19:20" x14ac:dyDescent="0.25">
      <c r="S1159" s="443"/>
      <c r="T1159" s="443"/>
    </row>
    <row r="1160" spans="19:20" x14ac:dyDescent="0.25">
      <c r="S1160" s="443"/>
      <c r="T1160" s="443"/>
    </row>
    <row r="1161" spans="19:20" x14ac:dyDescent="0.25">
      <c r="S1161" s="443"/>
      <c r="T1161" s="443"/>
    </row>
    <row r="1162" spans="19:20" x14ac:dyDescent="0.25">
      <c r="S1162" s="443"/>
      <c r="T1162" s="443"/>
    </row>
    <row r="1163" spans="19:20" x14ac:dyDescent="0.25">
      <c r="S1163" s="443"/>
      <c r="T1163" s="443"/>
    </row>
    <row r="1164" spans="19:20" x14ac:dyDescent="0.25">
      <c r="S1164" s="443"/>
      <c r="T1164" s="443"/>
    </row>
    <row r="1165" spans="19:20" x14ac:dyDescent="0.25">
      <c r="S1165" s="443"/>
      <c r="T1165" s="443"/>
    </row>
    <row r="1166" spans="19:20" x14ac:dyDescent="0.25">
      <c r="S1166" s="443"/>
      <c r="T1166" s="443"/>
    </row>
    <row r="1167" spans="19:20" x14ac:dyDescent="0.25">
      <c r="S1167" s="443"/>
      <c r="T1167" s="443"/>
    </row>
    <row r="1168" spans="19:20" x14ac:dyDescent="0.25">
      <c r="S1168" s="443"/>
      <c r="T1168" s="443"/>
    </row>
    <row r="1169" spans="19:20" x14ac:dyDescent="0.25">
      <c r="S1169" s="443"/>
      <c r="T1169" s="443"/>
    </row>
    <row r="1170" spans="19:20" x14ac:dyDescent="0.25">
      <c r="S1170" s="443"/>
      <c r="T1170" s="443"/>
    </row>
    <row r="1171" spans="19:20" x14ac:dyDescent="0.25">
      <c r="S1171" s="443"/>
      <c r="T1171" s="443"/>
    </row>
    <row r="1172" spans="19:20" x14ac:dyDescent="0.25">
      <c r="S1172" s="443"/>
      <c r="T1172" s="443"/>
    </row>
    <row r="1173" spans="19:20" x14ac:dyDescent="0.25">
      <c r="S1173" s="443"/>
      <c r="T1173" s="443"/>
    </row>
    <row r="1174" spans="19:20" x14ac:dyDescent="0.25">
      <c r="S1174" s="443"/>
      <c r="T1174" s="443"/>
    </row>
    <row r="1175" spans="19:20" x14ac:dyDescent="0.25">
      <c r="S1175" s="443"/>
      <c r="T1175" s="443"/>
    </row>
    <row r="1176" spans="19:20" x14ac:dyDescent="0.25">
      <c r="S1176" s="443"/>
      <c r="T1176" s="443"/>
    </row>
    <row r="1177" spans="19:20" x14ac:dyDescent="0.25">
      <c r="S1177" s="443"/>
      <c r="T1177" s="443"/>
    </row>
    <row r="1178" spans="19:20" x14ac:dyDescent="0.25">
      <c r="S1178" s="443"/>
      <c r="T1178" s="443"/>
    </row>
    <row r="1179" spans="19:20" x14ac:dyDescent="0.25">
      <c r="S1179" s="443"/>
      <c r="T1179" s="443"/>
    </row>
    <row r="1180" spans="19:20" x14ac:dyDescent="0.25">
      <c r="S1180" s="443"/>
      <c r="T1180" s="443"/>
    </row>
    <row r="1181" spans="19:20" x14ac:dyDescent="0.25">
      <c r="S1181" s="443"/>
      <c r="T1181" s="443"/>
    </row>
    <row r="1182" spans="19:20" x14ac:dyDescent="0.25">
      <c r="S1182" s="443"/>
      <c r="T1182" s="443"/>
    </row>
    <row r="1183" spans="19:20" x14ac:dyDescent="0.25">
      <c r="S1183" s="443"/>
      <c r="T1183" s="443"/>
    </row>
    <row r="1184" spans="19:20" x14ac:dyDescent="0.25">
      <c r="S1184" s="443"/>
      <c r="T1184" s="443"/>
    </row>
    <row r="1185" spans="19:20" x14ac:dyDescent="0.25">
      <c r="S1185" s="443"/>
      <c r="T1185" s="443"/>
    </row>
    <row r="1186" spans="19:20" x14ac:dyDescent="0.25">
      <c r="S1186" s="443"/>
      <c r="T1186" s="443"/>
    </row>
    <row r="1187" spans="19:20" x14ac:dyDescent="0.25">
      <c r="S1187" s="443"/>
      <c r="T1187" s="443"/>
    </row>
    <row r="1188" spans="19:20" x14ac:dyDescent="0.25">
      <c r="S1188" s="443"/>
      <c r="T1188" s="443"/>
    </row>
    <row r="1189" spans="19:20" x14ac:dyDescent="0.25">
      <c r="S1189" s="443"/>
      <c r="T1189" s="443"/>
    </row>
    <row r="1190" spans="19:20" x14ac:dyDescent="0.25">
      <c r="S1190" s="443"/>
      <c r="T1190" s="443"/>
    </row>
    <row r="1191" spans="19:20" x14ac:dyDescent="0.25">
      <c r="S1191" s="443"/>
      <c r="T1191" s="443"/>
    </row>
    <row r="1192" spans="19:20" x14ac:dyDescent="0.25">
      <c r="S1192" s="443"/>
      <c r="T1192" s="443"/>
    </row>
    <row r="1193" spans="19:20" x14ac:dyDescent="0.25">
      <c r="S1193" s="443"/>
      <c r="T1193" s="443"/>
    </row>
    <row r="1194" spans="19:20" x14ac:dyDescent="0.25">
      <c r="S1194" s="443"/>
      <c r="T1194" s="443"/>
    </row>
    <row r="1195" spans="19:20" x14ac:dyDescent="0.25">
      <c r="S1195" s="443"/>
      <c r="T1195" s="443"/>
    </row>
    <row r="1196" spans="19:20" x14ac:dyDescent="0.25">
      <c r="S1196" s="443"/>
      <c r="T1196" s="443"/>
    </row>
    <row r="1197" spans="19:20" x14ac:dyDescent="0.25">
      <c r="S1197" s="443"/>
      <c r="T1197" s="443"/>
    </row>
    <row r="1198" spans="19:20" x14ac:dyDescent="0.25">
      <c r="S1198" s="443"/>
      <c r="T1198" s="443"/>
    </row>
    <row r="1199" spans="19:20" x14ac:dyDescent="0.25">
      <c r="S1199" s="443"/>
      <c r="T1199" s="443"/>
    </row>
    <row r="1200" spans="19:20" x14ac:dyDescent="0.25">
      <c r="S1200" s="443"/>
      <c r="T1200" s="443"/>
    </row>
    <row r="1201" spans="19:20" x14ac:dyDescent="0.25">
      <c r="S1201" s="443"/>
      <c r="T1201" s="443"/>
    </row>
    <row r="1202" spans="19:20" x14ac:dyDescent="0.25">
      <c r="S1202" s="443"/>
      <c r="T1202" s="443"/>
    </row>
    <row r="1203" spans="19:20" x14ac:dyDescent="0.25">
      <c r="S1203" s="443"/>
      <c r="T1203" s="443"/>
    </row>
    <row r="1204" spans="19:20" x14ac:dyDescent="0.25">
      <c r="S1204" s="443"/>
      <c r="T1204" s="443"/>
    </row>
    <row r="1205" spans="19:20" x14ac:dyDescent="0.25">
      <c r="S1205" s="443"/>
      <c r="T1205" s="443"/>
    </row>
    <row r="1206" spans="19:20" x14ac:dyDescent="0.25">
      <c r="S1206" s="443"/>
      <c r="T1206" s="443"/>
    </row>
    <row r="1207" spans="19:20" x14ac:dyDescent="0.25">
      <c r="S1207" s="443"/>
      <c r="T1207" s="443"/>
    </row>
    <row r="1208" spans="19:20" x14ac:dyDescent="0.25">
      <c r="S1208" s="443"/>
      <c r="T1208" s="443"/>
    </row>
    <row r="1209" spans="19:20" x14ac:dyDescent="0.25">
      <c r="S1209" s="443"/>
      <c r="T1209" s="443"/>
    </row>
    <row r="1210" spans="19:20" x14ac:dyDescent="0.25">
      <c r="S1210" s="443"/>
      <c r="T1210" s="443"/>
    </row>
    <row r="1211" spans="19:20" x14ac:dyDescent="0.25">
      <c r="S1211" s="443"/>
      <c r="T1211" s="443"/>
    </row>
    <row r="1212" spans="19:20" x14ac:dyDescent="0.25">
      <c r="S1212" s="443"/>
      <c r="T1212" s="443"/>
    </row>
    <row r="1213" spans="19:20" x14ac:dyDescent="0.25">
      <c r="S1213" s="443"/>
      <c r="T1213" s="443"/>
    </row>
    <row r="1214" spans="19:20" x14ac:dyDescent="0.25">
      <c r="S1214" s="443"/>
      <c r="T1214" s="443"/>
    </row>
    <row r="1215" spans="19:20" x14ac:dyDescent="0.25">
      <c r="S1215" s="443"/>
      <c r="T1215" s="443"/>
    </row>
    <row r="1216" spans="19:20" x14ac:dyDescent="0.25">
      <c r="S1216" s="443"/>
      <c r="T1216" s="443"/>
    </row>
    <row r="1217" spans="19:20" x14ac:dyDescent="0.25">
      <c r="S1217" s="443"/>
      <c r="T1217" s="443"/>
    </row>
    <row r="1218" spans="19:20" x14ac:dyDescent="0.25">
      <c r="S1218" s="443"/>
      <c r="T1218" s="443"/>
    </row>
    <row r="1219" spans="19:20" x14ac:dyDescent="0.25">
      <c r="S1219" s="443"/>
      <c r="T1219" s="443"/>
    </row>
    <row r="1220" spans="19:20" x14ac:dyDescent="0.25">
      <c r="S1220" s="443"/>
      <c r="T1220" s="443"/>
    </row>
    <row r="1221" spans="19:20" x14ac:dyDescent="0.25">
      <c r="S1221" s="443"/>
      <c r="T1221" s="443"/>
    </row>
    <row r="1222" spans="19:20" x14ac:dyDescent="0.25">
      <c r="S1222" s="443"/>
      <c r="T1222" s="443"/>
    </row>
    <row r="1223" spans="19:20" x14ac:dyDescent="0.25">
      <c r="S1223" s="443"/>
      <c r="T1223" s="443"/>
    </row>
    <row r="1224" spans="19:20" x14ac:dyDescent="0.25">
      <c r="S1224" s="443"/>
      <c r="T1224" s="443"/>
    </row>
    <row r="1225" spans="19:20" x14ac:dyDescent="0.25">
      <c r="S1225" s="443"/>
      <c r="T1225" s="443"/>
    </row>
    <row r="1226" spans="19:20" x14ac:dyDescent="0.25">
      <c r="S1226" s="443"/>
      <c r="T1226" s="443"/>
    </row>
    <row r="1227" spans="19:20" x14ac:dyDescent="0.25">
      <c r="S1227" s="443"/>
      <c r="T1227" s="443"/>
    </row>
    <row r="1228" spans="19:20" x14ac:dyDescent="0.25">
      <c r="S1228" s="443"/>
      <c r="T1228" s="443"/>
    </row>
    <row r="1229" spans="19:20" x14ac:dyDescent="0.25">
      <c r="S1229" s="443"/>
      <c r="T1229" s="443"/>
    </row>
    <row r="1230" spans="19:20" x14ac:dyDescent="0.25">
      <c r="S1230" s="443"/>
      <c r="T1230" s="443"/>
    </row>
    <row r="1231" spans="19:20" x14ac:dyDescent="0.25">
      <c r="S1231" s="443"/>
      <c r="T1231" s="443"/>
    </row>
    <row r="1232" spans="19:20" x14ac:dyDescent="0.25">
      <c r="S1232" s="443"/>
      <c r="T1232" s="443"/>
    </row>
    <row r="1233" spans="19:20" x14ac:dyDescent="0.25">
      <c r="S1233" s="443"/>
      <c r="T1233" s="443"/>
    </row>
    <row r="1234" spans="19:20" x14ac:dyDescent="0.25">
      <c r="S1234" s="443"/>
      <c r="T1234" s="443"/>
    </row>
    <row r="1235" spans="19:20" x14ac:dyDescent="0.25">
      <c r="S1235" s="443"/>
      <c r="T1235" s="443"/>
    </row>
    <row r="1236" spans="19:20" x14ac:dyDescent="0.25">
      <c r="S1236" s="443"/>
      <c r="T1236" s="443"/>
    </row>
    <row r="1237" spans="19:20" x14ac:dyDescent="0.25">
      <c r="S1237" s="443"/>
      <c r="T1237" s="443"/>
    </row>
    <row r="1238" spans="19:20" x14ac:dyDescent="0.25">
      <c r="S1238" s="443"/>
      <c r="T1238" s="443"/>
    </row>
    <row r="1239" spans="19:20" x14ac:dyDescent="0.25">
      <c r="S1239" s="443"/>
      <c r="T1239" s="443"/>
    </row>
    <row r="1240" spans="19:20" x14ac:dyDescent="0.25">
      <c r="S1240" s="443"/>
      <c r="T1240" s="443"/>
    </row>
    <row r="1241" spans="19:20" x14ac:dyDescent="0.25">
      <c r="S1241" s="443"/>
      <c r="T1241" s="443"/>
    </row>
    <row r="1242" spans="19:20" x14ac:dyDescent="0.25">
      <c r="S1242" s="443"/>
      <c r="T1242" s="443"/>
    </row>
    <row r="1243" spans="19:20" x14ac:dyDescent="0.25">
      <c r="S1243" s="443"/>
      <c r="T1243" s="443"/>
    </row>
    <row r="1244" spans="19:20" x14ac:dyDescent="0.25">
      <c r="S1244" s="443"/>
      <c r="T1244" s="443"/>
    </row>
    <row r="1245" spans="19:20" x14ac:dyDescent="0.25">
      <c r="S1245" s="443"/>
      <c r="T1245" s="443"/>
    </row>
    <row r="1246" spans="19:20" x14ac:dyDescent="0.25">
      <c r="S1246" s="443"/>
      <c r="T1246" s="443"/>
    </row>
    <row r="1247" spans="19:20" x14ac:dyDescent="0.25">
      <c r="S1247" s="443"/>
      <c r="T1247" s="443"/>
    </row>
    <row r="1248" spans="19:20" x14ac:dyDescent="0.25">
      <c r="S1248" s="443"/>
      <c r="T1248" s="443"/>
    </row>
    <row r="1249" spans="19:20" x14ac:dyDescent="0.25">
      <c r="S1249" s="443"/>
      <c r="T1249" s="443"/>
    </row>
    <row r="1250" spans="19:20" x14ac:dyDescent="0.25">
      <c r="S1250" s="443"/>
      <c r="T1250" s="443"/>
    </row>
    <row r="1251" spans="19:20" x14ac:dyDescent="0.25">
      <c r="S1251" s="443"/>
      <c r="T1251" s="443"/>
    </row>
    <row r="1252" spans="19:20" x14ac:dyDescent="0.25">
      <c r="S1252" s="443"/>
      <c r="T1252" s="443"/>
    </row>
    <row r="1253" spans="19:20" x14ac:dyDescent="0.25">
      <c r="S1253" s="443"/>
      <c r="T1253" s="443"/>
    </row>
    <row r="1254" spans="19:20" x14ac:dyDescent="0.25">
      <c r="S1254" s="443"/>
      <c r="T1254" s="443"/>
    </row>
    <row r="1255" spans="19:20" x14ac:dyDescent="0.25">
      <c r="S1255" s="443"/>
      <c r="T1255" s="443"/>
    </row>
    <row r="1256" spans="19:20" x14ac:dyDescent="0.25">
      <c r="S1256" s="443"/>
      <c r="T1256" s="443"/>
    </row>
    <row r="1257" spans="19:20" x14ac:dyDescent="0.25">
      <c r="S1257" s="443"/>
      <c r="T1257" s="443"/>
    </row>
    <row r="1258" spans="19:20" x14ac:dyDescent="0.25">
      <c r="S1258" s="443"/>
      <c r="T1258" s="443"/>
    </row>
    <row r="1259" spans="19:20" x14ac:dyDescent="0.25">
      <c r="S1259" s="443"/>
      <c r="T1259" s="443"/>
    </row>
    <row r="1260" spans="19:20" x14ac:dyDescent="0.25">
      <c r="S1260" s="443"/>
      <c r="T1260" s="443"/>
    </row>
    <row r="1261" spans="19:20" x14ac:dyDescent="0.25">
      <c r="S1261" s="443"/>
      <c r="T1261" s="443"/>
    </row>
    <row r="1262" spans="19:20" x14ac:dyDescent="0.25">
      <c r="S1262" s="443"/>
      <c r="T1262" s="443"/>
    </row>
    <row r="1263" spans="19:20" x14ac:dyDescent="0.25">
      <c r="S1263" s="443"/>
      <c r="T1263" s="443"/>
    </row>
    <row r="1264" spans="19:20" x14ac:dyDescent="0.25">
      <c r="S1264" s="443"/>
      <c r="T1264" s="443"/>
    </row>
    <row r="1265" spans="19:20" x14ac:dyDescent="0.25">
      <c r="S1265" s="443"/>
      <c r="T1265" s="443"/>
    </row>
    <row r="1266" spans="19:20" x14ac:dyDescent="0.25">
      <c r="S1266" s="443"/>
      <c r="T1266" s="443"/>
    </row>
    <row r="1267" spans="19:20" x14ac:dyDescent="0.25">
      <c r="S1267" s="443"/>
      <c r="T1267" s="443"/>
    </row>
    <row r="1268" spans="19:20" x14ac:dyDescent="0.25">
      <c r="S1268" s="443"/>
      <c r="T1268" s="443"/>
    </row>
    <row r="1269" spans="19:20" x14ac:dyDescent="0.25">
      <c r="S1269" s="443"/>
      <c r="T1269" s="443"/>
    </row>
    <row r="1270" spans="19:20" x14ac:dyDescent="0.25">
      <c r="S1270" s="443"/>
      <c r="T1270" s="443"/>
    </row>
    <row r="1271" spans="19:20" x14ac:dyDescent="0.25">
      <c r="S1271" s="443"/>
      <c r="T1271" s="443"/>
    </row>
    <row r="1272" spans="19:20" x14ac:dyDescent="0.25">
      <c r="S1272" s="443"/>
      <c r="T1272" s="443"/>
    </row>
    <row r="1273" spans="19:20" x14ac:dyDescent="0.25">
      <c r="S1273" s="443"/>
      <c r="T1273" s="443"/>
    </row>
    <row r="1274" spans="19:20" x14ac:dyDescent="0.25">
      <c r="S1274" s="443"/>
      <c r="T1274" s="443"/>
    </row>
    <row r="1275" spans="19:20" x14ac:dyDescent="0.25">
      <c r="S1275" s="443"/>
      <c r="T1275" s="443"/>
    </row>
    <row r="1276" spans="19:20" x14ac:dyDescent="0.25">
      <c r="S1276" s="443"/>
      <c r="T1276" s="443"/>
    </row>
    <row r="1277" spans="19:20" x14ac:dyDescent="0.25">
      <c r="S1277" s="443"/>
      <c r="T1277" s="443"/>
    </row>
    <row r="1278" spans="19:20" x14ac:dyDescent="0.25">
      <c r="S1278" s="443"/>
      <c r="T1278" s="443"/>
    </row>
    <row r="1279" spans="19:20" x14ac:dyDescent="0.25">
      <c r="S1279" s="443"/>
      <c r="T1279" s="443"/>
    </row>
    <row r="1280" spans="19:20" x14ac:dyDescent="0.25">
      <c r="S1280" s="443"/>
      <c r="T1280" s="443"/>
    </row>
    <row r="1281" spans="19:20" x14ac:dyDescent="0.25">
      <c r="S1281" s="443"/>
      <c r="T1281" s="443"/>
    </row>
    <row r="1282" spans="19:20" x14ac:dyDescent="0.25">
      <c r="S1282" s="443"/>
      <c r="T1282" s="443"/>
    </row>
    <row r="1283" spans="19:20" x14ac:dyDescent="0.25">
      <c r="S1283" s="443"/>
      <c r="T1283" s="443"/>
    </row>
    <row r="1284" spans="19:20" x14ac:dyDescent="0.25">
      <c r="S1284" s="443"/>
      <c r="T1284" s="443"/>
    </row>
    <row r="1285" spans="19:20" x14ac:dyDescent="0.25">
      <c r="S1285" s="443"/>
      <c r="T1285" s="443"/>
    </row>
    <row r="1286" spans="19:20" x14ac:dyDescent="0.25">
      <c r="S1286" s="443"/>
      <c r="T1286" s="443"/>
    </row>
    <row r="1287" spans="19:20" x14ac:dyDescent="0.25">
      <c r="S1287" s="443"/>
      <c r="T1287" s="443"/>
    </row>
    <row r="1288" spans="19:20" x14ac:dyDescent="0.25">
      <c r="S1288" s="443"/>
      <c r="T1288" s="443"/>
    </row>
    <row r="1289" spans="19:20" x14ac:dyDescent="0.25">
      <c r="S1289" s="443"/>
      <c r="T1289" s="443"/>
    </row>
    <row r="1290" spans="19:20" x14ac:dyDescent="0.25">
      <c r="S1290" s="443"/>
      <c r="T1290" s="443"/>
    </row>
    <row r="1291" spans="19:20" x14ac:dyDescent="0.25">
      <c r="S1291" s="443"/>
      <c r="T1291" s="443"/>
    </row>
    <row r="1292" spans="19:20" x14ac:dyDescent="0.25">
      <c r="S1292" s="443"/>
      <c r="T1292" s="443"/>
    </row>
    <row r="1293" spans="19:20" x14ac:dyDescent="0.25">
      <c r="S1293" s="443"/>
      <c r="T1293" s="443"/>
    </row>
    <row r="1294" spans="19:20" x14ac:dyDescent="0.25">
      <c r="S1294" s="443"/>
      <c r="T1294" s="443"/>
    </row>
    <row r="1295" spans="19:20" x14ac:dyDescent="0.25">
      <c r="S1295" s="443"/>
      <c r="T1295" s="443"/>
    </row>
    <row r="1296" spans="19:20" x14ac:dyDescent="0.25">
      <c r="S1296" s="443"/>
      <c r="T1296" s="443"/>
    </row>
    <row r="1297" spans="19:20" x14ac:dyDescent="0.25">
      <c r="S1297" s="443"/>
      <c r="T1297" s="443"/>
    </row>
    <row r="1298" spans="19:20" x14ac:dyDescent="0.25">
      <c r="S1298" s="443"/>
      <c r="T1298" s="443"/>
    </row>
    <row r="1299" spans="19:20" x14ac:dyDescent="0.25">
      <c r="S1299" s="443"/>
      <c r="T1299" s="443"/>
    </row>
    <row r="1300" spans="19:20" x14ac:dyDescent="0.25">
      <c r="S1300" s="443"/>
      <c r="T1300" s="443"/>
    </row>
    <row r="1301" spans="19:20" x14ac:dyDescent="0.25">
      <c r="S1301" s="443"/>
      <c r="T1301" s="443"/>
    </row>
    <row r="1302" spans="19:20" x14ac:dyDescent="0.25">
      <c r="S1302" s="443"/>
      <c r="T1302" s="443"/>
    </row>
    <row r="1303" spans="19:20" x14ac:dyDescent="0.25">
      <c r="S1303" s="443"/>
      <c r="T1303" s="443"/>
    </row>
    <row r="1304" spans="19:20" x14ac:dyDescent="0.25">
      <c r="S1304" s="443"/>
      <c r="T1304" s="443"/>
    </row>
    <row r="1305" spans="19:20" x14ac:dyDescent="0.25">
      <c r="S1305" s="443"/>
      <c r="T1305" s="443"/>
    </row>
    <row r="1306" spans="19:20" x14ac:dyDescent="0.25">
      <c r="S1306" s="443"/>
      <c r="T1306" s="443"/>
    </row>
    <row r="1307" spans="19:20" x14ac:dyDescent="0.25">
      <c r="S1307" s="443"/>
      <c r="T1307" s="443"/>
    </row>
    <row r="1308" spans="19:20" x14ac:dyDescent="0.25">
      <c r="S1308" s="443"/>
      <c r="T1308" s="443"/>
    </row>
    <row r="1309" spans="19:20" x14ac:dyDescent="0.25">
      <c r="S1309" s="443"/>
      <c r="T1309" s="443"/>
    </row>
    <row r="1310" spans="19:20" x14ac:dyDescent="0.25">
      <c r="S1310" s="443"/>
      <c r="T1310" s="443"/>
    </row>
    <row r="1311" spans="19:20" x14ac:dyDescent="0.25">
      <c r="S1311" s="443"/>
      <c r="T1311" s="443"/>
    </row>
    <row r="1312" spans="19:20" x14ac:dyDescent="0.25">
      <c r="S1312" s="443"/>
      <c r="T1312" s="443"/>
    </row>
    <row r="1313" spans="19:20" x14ac:dyDescent="0.25">
      <c r="S1313" s="443"/>
      <c r="T1313" s="443"/>
    </row>
    <row r="1314" spans="19:20" x14ac:dyDescent="0.25">
      <c r="S1314" s="443"/>
      <c r="T1314" s="443"/>
    </row>
    <row r="1315" spans="19:20" x14ac:dyDescent="0.25">
      <c r="S1315" s="443"/>
      <c r="T1315" s="443"/>
    </row>
    <row r="1316" spans="19:20" x14ac:dyDescent="0.25">
      <c r="S1316" s="443"/>
      <c r="T1316" s="443"/>
    </row>
    <row r="1317" spans="19:20" x14ac:dyDescent="0.25">
      <c r="S1317" s="443"/>
      <c r="T1317" s="443"/>
    </row>
    <row r="1318" spans="19:20" x14ac:dyDescent="0.25">
      <c r="S1318" s="443"/>
      <c r="T1318" s="443"/>
    </row>
    <row r="1319" spans="19:20" x14ac:dyDescent="0.25">
      <c r="S1319" s="443"/>
      <c r="T1319" s="443"/>
    </row>
    <row r="1320" spans="19:20" x14ac:dyDescent="0.25">
      <c r="S1320" s="443"/>
      <c r="T1320" s="443"/>
    </row>
    <row r="1321" spans="19:20" x14ac:dyDescent="0.25">
      <c r="S1321" s="443"/>
      <c r="T1321" s="443"/>
    </row>
    <row r="1322" spans="19:20" x14ac:dyDescent="0.25">
      <c r="S1322" s="443"/>
      <c r="T1322" s="443"/>
    </row>
    <row r="1323" spans="19:20" x14ac:dyDescent="0.25">
      <c r="S1323" s="443"/>
      <c r="T1323" s="443"/>
    </row>
    <row r="1324" spans="19:20" x14ac:dyDescent="0.25">
      <c r="S1324" s="443"/>
      <c r="T1324" s="443"/>
    </row>
    <row r="1325" spans="19:20" x14ac:dyDescent="0.25">
      <c r="S1325" s="443"/>
      <c r="T1325" s="443"/>
    </row>
    <row r="1326" spans="19:20" x14ac:dyDescent="0.25">
      <c r="S1326" s="443"/>
      <c r="T1326" s="443"/>
    </row>
    <row r="1327" spans="19:20" x14ac:dyDescent="0.25">
      <c r="S1327" s="443"/>
      <c r="T1327" s="443"/>
    </row>
    <row r="1328" spans="19:20" x14ac:dyDescent="0.25">
      <c r="S1328" s="443"/>
      <c r="T1328" s="443"/>
    </row>
    <row r="1329" spans="19:20" x14ac:dyDescent="0.25">
      <c r="S1329" s="443"/>
      <c r="T1329" s="443"/>
    </row>
    <row r="1330" spans="19:20" x14ac:dyDescent="0.25">
      <c r="S1330" s="443"/>
      <c r="T1330" s="443"/>
    </row>
    <row r="1331" spans="19:20" x14ac:dyDescent="0.25">
      <c r="S1331" s="443"/>
      <c r="T1331" s="443"/>
    </row>
    <row r="1332" spans="19:20" x14ac:dyDescent="0.25">
      <c r="S1332" s="443"/>
      <c r="T1332" s="443"/>
    </row>
    <row r="1333" spans="19:20" x14ac:dyDescent="0.25">
      <c r="S1333" s="443"/>
      <c r="T1333" s="443"/>
    </row>
    <row r="1334" spans="19:20" x14ac:dyDescent="0.25">
      <c r="S1334" s="443"/>
      <c r="T1334" s="443"/>
    </row>
    <row r="1335" spans="19:20" x14ac:dyDescent="0.25">
      <c r="S1335" s="443"/>
      <c r="T1335" s="443"/>
    </row>
    <row r="1336" spans="19:20" x14ac:dyDescent="0.25">
      <c r="S1336" s="443"/>
      <c r="T1336" s="443"/>
    </row>
    <row r="1337" spans="19:20" x14ac:dyDescent="0.25">
      <c r="S1337" s="443"/>
      <c r="T1337" s="443"/>
    </row>
    <row r="1338" spans="19:20" x14ac:dyDescent="0.25">
      <c r="S1338" s="443"/>
      <c r="T1338" s="443"/>
    </row>
    <row r="1339" spans="19:20" x14ac:dyDescent="0.25">
      <c r="S1339" s="443"/>
      <c r="T1339" s="443"/>
    </row>
    <row r="1340" spans="19:20" x14ac:dyDescent="0.25">
      <c r="S1340" s="443"/>
      <c r="T1340" s="443"/>
    </row>
    <row r="1341" spans="19:20" x14ac:dyDescent="0.25">
      <c r="S1341" s="443"/>
      <c r="T1341" s="443"/>
    </row>
    <row r="1342" spans="19:20" x14ac:dyDescent="0.25">
      <c r="S1342" s="443"/>
      <c r="T1342" s="443"/>
    </row>
    <row r="1343" spans="19:20" x14ac:dyDescent="0.25">
      <c r="S1343" s="443"/>
      <c r="T1343" s="443"/>
    </row>
    <row r="1344" spans="19:20" x14ac:dyDescent="0.25">
      <c r="S1344" s="443"/>
      <c r="T1344" s="443"/>
    </row>
    <row r="1345" spans="19:20" x14ac:dyDescent="0.25">
      <c r="S1345" s="443"/>
      <c r="T1345" s="443"/>
    </row>
    <row r="1346" spans="19:20" x14ac:dyDescent="0.25">
      <c r="S1346" s="443"/>
      <c r="T1346" s="443"/>
    </row>
    <row r="1347" spans="19:20" x14ac:dyDescent="0.25">
      <c r="S1347" s="443"/>
      <c r="T1347" s="443"/>
    </row>
    <row r="1348" spans="19:20" x14ac:dyDescent="0.25">
      <c r="S1348" s="443"/>
      <c r="T1348" s="443"/>
    </row>
    <row r="1349" spans="19:20" x14ac:dyDescent="0.25">
      <c r="S1349" s="443"/>
      <c r="T1349" s="443"/>
    </row>
    <row r="1350" spans="19:20" x14ac:dyDescent="0.25">
      <c r="S1350" s="443"/>
      <c r="T1350" s="443"/>
    </row>
    <row r="1351" spans="19:20" x14ac:dyDescent="0.25">
      <c r="S1351" s="443"/>
      <c r="T1351" s="443"/>
    </row>
    <row r="1352" spans="19:20" x14ac:dyDescent="0.25">
      <c r="S1352" s="443"/>
      <c r="T1352" s="443"/>
    </row>
    <row r="1353" spans="19:20" x14ac:dyDescent="0.25">
      <c r="S1353" s="443"/>
      <c r="T1353" s="443"/>
    </row>
    <row r="1354" spans="19:20" x14ac:dyDescent="0.25">
      <c r="S1354" s="443"/>
      <c r="T1354" s="443"/>
    </row>
    <row r="1355" spans="19:20" x14ac:dyDescent="0.25">
      <c r="S1355" s="443"/>
      <c r="T1355" s="443"/>
    </row>
    <row r="1356" spans="19:20" x14ac:dyDescent="0.25">
      <c r="S1356" s="443"/>
      <c r="T1356" s="443"/>
    </row>
    <row r="1357" spans="19:20" x14ac:dyDescent="0.25">
      <c r="S1357" s="443"/>
      <c r="T1357" s="443"/>
    </row>
    <row r="1358" spans="19:20" x14ac:dyDescent="0.25">
      <c r="S1358" s="443"/>
      <c r="T1358" s="443"/>
    </row>
    <row r="1359" spans="19:20" x14ac:dyDescent="0.25">
      <c r="S1359" s="443"/>
      <c r="T1359" s="443"/>
    </row>
    <row r="1360" spans="19:20" x14ac:dyDescent="0.25">
      <c r="S1360" s="443"/>
      <c r="T1360" s="443"/>
    </row>
    <row r="1361" spans="19:20" x14ac:dyDescent="0.25">
      <c r="S1361" s="443"/>
      <c r="T1361" s="443"/>
    </row>
    <row r="1362" spans="19:20" x14ac:dyDescent="0.25">
      <c r="S1362" s="443"/>
      <c r="T1362" s="443"/>
    </row>
    <row r="1363" spans="19:20" x14ac:dyDescent="0.25">
      <c r="S1363" s="443"/>
      <c r="T1363" s="443"/>
    </row>
    <row r="1364" spans="19:20" x14ac:dyDescent="0.25">
      <c r="S1364" s="443"/>
      <c r="T1364" s="443"/>
    </row>
    <row r="1365" spans="19:20" x14ac:dyDescent="0.25">
      <c r="S1365" s="443"/>
      <c r="T1365" s="443"/>
    </row>
    <row r="1366" spans="19:20" x14ac:dyDescent="0.25">
      <c r="S1366" s="443"/>
      <c r="T1366" s="443"/>
    </row>
    <row r="1367" spans="19:20" x14ac:dyDescent="0.25">
      <c r="S1367" s="443"/>
      <c r="T1367" s="443"/>
    </row>
    <row r="1368" spans="19:20" x14ac:dyDescent="0.25">
      <c r="S1368" s="443"/>
      <c r="T1368" s="443"/>
    </row>
    <row r="1369" spans="19:20" x14ac:dyDescent="0.25">
      <c r="S1369" s="443"/>
      <c r="T1369" s="443"/>
    </row>
    <row r="1370" spans="19:20" x14ac:dyDescent="0.25">
      <c r="S1370" s="443"/>
      <c r="T1370" s="443"/>
    </row>
    <row r="1371" spans="19:20" x14ac:dyDescent="0.25">
      <c r="S1371" s="443"/>
      <c r="T1371" s="443"/>
    </row>
    <row r="1372" spans="19:20" x14ac:dyDescent="0.25">
      <c r="S1372" s="443"/>
      <c r="T1372" s="443"/>
    </row>
    <row r="1373" spans="19:20" x14ac:dyDescent="0.25">
      <c r="S1373" s="443"/>
      <c r="T1373" s="443"/>
    </row>
    <row r="1374" spans="19:20" x14ac:dyDescent="0.25">
      <c r="S1374" s="443"/>
      <c r="T1374" s="443"/>
    </row>
    <row r="1375" spans="19:20" x14ac:dyDescent="0.25">
      <c r="S1375" s="443"/>
      <c r="T1375" s="443"/>
    </row>
    <row r="1376" spans="19:20" x14ac:dyDescent="0.25">
      <c r="S1376" s="443"/>
      <c r="T1376" s="443"/>
    </row>
    <row r="1377" spans="19:20" x14ac:dyDescent="0.25">
      <c r="S1377" s="443"/>
      <c r="T1377" s="443"/>
    </row>
    <row r="1378" spans="19:20" x14ac:dyDescent="0.25">
      <c r="S1378" s="443"/>
      <c r="T1378" s="443"/>
    </row>
    <row r="1379" spans="19:20" x14ac:dyDescent="0.25">
      <c r="S1379" s="443"/>
      <c r="T1379" s="443"/>
    </row>
    <row r="1380" spans="19:20" x14ac:dyDescent="0.25">
      <c r="S1380" s="443"/>
      <c r="T1380" s="443"/>
    </row>
    <row r="1381" spans="19:20" x14ac:dyDescent="0.25">
      <c r="S1381" s="443"/>
      <c r="T1381" s="443"/>
    </row>
    <row r="1382" spans="19:20" x14ac:dyDescent="0.25">
      <c r="S1382" s="443"/>
      <c r="T1382" s="443"/>
    </row>
    <row r="1383" spans="19:20" x14ac:dyDescent="0.25">
      <c r="S1383" s="443"/>
      <c r="T1383" s="443"/>
    </row>
    <row r="1384" spans="19:20" x14ac:dyDescent="0.25">
      <c r="S1384" s="443"/>
      <c r="T1384" s="443"/>
    </row>
    <row r="1385" spans="19:20" x14ac:dyDescent="0.25">
      <c r="S1385" s="443"/>
      <c r="T1385" s="443"/>
    </row>
    <row r="1386" spans="19:20" x14ac:dyDescent="0.25">
      <c r="S1386" s="443"/>
      <c r="T1386" s="443"/>
    </row>
    <row r="1387" spans="19:20" x14ac:dyDescent="0.25">
      <c r="S1387" s="443"/>
      <c r="T1387" s="443"/>
    </row>
    <row r="1388" spans="19:20" x14ac:dyDescent="0.25">
      <c r="S1388" s="443"/>
      <c r="T1388" s="443"/>
    </row>
    <row r="1389" spans="19:20" x14ac:dyDescent="0.25">
      <c r="S1389" s="443"/>
      <c r="T1389" s="443"/>
    </row>
    <row r="1390" spans="19:20" x14ac:dyDescent="0.25">
      <c r="S1390" s="443"/>
      <c r="T1390" s="443"/>
    </row>
    <row r="1391" spans="19:20" x14ac:dyDescent="0.25">
      <c r="S1391" s="443"/>
      <c r="T1391" s="443"/>
    </row>
    <row r="1392" spans="19:20" x14ac:dyDescent="0.25">
      <c r="S1392" s="443"/>
      <c r="T1392" s="443"/>
    </row>
    <row r="1393" spans="19:20" x14ac:dyDescent="0.25">
      <c r="S1393" s="443"/>
      <c r="T1393" s="443"/>
    </row>
    <row r="1394" spans="19:20" x14ac:dyDescent="0.25">
      <c r="S1394" s="443"/>
      <c r="T1394" s="443"/>
    </row>
    <row r="1395" spans="19:20" x14ac:dyDescent="0.25">
      <c r="S1395" s="443"/>
      <c r="T1395" s="443"/>
    </row>
    <row r="1396" spans="19:20" x14ac:dyDescent="0.25">
      <c r="S1396" s="443"/>
      <c r="T1396" s="443"/>
    </row>
    <row r="1397" spans="19:20" x14ac:dyDescent="0.25">
      <c r="S1397" s="443"/>
      <c r="T1397" s="443"/>
    </row>
    <row r="1398" spans="19:20" x14ac:dyDescent="0.25">
      <c r="S1398" s="443"/>
      <c r="T1398" s="443"/>
    </row>
    <row r="1399" spans="19:20" x14ac:dyDescent="0.25">
      <c r="S1399" s="443"/>
      <c r="T1399" s="443"/>
    </row>
    <row r="1400" spans="19:20" x14ac:dyDescent="0.25">
      <c r="S1400" s="443"/>
      <c r="T1400" s="443"/>
    </row>
    <row r="1401" spans="19:20" x14ac:dyDescent="0.25">
      <c r="S1401" s="443"/>
      <c r="T1401" s="443"/>
    </row>
    <row r="1402" spans="19:20" x14ac:dyDescent="0.25">
      <c r="S1402" s="443"/>
      <c r="T1402" s="443"/>
    </row>
    <row r="1403" spans="19:20" x14ac:dyDescent="0.25">
      <c r="S1403" s="443"/>
      <c r="T1403" s="443"/>
    </row>
    <row r="1404" spans="19:20" x14ac:dyDescent="0.25">
      <c r="S1404" s="443"/>
      <c r="T1404" s="443"/>
    </row>
    <row r="1405" spans="19:20" x14ac:dyDescent="0.25">
      <c r="S1405" s="443"/>
      <c r="T1405" s="443"/>
    </row>
    <row r="1406" spans="19:20" x14ac:dyDescent="0.25">
      <c r="S1406" s="443"/>
      <c r="T1406" s="443"/>
    </row>
    <row r="1407" spans="19:20" x14ac:dyDescent="0.25">
      <c r="S1407" s="443"/>
      <c r="T1407" s="443"/>
    </row>
    <row r="1408" spans="19:20" x14ac:dyDescent="0.25">
      <c r="S1408" s="443"/>
      <c r="T1408" s="443"/>
    </row>
    <row r="1409" spans="19:20" x14ac:dyDescent="0.25">
      <c r="S1409" s="443"/>
      <c r="T1409" s="443"/>
    </row>
    <row r="1410" spans="19:20" x14ac:dyDescent="0.25">
      <c r="S1410" s="443"/>
      <c r="T1410" s="443"/>
    </row>
    <row r="1411" spans="19:20" x14ac:dyDescent="0.25">
      <c r="S1411" s="443"/>
      <c r="T1411" s="443"/>
    </row>
    <row r="1412" spans="19:20" x14ac:dyDescent="0.25">
      <c r="S1412" s="443"/>
      <c r="T1412" s="443"/>
    </row>
    <row r="1413" spans="19:20" x14ac:dyDescent="0.25">
      <c r="S1413" s="443"/>
      <c r="T1413" s="443"/>
    </row>
    <row r="1414" spans="19:20" x14ac:dyDescent="0.25">
      <c r="S1414" s="443"/>
      <c r="T1414" s="443"/>
    </row>
    <row r="1415" spans="19:20" x14ac:dyDescent="0.25">
      <c r="S1415" s="443"/>
      <c r="T1415" s="443"/>
    </row>
    <row r="1416" spans="19:20" x14ac:dyDescent="0.25">
      <c r="S1416" s="443"/>
      <c r="T1416" s="443"/>
    </row>
    <row r="1417" spans="19:20" x14ac:dyDescent="0.25">
      <c r="S1417" s="443"/>
      <c r="T1417" s="443"/>
    </row>
    <row r="1418" spans="19:20" x14ac:dyDescent="0.25">
      <c r="S1418" s="443"/>
      <c r="T1418" s="443"/>
    </row>
    <row r="1419" spans="19:20" x14ac:dyDescent="0.25">
      <c r="S1419" s="443"/>
      <c r="T1419" s="443"/>
    </row>
    <row r="1420" spans="19:20" x14ac:dyDescent="0.25">
      <c r="S1420" s="443"/>
      <c r="T1420" s="443"/>
    </row>
    <row r="1421" spans="19:20" x14ac:dyDescent="0.25">
      <c r="S1421" s="443"/>
      <c r="T1421" s="443"/>
    </row>
    <row r="1422" spans="19:20" x14ac:dyDescent="0.25">
      <c r="S1422" s="443"/>
      <c r="T1422" s="443"/>
    </row>
    <row r="1423" spans="19:20" x14ac:dyDescent="0.25">
      <c r="S1423" s="443"/>
      <c r="T1423" s="443"/>
    </row>
    <row r="1424" spans="19:20" x14ac:dyDescent="0.25">
      <c r="S1424" s="443"/>
      <c r="T1424" s="443"/>
    </row>
    <row r="1425" spans="19:20" x14ac:dyDescent="0.25">
      <c r="S1425" s="443"/>
      <c r="T1425" s="443"/>
    </row>
    <row r="1426" spans="19:20" x14ac:dyDescent="0.25">
      <c r="S1426" s="443"/>
      <c r="T1426" s="443"/>
    </row>
    <row r="1427" spans="19:20" x14ac:dyDescent="0.25">
      <c r="S1427" s="443"/>
      <c r="T1427" s="443"/>
    </row>
    <row r="1428" spans="19:20" x14ac:dyDescent="0.25">
      <c r="S1428" s="443"/>
      <c r="T1428" s="443"/>
    </row>
    <row r="1429" spans="19:20" x14ac:dyDescent="0.25">
      <c r="S1429" s="443"/>
      <c r="T1429" s="443"/>
    </row>
    <row r="1430" spans="19:20" x14ac:dyDescent="0.25">
      <c r="S1430" s="443"/>
      <c r="T1430" s="443"/>
    </row>
    <row r="1431" spans="19:20" x14ac:dyDescent="0.25">
      <c r="S1431" s="443"/>
      <c r="T1431" s="443"/>
    </row>
    <row r="1432" spans="19:20" x14ac:dyDescent="0.25">
      <c r="S1432" s="443"/>
      <c r="T1432" s="443"/>
    </row>
    <row r="1433" spans="19:20" x14ac:dyDescent="0.25">
      <c r="S1433" s="443"/>
      <c r="T1433" s="443"/>
    </row>
    <row r="1434" spans="19:20" x14ac:dyDescent="0.25">
      <c r="S1434" s="443"/>
      <c r="T1434" s="443"/>
    </row>
    <row r="1435" spans="19:20" x14ac:dyDescent="0.25">
      <c r="S1435" s="443"/>
      <c r="T1435" s="443"/>
    </row>
    <row r="1436" spans="19:20" x14ac:dyDescent="0.25">
      <c r="S1436" s="443"/>
      <c r="T1436" s="443"/>
    </row>
    <row r="1437" spans="19:20" x14ac:dyDescent="0.25">
      <c r="S1437" s="443"/>
      <c r="T1437" s="443"/>
    </row>
    <row r="1438" spans="19:20" x14ac:dyDescent="0.25">
      <c r="S1438" s="443"/>
      <c r="T1438" s="443"/>
    </row>
    <row r="1439" spans="19:20" x14ac:dyDescent="0.25">
      <c r="S1439" s="443"/>
      <c r="T1439" s="443"/>
    </row>
    <row r="1440" spans="19:20" x14ac:dyDescent="0.25">
      <c r="S1440" s="443"/>
      <c r="T1440" s="443"/>
    </row>
    <row r="1441" spans="19:20" x14ac:dyDescent="0.25">
      <c r="S1441" s="443"/>
      <c r="T1441" s="443"/>
    </row>
    <row r="1442" spans="19:20" x14ac:dyDescent="0.25">
      <c r="S1442" s="443"/>
      <c r="T1442" s="443"/>
    </row>
    <row r="1443" spans="19:20" x14ac:dyDescent="0.25">
      <c r="S1443" s="443"/>
      <c r="T1443" s="443"/>
    </row>
    <row r="1444" spans="19:20" x14ac:dyDescent="0.25">
      <c r="S1444" s="443"/>
      <c r="T1444" s="443"/>
    </row>
    <row r="1445" spans="19:20" x14ac:dyDescent="0.25">
      <c r="S1445" s="443"/>
      <c r="T1445" s="443"/>
    </row>
    <row r="1446" spans="19:20" x14ac:dyDescent="0.25">
      <c r="S1446" s="443"/>
      <c r="T1446" s="443"/>
    </row>
    <row r="1447" spans="19:20" x14ac:dyDescent="0.25">
      <c r="S1447" s="443"/>
      <c r="T1447" s="443"/>
    </row>
    <row r="1448" spans="19:20" x14ac:dyDescent="0.25">
      <c r="S1448" s="443"/>
      <c r="T1448" s="443"/>
    </row>
    <row r="1449" spans="19:20" x14ac:dyDescent="0.25">
      <c r="S1449" s="443"/>
      <c r="T1449" s="443"/>
    </row>
    <row r="1450" spans="19:20" x14ac:dyDescent="0.25">
      <c r="S1450" s="443"/>
      <c r="T1450" s="443"/>
    </row>
    <row r="1451" spans="19:20" x14ac:dyDescent="0.25">
      <c r="S1451" s="443"/>
      <c r="T1451" s="443"/>
    </row>
    <row r="1452" spans="19:20" x14ac:dyDescent="0.25">
      <c r="S1452" s="443"/>
      <c r="T1452" s="443"/>
    </row>
    <row r="1453" spans="19:20" x14ac:dyDescent="0.25">
      <c r="S1453" s="443"/>
      <c r="T1453" s="443"/>
    </row>
    <row r="1454" spans="19:20" x14ac:dyDescent="0.25">
      <c r="S1454" s="443"/>
      <c r="T1454" s="443"/>
    </row>
    <row r="1455" spans="19:20" x14ac:dyDescent="0.25">
      <c r="S1455" s="443"/>
      <c r="T1455" s="443"/>
    </row>
    <row r="1456" spans="19:20" x14ac:dyDescent="0.25">
      <c r="S1456" s="443"/>
      <c r="T1456" s="443"/>
    </row>
    <row r="1457" spans="19:20" x14ac:dyDescent="0.25">
      <c r="S1457" s="443"/>
      <c r="T1457" s="443"/>
    </row>
    <row r="1458" spans="19:20" x14ac:dyDescent="0.25">
      <c r="S1458" s="443"/>
      <c r="T1458" s="443"/>
    </row>
    <row r="1459" spans="19:20" x14ac:dyDescent="0.25">
      <c r="S1459" s="443"/>
      <c r="T1459" s="443"/>
    </row>
    <row r="1460" spans="19:20" x14ac:dyDescent="0.25">
      <c r="S1460" s="443"/>
      <c r="T1460" s="443"/>
    </row>
    <row r="1461" spans="19:20" x14ac:dyDescent="0.25">
      <c r="S1461" s="443"/>
      <c r="T1461" s="443"/>
    </row>
    <row r="1462" spans="19:20" x14ac:dyDescent="0.25">
      <c r="S1462" s="443"/>
      <c r="T1462" s="443"/>
    </row>
    <row r="1463" spans="19:20" x14ac:dyDescent="0.25">
      <c r="S1463" s="443"/>
      <c r="T1463" s="443"/>
    </row>
    <row r="1464" spans="19:20" x14ac:dyDescent="0.25">
      <c r="S1464" s="443"/>
      <c r="T1464" s="443"/>
    </row>
    <row r="1465" spans="19:20" x14ac:dyDescent="0.25">
      <c r="S1465" s="443"/>
      <c r="T1465" s="443"/>
    </row>
    <row r="1466" spans="19:20" x14ac:dyDescent="0.25">
      <c r="S1466" s="443"/>
      <c r="T1466" s="443"/>
    </row>
    <row r="1467" spans="19:20" x14ac:dyDescent="0.25">
      <c r="S1467" s="443"/>
      <c r="T1467" s="443"/>
    </row>
    <row r="1468" spans="19:20" x14ac:dyDescent="0.25">
      <c r="S1468" s="443"/>
      <c r="T1468" s="443"/>
    </row>
    <row r="1469" spans="19:20" x14ac:dyDescent="0.25">
      <c r="S1469" s="443"/>
      <c r="T1469" s="443"/>
    </row>
    <row r="1470" spans="19:20" x14ac:dyDescent="0.25">
      <c r="S1470" s="443"/>
      <c r="T1470" s="443"/>
    </row>
    <row r="1471" spans="19:20" x14ac:dyDescent="0.25">
      <c r="S1471" s="443"/>
      <c r="T1471" s="443"/>
    </row>
    <row r="1472" spans="19:20" x14ac:dyDescent="0.25">
      <c r="S1472" s="443"/>
      <c r="T1472" s="443"/>
    </row>
    <row r="1473" spans="19:20" x14ac:dyDescent="0.25">
      <c r="S1473" s="443"/>
      <c r="T1473" s="443"/>
    </row>
    <row r="1474" spans="19:20" x14ac:dyDescent="0.25">
      <c r="S1474" s="443"/>
      <c r="T1474" s="443"/>
    </row>
    <row r="1475" spans="19:20" x14ac:dyDescent="0.25">
      <c r="S1475" s="443"/>
      <c r="T1475" s="443"/>
    </row>
    <row r="1476" spans="19:20" x14ac:dyDescent="0.25">
      <c r="S1476" s="443"/>
      <c r="T1476" s="443"/>
    </row>
    <row r="1477" spans="19:20" x14ac:dyDescent="0.25">
      <c r="S1477" s="443"/>
      <c r="T1477" s="443"/>
    </row>
    <row r="1478" spans="19:20" x14ac:dyDescent="0.25">
      <c r="S1478" s="443"/>
      <c r="T1478" s="443"/>
    </row>
    <row r="1479" spans="19:20" x14ac:dyDescent="0.25">
      <c r="S1479" s="443"/>
      <c r="T1479" s="443"/>
    </row>
    <row r="1480" spans="19:20" x14ac:dyDescent="0.25">
      <c r="S1480" s="443"/>
      <c r="T1480" s="443"/>
    </row>
    <row r="1481" spans="19:20" x14ac:dyDescent="0.25">
      <c r="S1481" s="443"/>
      <c r="T1481" s="443"/>
    </row>
    <row r="1482" spans="19:20" x14ac:dyDescent="0.25">
      <c r="S1482" s="443"/>
      <c r="T1482" s="443"/>
    </row>
    <row r="1483" spans="19:20" x14ac:dyDescent="0.25">
      <c r="S1483" s="443"/>
      <c r="T1483" s="443"/>
    </row>
    <row r="1484" spans="19:20" x14ac:dyDescent="0.25">
      <c r="S1484" s="443"/>
      <c r="T1484" s="443"/>
    </row>
    <row r="1485" spans="19:20" x14ac:dyDescent="0.25">
      <c r="S1485" s="443"/>
      <c r="T1485" s="443"/>
    </row>
    <row r="1486" spans="19:20" x14ac:dyDescent="0.25">
      <c r="S1486" s="443"/>
      <c r="T1486" s="443"/>
    </row>
    <row r="1487" spans="19:20" x14ac:dyDescent="0.25">
      <c r="S1487" s="443"/>
      <c r="T1487" s="443"/>
    </row>
    <row r="1488" spans="19:20" x14ac:dyDescent="0.25">
      <c r="S1488" s="443"/>
      <c r="T1488" s="443"/>
    </row>
    <row r="1489" spans="19:20" x14ac:dyDescent="0.25">
      <c r="S1489" s="443"/>
      <c r="T1489" s="443"/>
    </row>
    <row r="1490" spans="19:20" x14ac:dyDescent="0.25">
      <c r="S1490" s="443"/>
      <c r="T1490" s="443"/>
    </row>
    <row r="1491" spans="19:20" x14ac:dyDescent="0.25">
      <c r="S1491" s="443"/>
      <c r="T1491" s="443"/>
    </row>
    <row r="1492" spans="19:20" x14ac:dyDescent="0.25">
      <c r="S1492" s="443"/>
      <c r="T1492" s="443"/>
    </row>
    <row r="1493" spans="19:20" x14ac:dyDescent="0.25">
      <c r="S1493" s="443"/>
      <c r="T1493" s="443"/>
    </row>
    <row r="1494" spans="19:20" x14ac:dyDescent="0.25">
      <c r="S1494" s="443"/>
      <c r="T1494" s="443"/>
    </row>
    <row r="1495" spans="19:20" x14ac:dyDescent="0.25">
      <c r="S1495" s="443"/>
      <c r="T1495" s="443"/>
    </row>
    <row r="1496" spans="19:20" x14ac:dyDescent="0.25">
      <c r="S1496" s="443"/>
      <c r="T1496" s="443"/>
    </row>
    <row r="1497" spans="19:20" x14ac:dyDescent="0.25">
      <c r="S1497" s="443"/>
      <c r="T1497" s="443"/>
    </row>
    <row r="1498" spans="19:20" x14ac:dyDescent="0.25">
      <c r="S1498" s="443"/>
      <c r="T1498" s="443"/>
    </row>
    <row r="1499" spans="19:20" x14ac:dyDescent="0.25">
      <c r="S1499" s="443"/>
      <c r="T1499" s="443"/>
    </row>
    <row r="1500" spans="19:20" x14ac:dyDescent="0.25">
      <c r="S1500" s="443"/>
      <c r="T1500" s="443"/>
    </row>
    <row r="1501" spans="19:20" x14ac:dyDescent="0.25">
      <c r="S1501" s="443"/>
      <c r="T1501" s="443"/>
    </row>
    <row r="1502" spans="19:20" x14ac:dyDescent="0.25">
      <c r="S1502" s="443"/>
      <c r="T1502" s="443"/>
    </row>
    <row r="1503" spans="19:20" x14ac:dyDescent="0.25">
      <c r="S1503" s="443"/>
      <c r="T1503" s="443"/>
    </row>
    <row r="1504" spans="19:20" x14ac:dyDescent="0.25">
      <c r="S1504" s="443"/>
      <c r="T1504" s="443"/>
    </row>
    <row r="1505" spans="19:20" x14ac:dyDescent="0.25">
      <c r="S1505" s="443"/>
      <c r="T1505" s="443"/>
    </row>
    <row r="1506" spans="19:20" x14ac:dyDescent="0.25">
      <c r="S1506" s="443"/>
      <c r="T1506" s="443"/>
    </row>
    <row r="1507" spans="19:20" x14ac:dyDescent="0.25">
      <c r="S1507" s="443"/>
      <c r="T1507" s="443"/>
    </row>
    <row r="1508" spans="19:20" x14ac:dyDescent="0.25">
      <c r="S1508" s="443"/>
      <c r="T1508" s="443"/>
    </row>
    <row r="1509" spans="19:20" x14ac:dyDescent="0.25">
      <c r="S1509" s="443"/>
      <c r="T1509" s="443"/>
    </row>
    <row r="1510" spans="19:20" x14ac:dyDescent="0.25">
      <c r="S1510" s="443"/>
      <c r="T1510" s="443"/>
    </row>
    <row r="1511" spans="19:20" x14ac:dyDescent="0.25">
      <c r="S1511" s="443"/>
      <c r="T1511" s="443"/>
    </row>
    <row r="1512" spans="19:20" x14ac:dyDescent="0.25">
      <c r="S1512" s="443"/>
      <c r="T1512" s="443"/>
    </row>
    <row r="1513" spans="19:20" x14ac:dyDescent="0.25">
      <c r="S1513" s="443"/>
      <c r="T1513" s="443"/>
    </row>
    <row r="1514" spans="19:20" x14ac:dyDescent="0.25">
      <c r="S1514" s="443"/>
      <c r="T1514" s="443"/>
    </row>
    <row r="1515" spans="19:20" x14ac:dyDescent="0.25">
      <c r="S1515" s="443"/>
      <c r="T1515" s="443"/>
    </row>
    <row r="1516" spans="19:20" x14ac:dyDescent="0.25">
      <c r="S1516" s="443"/>
      <c r="T1516" s="443"/>
    </row>
    <row r="1517" spans="19:20" x14ac:dyDescent="0.25">
      <c r="S1517" s="443"/>
      <c r="T1517" s="443"/>
    </row>
    <row r="1518" spans="19:20" x14ac:dyDescent="0.25">
      <c r="S1518" s="443"/>
      <c r="T1518" s="443"/>
    </row>
    <row r="1519" spans="19:20" x14ac:dyDescent="0.25">
      <c r="S1519" s="443"/>
      <c r="T1519" s="443"/>
    </row>
    <row r="1520" spans="19:20" x14ac:dyDescent="0.25">
      <c r="S1520" s="443"/>
      <c r="T1520" s="443"/>
    </row>
    <row r="1521" spans="19:20" x14ac:dyDescent="0.25">
      <c r="S1521" s="443"/>
      <c r="T1521" s="443"/>
    </row>
    <row r="1522" spans="19:20" x14ac:dyDescent="0.25">
      <c r="S1522" s="443"/>
      <c r="T1522" s="443"/>
    </row>
    <row r="1523" spans="19:20" x14ac:dyDescent="0.25">
      <c r="S1523" s="443"/>
      <c r="T1523" s="443"/>
    </row>
    <row r="1524" spans="19:20" x14ac:dyDescent="0.25">
      <c r="S1524" s="443"/>
      <c r="T1524" s="443"/>
    </row>
    <row r="1525" spans="19:20" x14ac:dyDescent="0.25">
      <c r="S1525" s="443"/>
      <c r="T1525" s="443"/>
    </row>
    <row r="1526" spans="19:20" x14ac:dyDescent="0.25">
      <c r="S1526" s="443"/>
      <c r="T1526" s="443"/>
    </row>
    <row r="1527" spans="19:20" x14ac:dyDescent="0.25">
      <c r="S1527" s="443"/>
      <c r="T1527" s="443"/>
    </row>
    <row r="1528" spans="19:20" x14ac:dyDescent="0.25">
      <c r="S1528" s="443"/>
      <c r="T1528" s="443"/>
    </row>
    <row r="1529" spans="19:20" x14ac:dyDescent="0.25">
      <c r="S1529" s="443"/>
      <c r="T1529" s="443"/>
    </row>
    <row r="1530" spans="19:20" x14ac:dyDescent="0.25">
      <c r="S1530" s="443"/>
      <c r="T1530" s="443"/>
    </row>
    <row r="1531" spans="19:20" x14ac:dyDescent="0.25">
      <c r="S1531" s="443"/>
      <c r="T1531" s="443"/>
    </row>
    <row r="1532" spans="19:20" x14ac:dyDescent="0.25">
      <c r="S1532" s="443"/>
      <c r="T1532" s="443"/>
    </row>
    <row r="1533" spans="19:20" x14ac:dyDescent="0.25">
      <c r="S1533" s="443"/>
      <c r="T1533" s="443"/>
    </row>
    <row r="1534" spans="19:20" x14ac:dyDescent="0.25">
      <c r="S1534" s="443"/>
      <c r="T1534" s="443"/>
    </row>
    <row r="1535" spans="19:20" x14ac:dyDescent="0.25">
      <c r="S1535" s="443"/>
      <c r="T1535" s="443"/>
    </row>
    <row r="1536" spans="19:20" x14ac:dyDescent="0.25">
      <c r="S1536" s="443"/>
      <c r="T1536" s="443"/>
    </row>
    <row r="1537" spans="19:20" x14ac:dyDescent="0.25">
      <c r="S1537" s="443"/>
      <c r="T1537" s="443"/>
    </row>
    <row r="1538" spans="19:20" x14ac:dyDescent="0.25">
      <c r="S1538" s="443"/>
      <c r="T1538" s="443"/>
    </row>
    <row r="1539" spans="19:20" x14ac:dyDescent="0.25">
      <c r="S1539" s="443"/>
      <c r="T1539" s="443"/>
    </row>
    <row r="1540" spans="19:20" x14ac:dyDescent="0.25">
      <c r="S1540" s="443"/>
      <c r="T1540" s="443"/>
    </row>
    <row r="1541" spans="19:20" x14ac:dyDescent="0.25">
      <c r="S1541" s="443"/>
      <c r="T1541" s="443"/>
    </row>
    <row r="1542" spans="19:20" x14ac:dyDescent="0.25">
      <c r="S1542" s="443"/>
      <c r="T1542" s="443"/>
    </row>
    <row r="1543" spans="19:20" x14ac:dyDescent="0.25">
      <c r="S1543" s="443"/>
      <c r="T1543" s="443"/>
    </row>
    <row r="1544" spans="19:20" x14ac:dyDescent="0.25">
      <c r="S1544" s="443"/>
      <c r="T1544" s="443"/>
    </row>
    <row r="1545" spans="19:20" x14ac:dyDescent="0.25">
      <c r="S1545" s="443"/>
      <c r="T1545" s="443"/>
    </row>
    <row r="1546" spans="19:20" x14ac:dyDescent="0.25">
      <c r="S1546" s="443"/>
      <c r="T1546" s="443"/>
    </row>
    <row r="1547" spans="19:20" x14ac:dyDescent="0.25">
      <c r="S1547" s="443"/>
      <c r="T1547" s="443"/>
    </row>
    <row r="1548" spans="19:20" x14ac:dyDescent="0.25">
      <c r="S1548" s="443"/>
      <c r="T1548" s="443"/>
    </row>
    <row r="1549" spans="19:20" x14ac:dyDescent="0.25">
      <c r="S1549" s="443"/>
      <c r="T1549" s="443"/>
    </row>
    <row r="1550" spans="19:20" x14ac:dyDescent="0.25">
      <c r="S1550" s="443"/>
      <c r="T1550" s="443"/>
    </row>
    <row r="1551" spans="19:20" x14ac:dyDescent="0.25">
      <c r="S1551" s="443"/>
      <c r="T1551" s="443"/>
    </row>
    <row r="1552" spans="19:20" x14ac:dyDescent="0.25">
      <c r="S1552" s="443"/>
      <c r="T1552" s="443"/>
    </row>
    <row r="1553" spans="19:20" x14ac:dyDescent="0.25">
      <c r="S1553" s="443"/>
      <c r="T1553" s="443"/>
    </row>
    <row r="1554" spans="19:20" x14ac:dyDescent="0.25">
      <c r="S1554" s="443"/>
      <c r="T1554" s="443"/>
    </row>
    <row r="1555" spans="19:20" x14ac:dyDescent="0.25">
      <c r="S1555" s="443"/>
      <c r="T1555" s="443"/>
    </row>
    <row r="1556" spans="19:20" x14ac:dyDescent="0.25">
      <c r="S1556" s="443"/>
      <c r="T1556" s="443"/>
    </row>
    <row r="1557" spans="19:20" x14ac:dyDescent="0.25">
      <c r="S1557" s="443"/>
      <c r="T1557" s="443"/>
    </row>
    <row r="1558" spans="19:20" x14ac:dyDescent="0.25">
      <c r="S1558" s="443"/>
      <c r="T1558" s="443"/>
    </row>
    <row r="1559" spans="19:20" x14ac:dyDescent="0.25">
      <c r="S1559" s="443"/>
      <c r="T1559" s="443"/>
    </row>
    <row r="1560" spans="19:20" x14ac:dyDescent="0.25">
      <c r="S1560" s="443"/>
      <c r="T1560" s="443"/>
    </row>
    <row r="1561" spans="19:20" x14ac:dyDescent="0.25">
      <c r="S1561" s="443"/>
      <c r="T1561" s="443"/>
    </row>
    <row r="1562" spans="19:20" x14ac:dyDescent="0.25">
      <c r="S1562" s="443"/>
      <c r="T1562" s="443"/>
    </row>
    <row r="1563" spans="19:20" x14ac:dyDescent="0.25">
      <c r="S1563" s="443"/>
      <c r="T1563" s="443"/>
    </row>
    <row r="1564" spans="19:20" x14ac:dyDescent="0.25">
      <c r="S1564" s="443"/>
      <c r="T1564" s="443"/>
    </row>
    <row r="1565" spans="19:20" x14ac:dyDescent="0.25">
      <c r="S1565" s="443"/>
      <c r="T1565" s="443"/>
    </row>
    <row r="1566" spans="19:20" x14ac:dyDescent="0.25">
      <c r="S1566" s="443"/>
      <c r="T1566" s="443"/>
    </row>
    <row r="1567" spans="19:20" x14ac:dyDescent="0.25">
      <c r="S1567" s="443"/>
      <c r="T1567" s="443"/>
    </row>
    <row r="1568" spans="19:20" x14ac:dyDescent="0.25">
      <c r="S1568" s="443"/>
      <c r="T1568" s="443"/>
    </row>
    <row r="1569" spans="19:20" x14ac:dyDescent="0.25">
      <c r="S1569" s="443"/>
      <c r="T1569" s="443"/>
    </row>
    <row r="1570" spans="19:20" x14ac:dyDescent="0.25">
      <c r="S1570" s="443"/>
      <c r="T1570" s="443"/>
    </row>
    <row r="1571" spans="19:20" x14ac:dyDescent="0.25">
      <c r="S1571" s="443"/>
      <c r="T1571" s="443"/>
    </row>
    <row r="1572" spans="19:20" x14ac:dyDescent="0.25">
      <c r="S1572" s="443"/>
      <c r="T1572" s="443"/>
    </row>
    <row r="1573" spans="19:20" x14ac:dyDescent="0.25">
      <c r="S1573" s="443"/>
      <c r="T1573" s="443"/>
    </row>
    <row r="1574" spans="19:20" x14ac:dyDescent="0.25">
      <c r="S1574" s="443"/>
      <c r="T1574" s="443"/>
    </row>
    <row r="1575" spans="19:20" x14ac:dyDescent="0.25">
      <c r="S1575" s="443"/>
      <c r="T1575" s="443"/>
    </row>
    <row r="1576" spans="19:20" x14ac:dyDescent="0.25">
      <c r="S1576" s="443"/>
      <c r="T1576" s="443"/>
    </row>
    <row r="1577" spans="19:20" x14ac:dyDescent="0.25">
      <c r="S1577" s="443"/>
      <c r="T1577" s="443"/>
    </row>
    <row r="1578" spans="19:20" x14ac:dyDescent="0.25">
      <c r="S1578" s="443"/>
      <c r="T1578" s="443"/>
    </row>
    <row r="1579" spans="19:20" x14ac:dyDescent="0.25">
      <c r="S1579" s="443"/>
      <c r="T1579" s="443"/>
    </row>
    <row r="1580" spans="19:20" x14ac:dyDescent="0.25">
      <c r="S1580" s="443"/>
      <c r="T1580" s="443"/>
    </row>
    <row r="1581" spans="19:20" x14ac:dyDescent="0.25">
      <c r="S1581" s="443"/>
      <c r="T1581" s="443"/>
    </row>
    <row r="1582" spans="19:20" x14ac:dyDescent="0.25">
      <c r="S1582" s="443"/>
      <c r="T1582" s="443"/>
    </row>
    <row r="1583" spans="19:20" x14ac:dyDescent="0.25">
      <c r="S1583" s="443"/>
      <c r="T1583" s="443"/>
    </row>
    <row r="1584" spans="19:20" x14ac:dyDescent="0.25">
      <c r="S1584" s="443"/>
      <c r="T1584" s="443"/>
    </row>
    <row r="1585" spans="19:20" x14ac:dyDescent="0.25">
      <c r="S1585" s="443"/>
      <c r="T1585" s="443"/>
    </row>
    <row r="1586" spans="19:20" x14ac:dyDescent="0.25">
      <c r="S1586" s="443"/>
      <c r="T1586" s="443"/>
    </row>
    <row r="1587" spans="19:20" x14ac:dyDescent="0.25">
      <c r="S1587" s="443"/>
      <c r="T1587" s="443"/>
    </row>
    <row r="1588" spans="19:20" x14ac:dyDescent="0.25">
      <c r="S1588" s="443"/>
      <c r="T1588" s="443"/>
    </row>
    <row r="1589" spans="19:20" x14ac:dyDescent="0.25">
      <c r="S1589" s="443"/>
      <c r="T1589" s="443"/>
    </row>
    <row r="1590" spans="19:20" x14ac:dyDescent="0.25">
      <c r="S1590" s="443"/>
      <c r="T1590" s="443"/>
    </row>
    <row r="1591" spans="19:20" x14ac:dyDescent="0.25">
      <c r="S1591" s="443"/>
      <c r="T1591" s="443"/>
    </row>
    <row r="1592" spans="19:20" x14ac:dyDescent="0.25">
      <c r="S1592" s="443"/>
      <c r="T1592" s="443"/>
    </row>
    <row r="1593" spans="19:20" x14ac:dyDescent="0.25">
      <c r="S1593" s="443"/>
      <c r="T1593" s="443"/>
    </row>
    <row r="1594" spans="19:20" x14ac:dyDescent="0.25">
      <c r="S1594" s="443"/>
      <c r="T1594" s="443"/>
    </row>
    <row r="1595" spans="19:20" x14ac:dyDescent="0.25">
      <c r="S1595" s="443"/>
      <c r="T1595" s="443"/>
    </row>
    <row r="1596" spans="19:20" x14ac:dyDescent="0.25">
      <c r="S1596" s="443"/>
      <c r="T1596" s="443"/>
    </row>
    <row r="1597" spans="19:20" x14ac:dyDescent="0.25">
      <c r="S1597" s="443"/>
      <c r="T1597" s="443"/>
    </row>
    <row r="1598" spans="19:20" x14ac:dyDescent="0.25">
      <c r="S1598" s="443"/>
      <c r="T1598" s="443"/>
    </row>
    <row r="1599" spans="19:20" x14ac:dyDescent="0.25">
      <c r="S1599" s="443"/>
      <c r="T1599" s="443"/>
    </row>
    <row r="1600" spans="19:20" x14ac:dyDescent="0.25">
      <c r="S1600" s="443"/>
      <c r="T1600" s="443"/>
    </row>
    <row r="1601" spans="19:20" x14ac:dyDescent="0.25">
      <c r="S1601" s="443"/>
      <c r="T1601" s="443"/>
    </row>
    <row r="1602" spans="19:20" x14ac:dyDescent="0.25">
      <c r="S1602" s="443"/>
      <c r="T1602" s="443"/>
    </row>
    <row r="1603" spans="19:20" x14ac:dyDescent="0.25">
      <c r="S1603" s="443"/>
      <c r="T1603" s="443"/>
    </row>
    <row r="1604" spans="19:20" x14ac:dyDescent="0.25">
      <c r="S1604" s="443"/>
      <c r="T1604" s="443"/>
    </row>
    <row r="1605" spans="19:20" x14ac:dyDescent="0.25">
      <c r="S1605" s="443"/>
      <c r="T1605" s="443"/>
    </row>
    <row r="1606" spans="19:20" x14ac:dyDescent="0.25">
      <c r="S1606" s="443"/>
      <c r="T1606" s="443"/>
    </row>
    <row r="1607" spans="19:20" x14ac:dyDescent="0.25">
      <c r="S1607" s="443"/>
      <c r="T1607" s="443"/>
    </row>
    <row r="1608" spans="19:20" x14ac:dyDescent="0.25">
      <c r="S1608" s="443"/>
      <c r="T1608" s="443"/>
    </row>
    <row r="1609" spans="19:20" x14ac:dyDescent="0.25">
      <c r="S1609" s="443"/>
      <c r="T1609" s="443"/>
    </row>
    <row r="1610" spans="19:20" x14ac:dyDescent="0.25">
      <c r="S1610" s="443"/>
      <c r="T1610" s="443"/>
    </row>
    <row r="1611" spans="19:20" x14ac:dyDescent="0.25">
      <c r="S1611" s="443"/>
      <c r="T1611" s="443"/>
    </row>
    <row r="1612" spans="19:20" x14ac:dyDescent="0.25">
      <c r="S1612" s="443"/>
      <c r="T1612" s="443"/>
    </row>
    <row r="1613" spans="19:20" x14ac:dyDescent="0.25">
      <c r="S1613" s="443"/>
      <c r="T1613" s="443"/>
    </row>
    <row r="1614" spans="19:20" x14ac:dyDescent="0.25">
      <c r="S1614" s="443"/>
      <c r="T1614" s="443"/>
    </row>
    <row r="1615" spans="19:20" x14ac:dyDescent="0.25">
      <c r="S1615" s="443"/>
      <c r="T1615" s="443"/>
    </row>
    <row r="1616" spans="19:20" x14ac:dyDescent="0.25">
      <c r="S1616" s="443"/>
      <c r="T1616" s="443"/>
    </row>
    <row r="1617" spans="19:20" x14ac:dyDescent="0.25">
      <c r="S1617" s="443"/>
      <c r="T1617" s="443"/>
    </row>
    <row r="1618" spans="19:20" x14ac:dyDescent="0.25">
      <c r="S1618" s="443"/>
      <c r="T1618" s="443"/>
    </row>
    <row r="1619" spans="19:20" x14ac:dyDescent="0.25">
      <c r="S1619" s="443"/>
      <c r="T1619" s="443"/>
    </row>
    <row r="1620" spans="19:20" x14ac:dyDescent="0.25">
      <c r="S1620" s="443"/>
      <c r="T1620" s="443"/>
    </row>
    <row r="1621" spans="19:20" x14ac:dyDescent="0.25">
      <c r="S1621" s="443"/>
      <c r="T1621" s="443"/>
    </row>
    <row r="1622" spans="19:20" x14ac:dyDescent="0.25">
      <c r="S1622" s="443"/>
      <c r="T1622" s="443"/>
    </row>
    <row r="1623" spans="19:20" x14ac:dyDescent="0.25">
      <c r="S1623" s="443"/>
      <c r="T1623" s="443"/>
    </row>
    <row r="1624" spans="19:20" x14ac:dyDescent="0.25">
      <c r="S1624" s="443"/>
      <c r="T1624" s="443"/>
    </row>
    <row r="1625" spans="19:20" x14ac:dyDescent="0.25">
      <c r="S1625" s="443"/>
      <c r="T1625" s="443"/>
    </row>
    <row r="1626" spans="19:20" x14ac:dyDescent="0.25">
      <c r="S1626" s="443"/>
      <c r="T1626" s="443"/>
    </row>
    <row r="1627" spans="19:20" x14ac:dyDescent="0.25">
      <c r="S1627" s="443"/>
      <c r="T1627" s="443"/>
    </row>
    <row r="1628" spans="19:20" x14ac:dyDescent="0.25">
      <c r="S1628" s="443"/>
      <c r="T1628" s="443"/>
    </row>
    <row r="1629" spans="19:20" x14ac:dyDescent="0.25">
      <c r="S1629" s="443"/>
      <c r="T1629" s="443"/>
    </row>
    <row r="1630" spans="19:20" x14ac:dyDescent="0.25">
      <c r="S1630" s="443"/>
      <c r="T1630" s="443"/>
    </row>
    <row r="1631" spans="19:20" x14ac:dyDescent="0.25">
      <c r="S1631" s="443"/>
      <c r="T1631" s="443"/>
    </row>
    <row r="1632" spans="19:20" x14ac:dyDescent="0.25">
      <c r="S1632" s="443"/>
      <c r="T1632" s="443"/>
    </row>
    <row r="1633" spans="19:20" x14ac:dyDescent="0.25">
      <c r="S1633" s="443"/>
      <c r="T1633" s="443"/>
    </row>
    <row r="1634" spans="19:20" x14ac:dyDescent="0.25">
      <c r="S1634" s="443"/>
      <c r="T1634" s="443"/>
    </row>
    <row r="1635" spans="19:20" x14ac:dyDescent="0.25">
      <c r="S1635" s="443"/>
      <c r="T1635" s="443"/>
    </row>
    <row r="1636" spans="19:20" x14ac:dyDescent="0.25">
      <c r="S1636" s="443"/>
      <c r="T1636" s="443"/>
    </row>
    <row r="1637" spans="19:20" x14ac:dyDescent="0.25">
      <c r="S1637" s="443"/>
      <c r="T1637" s="443"/>
    </row>
    <row r="1638" spans="19:20" x14ac:dyDescent="0.25">
      <c r="S1638" s="443"/>
      <c r="T1638" s="443"/>
    </row>
    <row r="1639" spans="19:20" x14ac:dyDescent="0.25">
      <c r="S1639" s="443"/>
      <c r="T1639" s="443"/>
    </row>
    <row r="1640" spans="19:20" x14ac:dyDescent="0.25">
      <c r="S1640" s="443"/>
      <c r="T1640" s="443"/>
    </row>
    <row r="1641" spans="19:20" x14ac:dyDescent="0.25">
      <c r="S1641" s="443"/>
      <c r="T1641" s="443"/>
    </row>
    <row r="1642" spans="19:20" x14ac:dyDescent="0.25">
      <c r="S1642" s="443"/>
      <c r="T1642" s="443"/>
    </row>
    <row r="1643" spans="19:20" x14ac:dyDescent="0.25">
      <c r="S1643" s="443"/>
      <c r="T1643" s="443"/>
    </row>
    <row r="1644" spans="19:20" x14ac:dyDescent="0.25">
      <c r="S1644" s="443"/>
      <c r="T1644" s="443"/>
    </row>
    <row r="1645" spans="19:20" x14ac:dyDescent="0.25">
      <c r="S1645" s="443"/>
      <c r="T1645" s="443"/>
    </row>
    <row r="1646" spans="19:20" x14ac:dyDescent="0.25">
      <c r="S1646" s="443"/>
      <c r="T1646" s="443"/>
    </row>
    <row r="1647" spans="19:20" x14ac:dyDescent="0.25">
      <c r="S1647" s="443"/>
      <c r="T1647" s="443"/>
    </row>
    <row r="1648" spans="19:20" x14ac:dyDescent="0.25">
      <c r="S1648" s="443"/>
      <c r="T1648" s="443"/>
    </row>
    <row r="1649" spans="19:20" x14ac:dyDescent="0.25">
      <c r="S1649" s="443"/>
      <c r="T1649" s="443"/>
    </row>
    <row r="1650" spans="19:20" x14ac:dyDescent="0.25">
      <c r="S1650" s="443"/>
      <c r="T1650" s="443"/>
    </row>
    <row r="1651" spans="19:20" x14ac:dyDescent="0.25">
      <c r="S1651" s="443"/>
      <c r="T1651" s="443"/>
    </row>
    <row r="1652" spans="19:20" x14ac:dyDescent="0.25">
      <c r="S1652" s="443"/>
      <c r="T1652" s="443"/>
    </row>
    <row r="1653" spans="19:20" x14ac:dyDescent="0.25">
      <c r="S1653" s="443"/>
      <c r="T1653" s="443"/>
    </row>
    <row r="1654" spans="19:20" x14ac:dyDescent="0.25">
      <c r="S1654" s="443"/>
      <c r="T1654" s="443"/>
    </row>
    <row r="1655" spans="19:20" x14ac:dyDescent="0.25">
      <c r="S1655" s="443"/>
      <c r="T1655" s="443"/>
    </row>
    <row r="1656" spans="19:20" x14ac:dyDescent="0.25">
      <c r="S1656" s="443"/>
      <c r="T1656" s="443"/>
    </row>
    <row r="1657" spans="19:20" x14ac:dyDescent="0.25">
      <c r="S1657" s="443"/>
      <c r="T1657" s="443"/>
    </row>
    <row r="1658" spans="19:20" x14ac:dyDescent="0.25">
      <c r="S1658" s="443"/>
      <c r="T1658" s="443"/>
    </row>
    <row r="1659" spans="19:20" x14ac:dyDescent="0.25">
      <c r="S1659" s="443"/>
      <c r="T1659" s="443"/>
    </row>
    <row r="1660" spans="19:20" x14ac:dyDescent="0.25">
      <c r="S1660" s="443"/>
      <c r="T1660" s="443"/>
    </row>
    <row r="1661" spans="19:20" x14ac:dyDescent="0.25">
      <c r="S1661" s="443"/>
      <c r="T1661" s="443"/>
    </row>
    <row r="1662" spans="19:20" x14ac:dyDescent="0.25">
      <c r="S1662" s="443"/>
      <c r="T1662" s="443"/>
    </row>
    <row r="1663" spans="19:20" x14ac:dyDescent="0.25">
      <c r="S1663" s="443"/>
      <c r="T1663" s="443"/>
    </row>
    <row r="1664" spans="19:20" x14ac:dyDescent="0.25">
      <c r="S1664" s="443"/>
      <c r="T1664" s="443"/>
    </row>
    <row r="1665" spans="19:20" x14ac:dyDescent="0.25">
      <c r="S1665" s="443"/>
      <c r="T1665" s="443"/>
    </row>
    <row r="1666" spans="19:20" x14ac:dyDescent="0.25">
      <c r="S1666" s="443"/>
      <c r="T1666" s="443"/>
    </row>
    <row r="1667" spans="19:20" x14ac:dyDescent="0.25">
      <c r="S1667" s="443"/>
      <c r="T1667" s="443"/>
    </row>
    <row r="1668" spans="19:20" x14ac:dyDescent="0.25">
      <c r="S1668" s="443"/>
      <c r="T1668" s="443"/>
    </row>
    <row r="1669" spans="19:20" x14ac:dyDescent="0.25">
      <c r="S1669" s="443"/>
      <c r="T1669" s="443"/>
    </row>
    <row r="1670" spans="19:20" x14ac:dyDescent="0.25">
      <c r="S1670" s="443"/>
      <c r="T1670" s="443"/>
    </row>
    <row r="1671" spans="19:20" x14ac:dyDescent="0.25">
      <c r="S1671" s="443"/>
      <c r="T1671" s="443"/>
    </row>
    <row r="1672" spans="19:20" x14ac:dyDescent="0.25">
      <c r="S1672" s="443"/>
      <c r="T1672" s="443"/>
    </row>
    <row r="1673" spans="19:20" x14ac:dyDescent="0.25">
      <c r="S1673" s="443"/>
      <c r="T1673" s="443"/>
    </row>
    <row r="1674" spans="19:20" x14ac:dyDescent="0.25">
      <c r="S1674" s="443"/>
      <c r="T1674" s="443"/>
    </row>
    <row r="1675" spans="19:20" x14ac:dyDescent="0.25">
      <c r="S1675" s="443"/>
      <c r="T1675" s="443"/>
    </row>
    <row r="1676" spans="19:20" x14ac:dyDescent="0.25">
      <c r="S1676" s="443"/>
      <c r="T1676" s="443"/>
    </row>
    <row r="1677" spans="19:20" x14ac:dyDescent="0.25">
      <c r="S1677" s="443"/>
      <c r="T1677" s="443"/>
    </row>
    <row r="1678" spans="19:20" x14ac:dyDescent="0.25">
      <c r="S1678" s="443"/>
      <c r="T1678" s="443"/>
    </row>
    <row r="1679" spans="19:20" x14ac:dyDescent="0.25">
      <c r="S1679" s="443"/>
      <c r="T1679" s="443"/>
    </row>
    <row r="1680" spans="19:20" x14ac:dyDescent="0.25">
      <c r="S1680" s="443"/>
      <c r="T1680" s="443"/>
    </row>
    <row r="1681" spans="19:20" x14ac:dyDescent="0.25">
      <c r="S1681" s="443"/>
      <c r="T1681" s="443"/>
    </row>
    <row r="1682" spans="19:20" x14ac:dyDescent="0.25">
      <c r="S1682" s="443"/>
      <c r="T1682" s="443"/>
    </row>
    <row r="1683" spans="19:20" x14ac:dyDescent="0.25">
      <c r="S1683" s="443"/>
      <c r="T1683" s="443"/>
    </row>
    <row r="1684" spans="19:20" x14ac:dyDescent="0.25">
      <c r="S1684" s="443"/>
      <c r="T1684" s="443"/>
    </row>
    <row r="1685" spans="19:20" x14ac:dyDescent="0.25">
      <c r="S1685" s="443"/>
      <c r="T1685" s="443"/>
    </row>
    <row r="1686" spans="19:20" x14ac:dyDescent="0.25">
      <c r="S1686" s="443"/>
      <c r="T1686" s="443"/>
    </row>
    <row r="1687" spans="19:20" x14ac:dyDescent="0.25">
      <c r="S1687" s="443"/>
      <c r="T1687" s="443"/>
    </row>
    <row r="1688" spans="19:20" x14ac:dyDescent="0.25">
      <c r="S1688" s="443"/>
      <c r="T1688" s="443"/>
    </row>
    <row r="1689" spans="19:20" x14ac:dyDescent="0.25">
      <c r="S1689" s="443"/>
      <c r="T1689" s="443"/>
    </row>
    <row r="1690" spans="19:20" x14ac:dyDescent="0.25">
      <c r="S1690" s="443"/>
      <c r="T1690" s="443"/>
    </row>
    <row r="1691" spans="19:20" x14ac:dyDescent="0.25">
      <c r="S1691" s="443"/>
      <c r="T1691" s="443"/>
    </row>
    <row r="1692" spans="19:20" x14ac:dyDescent="0.25">
      <c r="S1692" s="443"/>
      <c r="T1692" s="443"/>
    </row>
    <row r="1693" spans="19:20" x14ac:dyDescent="0.25">
      <c r="S1693" s="443"/>
      <c r="T1693" s="443"/>
    </row>
    <row r="1694" spans="19:20" x14ac:dyDescent="0.25">
      <c r="S1694" s="443"/>
      <c r="T1694" s="443"/>
    </row>
    <row r="1695" spans="19:20" x14ac:dyDescent="0.25">
      <c r="S1695" s="443"/>
      <c r="T1695" s="443"/>
    </row>
    <row r="1696" spans="19:20" x14ac:dyDescent="0.25">
      <c r="S1696" s="443"/>
      <c r="T1696" s="443"/>
    </row>
    <row r="1697" spans="19:20" x14ac:dyDescent="0.25">
      <c r="S1697" s="443"/>
      <c r="T1697" s="443"/>
    </row>
    <row r="1698" spans="19:20" x14ac:dyDescent="0.25">
      <c r="S1698" s="443"/>
      <c r="T1698" s="443"/>
    </row>
    <row r="1699" spans="19:20" x14ac:dyDescent="0.25">
      <c r="S1699" s="443"/>
      <c r="T1699" s="443"/>
    </row>
    <row r="1700" spans="19:20" x14ac:dyDescent="0.25">
      <c r="S1700" s="443"/>
      <c r="T1700" s="443"/>
    </row>
    <row r="1701" spans="19:20" x14ac:dyDescent="0.25">
      <c r="S1701" s="443"/>
      <c r="T1701" s="443"/>
    </row>
    <row r="1702" spans="19:20" x14ac:dyDescent="0.25">
      <c r="S1702" s="443"/>
      <c r="T1702" s="443"/>
    </row>
    <row r="1703" spans="19:20" x14ac:dyDescent="0.25">
      <c r="S1703" s="443"/>
      <c r="T1703" s="443"/>
    </row>
    <row r="1704" spans="19:20" x14ac:dyDescent="0.25">
      <c r="S1704" s="443"/>
      <c r="T1704" s="443"/>
    </row>
    <row r="1705" spans="19:20" x14ac:dyDescent="0.25">
      <c r="S1705" s="443"/>
      <c r="T1705" s="443"/>
    </row>
    <row r="1706" spans="19:20" x14ac:dyDescent="0.25">
      <c r="S1706" s="443"/>
      <c r="T1706" s="443"/>
    </row>
    <row r="1707" spans="19:20" x14ac:dyDescent="0.25">
      <c r="S1707" s="443"/>
      <c r="T1707" s="443"/>
    </row>
    <row r="1708" spans="19:20" x14ac:dyDescent="0.25">
      <c r="S1708" s="443"/>
      <c r="T1708" s="443"/>
    </row>
    <row r="1709" spans="19:20" x14ac:dyDescent="0.25">
      <c r="S1709" s="443"/>
      <c r="T1709" s="443"/>
    </row>
    <row r="1710" spans="19:20" x14ac:dyDescent="0.25">
      <c r="S1710" s="443"/>
      <c r="T1710" s="443"/>
    </row>
    <row r="1711" spans="19:20" x14ac:dyDescent="0.25">
      <c r="S1711" s="443"/>
      <c r="T1711" s="443"/>
    </row>
    <row r="1712" spans="19:20" x14ac:dyDescent="0.25">
      <c r="S1712" s="443"/>
      <c r="T1712" s="443"/>
    </row>
    <row r="1713" spans="19:20" x14ac:dyDescent="0.25">
      <c r="S1713" s="443"/>
      <c r="T1713" s="443"/>
    </row>
    <row r="1714" spans="19:20" x14ac:dyDescent="0.25">
      <c r="S1714" s="443"/>
      <c r="T1714" s="443"/>
    </row>
    <row r="1715" spans="19:20" x14ac:dyDescent="0.25">
      <c r="S1715" s="443"/>
      <c r="T1715" s="443"/>
    </row>
    <row r="1716" spans="19:20" x14ac:dyDescent="0.25">
      <c r="S1716" s="443"/>
      <c r="T1716" s="443"/>
    </row>
    <row r="1717" spans="19:20" x14ac:dyDescent="0.25">
      <c r="S1717" s="443"/>
      <c r="T1717" s="443"/>
    </row>
    <row r="1718" spans="19:20" x14ac:dyDescent="0.25">
      <c r="S1718" s="443"/>
      <c r="T1718" s="443"/>
    </row>
    <row r="1719" spans="19:20" x14ac:dyDescent="0.25">
      <c r="S1719" s="443"/>
      <c r="T1719" s="443"/>
    </row>
    <row r="1720" spans="19:20" x14ac:dyDescent="0.25">
      <c r="S1720" s="443"/>
      <c r="T1720" s="443"/>
    </row>
    <row r="1721" spans="19:20" x14ac:dyDescent="0.25">
      <c r="S1721" s="443"/>
      <c r="T1721" s="443"/>
    </row>
    <row r="1722" spans="19:20" x14ac:dyDescent="0.25">
      <c r="S1722" s="443"/>
      <c r="T1722" s="443"/>
    </row>
    <row r="1723" spans="19:20" x14ac:dyDescent="0.25">
      <c r="S1723" s="443"/>
      <c r="T1723" s="443"/>
    </row>
    <row r="1724" spans="19:20" x14ac:dyDescent="0.25">
      <c r="S1724" s="443"/>
      <c r="T1724" s="443"/>
    </row>
    <row r="1725" spans="19:20" x14ac:dyDescent="0.25">
      <c r="S1725" s="443"/>
      <c r="T1725" s="443"/>
    </row>
    <row r="1726" spans="19:20" x14ac:dyDescent="0.25">
      <c r="S1726" s="443"/>
      <c r="T1726" s="443"/>
    </row>
    <row r="1727" spans="19:20" x14ac:dyDescent="0.25">
      <c r="S1727" s="443"/>
      <c r="T1727" s="443"/>
    </row>
    <row r="1728" spans="19:20" x14ac:dyDescent="0.25">
      <c r="S1728" s="443"/>
      <c r="T1728" s="443"/>
    </row>
    <row r="1729" spans="19:20" x14ac:dyDescent="0.25">
      <c r="S1729" s="443"/>
      <c r="T1729" s="443"/>
    </row>
    <row r="1730" spans="19:20" x14ac:dyDescent="0.25">
      <c r="S1730" s="443"/>
      <c r="T1730" s="443"/>
    </row>
    <row r="1731" spans="19:20" x14ac:dyDescent="0.25">
      <c r="S1731" s="443"/>
      <c r="T1731" s="443"/>
    </row>
    <row r="1732" spans="19:20" x14ac:dyDescent="0.25">
      <c r="S1732" s="443"/>
      <c r="T1732" s="443"/>
    </row>
    <row r="1733" spans="19:20" x14ac:dyDescent="0.25">
      <c r="S1733" s="443"/>
      <c r="T1733" s="443"/>
    </row>
    <row r="1734" spans="19:20" x14ac:dyDescent="0.25">
      <c r="S1734" s="443"/>
      <c r="T1734" s="443"/>
    </row>
    <row r="1735" spans="19:20" x14ac:dyDescent="0.25">
      <c r="S1735" s="443"/>
      <c r="T1735" s="443"/>
    </row>
    <row r="1736" spans="19:20" x14ac:dyDescent="0.25">
      <c r="S1736" s="443"/>
      <c r="T1736" s="443"/>
    </row>
    <row r="1737" spans="19:20" x14ac:dyDescent="0.25">
      <c r="S1737" s="443"/>
      <c r="T1737" s="443"/>
    </row>
    <row r="1738" spans="19:20" x14ac:dyDescent="0.25">
      <c r="S1738" s="443"/>
      <c r="T1738" s="443"/>
    </row>
    <row r="1739" spans="19:20" x14ac:dyDescent="0.25">
      <c r="S1739" s="443"/>
      <c r="T1739" s="443"/>
    </row>
    <row r="1740" spans="19:20" x14ac:dyDescent="0.25">
      <c r="S1740" s="443"/>
      <c r="T1740" s="443"/>
    </row>
    <row r="1741" spans="19:20" x14ac:dyDescent="0.25">
      <c r="S1741" s="443"/>
      <c r="T1741" s="443"/>
    </row>
    <row r="1742" spans="19:20" x14ac:dyDescent="0.25">
      <c r="S1742" s="443"/>
      <c r="T1742" s="443"/>
    </row>
    <row r="1743" spans="19:20" x14ac:dyDescent="0.25">
      <c r="S1743" s="443"/>
      <c r="T1743" s="443"/>
    </row>
    <row r="1744" spans="19:20" x14ac:dyDescent="0.25">
      <c r="S1744" s="443"/>
      <c r="T1744" s="443"/>
    </row>
    <row r="1745" spans="19:20" x14ac:dyDescent="0.25">
      <c r="S1745" s="443"/>
      <c r="T1745" s="443"/>
    </row>
    <row r="1746" spans="19:20" x14ac:dyDescent="0.25">
      <c r="S1746" s="443"/>
      <c r="T1746" s="443"/>
    </row>
    <row r="1747" spans="19:20" x14ac:dyDescent="0.25">
      <c r="S1747" s="443"/>
      <c r="T1747" s="443"/>
    </row>
    <row r="1748" spans="19:20" x14ac:dyDescent="0.25">
      <c r="S1748" s="443"/>
      <c r="T1748" s="443"/>
    </row>
    <row r="1749" spans="19:20" x14ac:dyDescent="0.25">
      <c r="S1749" s="443"/>
      <c r="T1749" s="443"/>
    </row>
    <row r="1750" spans="19:20" x14ac:dyDescent="0.25">
      <c r="S1750" s="443"/>
      <c r="T1750" s="443"/>
    </row>
    <row r="1751" spans="19:20" x14ac:dyDescent="0.25">
      <c r="S1751" s="443"/>
      <c r="T1751" s="443"/>
    </row>
    <row r="1752" spans="19:20" x14ac:dyDescent="0.25">
      <c r="S1752" s="443"/>
      <c r="T1752" s="443"/>
    </row>
    <row r="1753" spans="19:20" x14ac:dyDescent="0.25">
      <c r="S1753" s="443"/>
      <c r="T1753" s="443"/>
    </row>
    <row r="1754" spans="19:20" x14ac:dyDescent="0.25">
      <c r="S1754" s="443"/>
      <c r="T1754" s="443"/>
    </row>
    <row r="1755" spans="19:20" x14ac:dyDescent="0.25">
      <c r="S1755" s="443"/>
      <c r="T1755" s="443"/>
    </row>
    <row r="1756" spans="19:20" x14ac:dyDescent="0.25">
      <c r="S1756" s="443"/>
      <c r="T1756" s="443"/>
    </row>
    <row r="1757" spans="19:20" x14ac:dyDescent="0.25">
      <c r="S1757" s="443"/>
      <c r="T1757" s="443"/>
    </row>
    <row r="1758" spans="19:20" x14ac:dyDescent="0.25">
      <c r="S1758" s="443"/>
      <c r="T1758" s="443"/>
    </row>
    <row r="1759" spans="19:20" x14ac:dyDescent="0.25">
      <c r="S1759" s="443"/>
      <c r="T1759" s="443"/>
    </row>
    <row r="1760" spans="19:20" x14ac:dyDescent="0.25">
      <c r="S1760" s="443"/>
      <c r="T1760" s="443"/>
    </row>
    <row r="1761" spans="19:20" x14ac:dyDescent="0.25">
      <c r="S1761" s="443"/>
      <c r="T1761" s="443"/>
    </row>
    <row r="1762" spans="19:20" x14ac:dyDescent="0.25">
      <c r="S1762" s="443"/>
      <c r="T1762" s="443"/>
    </row>
    <row r="1763" spans="19:20" x14ac:dyDescent="0.25">
      <c r="S1763" s="443"/>
      <c r="T1763" s="443"/>
    </row>
    <row r="1764" spans="19:20" x14ac:dyDescent="0.25">
      <c r="S1764" s="443"/>
      <c r="T1764" s="443"/>
    </row>
    <row r="1765" spans="19:20" x14ac:dyDescent="0.25">
      <c r="S1765" s="443"/>
      <c r="T1765" s="443"/>
    </row>
    <row r="1766" spans="19:20" x14ac:dyDescent="0.25">
      <c r="S1766" s="443"/>
      <c r="T1766" s="443"/>
    </row>
    <row r="1767" spans="19:20" x14ac:dyDescent="0.25">
      <c r="S1767" s="443"/>
      <c r="T1767" s="443"/>
    </row>
    <row r="1768" spans="19:20" x14ac:dyDescent="0.25">
      <c r="S1768" s="443"/>
      <c r="T1768" s="443"/>
    </row>
    <row r="1769" spans="19:20" x14ac:dyDescent="0.25">
      <c r="S1769" s="443"/>
      <c r="T1769" s="443"/>
    </row>
    <row r="1770" spans="19:20" x14ac:dyDescent="0.25">
      <c r="S1770" s="443"/>
      <c r="T1770" s="443"/>
    </row>
    <row r="1771" spans="19:20" x14ac:dyDescent="0.25">
      <c r="S1771" s="443"/>
      <c r="T1771" s="443"/>
    </row>
    <row r="1772" spans="19:20" x14ac:dyDescent="0.25">
      <c r="S1772" s="443"/>
      <c r="T1772" s="443"/>
    </row>
    <row r="1773" spans="19:20" x14ac:dyDescent="0.25">
      <c r="S1773" s="443"/>
      <c r="T1773" s="443"/>
    </row>
    <row r="1774" spans="19:20" x14ac:dyDescent="0.25">
      <c r="S1774" s="443"/>
      <c r="T1774" s="443"/>
    </row>
    <row r="1775" spans="19:20" x14ac:dyDescent="0.25">
      <c r="S1775" s="443"/>
      <c r="T1775" s="443"/>
    </row>
    <row r="1776" spans="19:20" x14ac:dyDescent="0.25">
      <c r="S1776" s="443"/>
      <c r="T1776" s="443"/>
    </row>
    <row r="1777" spans="19:20" x14ac:dyDescent="0.25">
      <c r="S1777" s="443"/>
      <c r="T1777" s="443"/>
    </row>
    <row r="1778" spans="19:20" x14ac:dyDescent="0.25">
      <c r="S1778" s="443"/>
      <c r="T1778" s="443"/>
    </row>
    <row r="1779" spans="19:20" x14ac:dyDescent="0.25">
      <c r="S1779" s="443"/>
      <c r="T1779" s="443"/>
    </row>
    <row r="1780" spans="19:20" x14ac:dyDescent="0.25">
      <c r="S1780" s="443"/>
      <c r="T1780" s="443"/>
    </row>
    <row r="1781" spans="19:20" x14ac:dyDescent="0.25">
      <c r="S1781" s="443"/>
      <c r="T1781" s="443"/>
    </row>
    <row r="1782" spans="19:20" x14ac:dyDescent="0.25">
      <c r="S1782" s="443"/>
      <c r="T1782" s="443"/>
    </row>
    <row r="1783" spans="19:20" x14ac:dyDescent="0.25">
      <c r="S1783" s="443"/>
      <c r="T1783" s="443"/>
    </row>
    <row r="1784" spans="19:20" x14ac:dyDescent="0.25">
      <c r="S1784" s="443"/>
      <c r="T1784" s="443"/>
    </row>
    <row r="1785" spans="19:20" x14ac:dyDescent="0.25">
      <c r="S1785" s="443"/>
      <c r="T1785" s="443"/>
    </row>
    <row r="1786" spans="19:20" x14ac:dyDescent="0.25">
      <c r="S1786" s="443"/>
      <c r="T1786" s="443"/>
    </row>
    <row r="1787" spans="19:20" x14ac:dyDescent="0.25">
      <c r="S1787" s="443"/>
      <c r="T1787" s="443"/>
    </row>
    <row r="1788" spans="19:20" x14ac:dyDescent="0.25">
      <c r="S1788" s="443"/>
      <c r="T1788" s="443"/>
    </row>
    <row r="1789" spans="19:20" x14ac:dyDescent="0.25">
      <c r="S1789" s="443"/>
      <c r="T1789" s="443"/>
    </row>
    <row r="1790" spans="19:20" x14ac:dyDescent="0.25">
      <c r="S1790" s="443"/>
      <c r="T1790" s="443"/>
    </row>
    <row r="1791" spans="19:20" x14ac:dyDescent="0.25">
      <c r="S1791" s="443"/>
      <c r="T1791" s="443"/>
    </row>
    <row r="1792" spans="19:20" x14ac:dyDescent="0.25">
      <c r="S1792" s="443"/>
      <c r="T1792" s="443"/>
    </row>
    <row r="1793" spans="19:20" x14ac:dyDescent="0.25">
      <c r="S1793" s="443"/>
      <c r="T1793" s="443"/>
    </row>
    <row r="1794" spans="19:20" x14ac:dyDescent="0.25">
      <c r="S1794" s="443"/>
      <c r="T1794" s="443"/>
    </row>
    <row r="1795" spans="19:20" x14ac:dyDescent="0.25">
      <c r="S1795" s="443"/>
      <c r="T1795" s="443"/>
    </row>
    <row r="1796" spans="19:20" x14ac:dyDescent="0.25">
      <c r="S1796" s="443"/>
      <c r="T1796" s="443"/>
    </row>
    <row r="1797" spans="19:20" x14ac:dyDescent="0.25">
      <c r="S1797" s="443"/>
      <c r="T1797" s="443"/>
    </row>
    <row r="1798" spans="19:20" x14ac:dyDescent="0.25">
      <c r="S1798" s="443"/>
      <c r="T1798" s="443"/>
    </row>
    <row r="1799" spans="19:20" x14ac:dyDescent="0.25">
      <c r="S1799" s="443"/>
      <c r="T1799" s="443"/>
    </row>
    <row r="1800" spans="19:20" x14ac:dyDescent="0.25">
      <c r="S1800" s="443"/>
      <c r="T1800" s="443"/>
    </row>
    <row r="1801" spans="19:20" x14ac:dyDescent="0.25">
      <c r="S1801" s="443"/>
      <c r="T1801" s="443"/>
    </row>
    <row r="1802" spans="19:20" x14ac:dyDescent="0.25">
      <c r="S1802" s="443"/>
      <c r="T1802" s="443"/>
    </row>
    <row r="1803" spans="19:20" x14ac:dyDescent="0.25">
      <c r="S1803" s="443"/>
      <c r="T1803" s="443"/>
    </row>
    <row r="1804" spans="19:20" x14ac:dyDescent="0.25">
      <c r="S1804" s="443"/>
      <c r="T1804" s="443"/>
    </row>
    <row r="1805" spans="19:20" x14ac:dyDescent="0.25">
      <c r="S1805" s="443"/>
      <c r="T1805" s="443"/>
    </row>
    <row r="1806" spans="19:20" x14ac:dyDescent="0.25">
      <c r="S1806" s="443"/>
      <c r="T1806" s="443"/>
    </row>
    <row r="1807" spans="19:20" x14ac:dyDescent="0.25">
      <c r="S1807" s="443"/>
      <c r="T1807" s="443"/>
    </row>
    <row r="1808" spans="19:20" x14ac:dyDescent="0.25">
      <c r="S1808" s="443"/>
      <c r="T1808" s="443"/>
    </row>
    <row r="1809" spans="19:20" x14ac:dyDescent="0.25">
      <c r="S1809" s="443"/>
      <c r="T1809" s="443"/>
    </row>
    <row r="1810" spans="19:20" x14ac:dyDescent="0.25">
      <c r="S1810" s="443"/>
      <c r="T1810" s="443"/>
    </row>
    <row r="1811" spans="19:20" x14ac:dyDescent="0.25">
      <c r="S1811" s="443"/>
      <c r="T1811" s="443"/>
    </row>
    <row r="1812" spans="19:20" x14ac:dyDescent="0.25">
      <c r="S1812" s="443"/>
      <c r="T1812" s="443"/>
    </row>
    <row r="1813" spans="19:20" x14ac:dyDescent="0.25">
      <c r="S1813" s="443"/>
      <c r="T1813" s="443"/>
    </row>
    <row r="1814" spans="19:20" x14ac:dyDescent="0.25">
      <c r="S1814" s="443"/>
      <c r="T1814" s="443"/>
    </row>
    <row r="1815" spans="19:20" x14ac:dyDescent="0.25">
      <c r="S1815" s="443"/>
      <c r="T1815" s="443"/>
    </row>
    <row r="1816" spans="19:20" x14ac:dyDescent="0.25">
      <c r="S1816" s="443"/>
      <c r="T1816" s="443"/>
    </row>
    <row r="1817" spans="19:20" x14ac:dyDescent="0.25">
      <c r="S1817" s="443"/>
      <c r="T1817" s="443"/>
    </row>
    <row r="1818" spans="19:20" x14ac:dyDescent="0.25">
      <c r="S1818" s="443"/>
      <c r="T1818" s="443"/>
    </row>
    <row r="1819" spans="19:20" x14ac:dyDescent="0.25">
      <c r="S1819" s="443"/>
      <c r="T1819" s="443"/>
    </row>
    <row r="1820" spans="19:20" x14ac:dyDescent="0.25">
      <c r="S1820" s="443"/>
      <c r="T1820" s="443"/>
    </row>
    <row r="1821" spans="19:20" x14ac:dyDescent="0.25">
      <c r="S1821" s="443"/>
      <c r="T1821" s="443"/>
    </row>
    <row r="1822" spans="19:20" x14ac:dyDescent="0.25">
      <c r="S1822" s="443"/>
      <c r="T1822" s="443"/>
    </row>
    <row r="1823" spans="19:20" x14ac:dyDescent="0.25">
      <c r="S1823" s="443"/>
      <c r="T1823" s="443"/>
    </row>
    <row r="1824" spans="19:20" x14ac:dyDescent="0.25">
      <c r="S1824" s="443"/>
      <c r="T1824" s="443"/>
    </row>
    <row r="1825" spans="19:20" x14ac:dyDescent="0.25">
      <c r="S1825" s="443"/>
      <c r="T1825" s="443"/>
    </row>
    <row r="1826" spans="19:20" x14ac:dyDescent="0.25">
      <c r="S1826" s="443"/>
      <c r="T1826" s="443"/>
    </row>
    <row r="1827" spans="19:20" x14ac:dyDescent="0.25">
      <c r="S1827" s="443"/>
      <c r="T1827" s="443"/>
    </row>
    <row r="1828" spans="19:20" x14ac:dyDescent="0.25">
      <c r="S1828" s="443"/>
      <c r="T1828" s="443"/>
    </row>
    <row r="1829" spans="19:20" x14ac:dyDescent="0.25">
      <c r="S1829" s="443"/>
      <c r="T1829" s="443"/>
    </row>
    <row r="1830" spans="19:20" x14ac:dyDescent="0.25">
      <c r="S1830" s="443"/>
      <c r="T1830" s="443"/>
    </row>
    <row r="1831" spans="19:20" x14ac:dyDescent="0.25">
      <c r="S1831" s="443"/>
      <c r="T1831" s="443"/>
    </row>
    <row r="1832" spans="19:20" x14ac:dyDescent="0.25">
      <c r="S1832" s="443"/>
      <c r="T1832" s="443"/>
    </row>
    <row r="1833" spans="19:20" x14ac:dyDescent="0.25">
      <c r="S1833" s="443"/>
      <c r="T1833" s="443"/>
    </row>
    <row r="1834" spans="19:20" x14ac:dyDescent="0.25">
      <c r="S1834" s="443"/>
      <c r="T1834" s="443"/>
    </row>
    <row r="1835" spans="19:20" x14ac:dyDescent="0.25">
      <c r="S1835" s="443"/>
      <c r="T1835" s="443"/>
    </row>
    <row r="1836" spans="19:20" x14ac:dyDescent="0.25">
      <c r="S1836" s="443"/>
      <c r="T1836" s="443"/>
    </row>
    <row r="1837" spans="19:20" x14ac:dyDescent="0.25">
      <c r="S1837" s="443"/>
      <c r="T1837" s="443"/>
    </row>
    <row r="1838" spans="19:20" x14ac:dyDescent="0.25">
      <c r="S1838" s="443"/>
      <c r="T1838" s="443"/>
    </row>
    <row r="1839" spans="19:20" x14ac:dyDescent="0.25">
      <c r="S1839" s="443"/>
      <c r="T1839" s="443"/>
    </row>
    <row r="1840" spans="19:20" x14ac:dyDescent="0.25">
      <c r="S1840" s="443"/>
      <c r="T1840" s="443"/>
    </row>
    <row r="1841" spans="19:20" x14ac:dyDescent="0.25">
      <c r="S1841" s="443"/>
      <c r="T1841" s="443"/>
    </row>
    <row r="1842" spans="19:20" x14ac:dyDescent="0.25">
      <c r="S1842" s="443"/>
      <c r="T1842" s="443"/>
    </row>
    <row r="1843" spans="19:20" x14ac:dyDescent="0.25">
      <c r="S1843" s="443"/>
      <c r="T1843" s="443"/>
    </row>
    <row r="1844" spans="19:20" x14ac:dyDescent="0.25">
      <c r="S1844" s="443"/>
      <c r="T1844" s="443"/>
    </row>
    <row r="1845" spans="19:20" x14ac:dyDescent="0.25">
      <c r="S1845" s="443"/>
      <c r="T1845" s="443"/>
    </row>
    <row r="1846" spans="19:20" x14ac:dyDescent="0.25">
      <c r="S1846" s="443"/>
      <c r="T1846" s="443"/>
    </row>
    <row r="1847" spans="19:20" x14ac:dyDescent="0.25">
      <c r="S1847" s="443"/>
      <c r="T1847" s="443"/>
    </row>
    <row r="1848" spans="19:20" x14ac:dyDescent="0.25">
      <c r="S1848" s="443"/>
      <c r="T1848" s="443"/>
    </row>
    <row r="1849" spans="19:20" x14ac:dyDescent="0.25">
      <c r="S1849" s="443"/>
      <c r="T1849" s="443"/>
    </row>
    <row r="1850" spans="19:20" x14ac:dyDescent="0.25">
      <c r="S1850" s="443"/>
      <c r="T1850" s="443"/>
    </row>
    <row r="1851" spans="19:20" x14ac:dyDescent="0.25">
      <c r="S1851" s="443"/>
      <c r="T1851" s="443"/>
    </row>
    <row r="1852" spans="19:20" x14ac:dyDescent="0.25">
      <c r="S1852" s="443"/>
      <c r="T1852" s="443"/>
    </row>
    <row r="1853" spans="19:20" x14ac:dyDescent="0.25">
      <c r="S1853" s="443"/>
      <c r="T1853" s="443"/>
    </row>
    <row r="1854" spans="19:20" x14ac:dyDescent="0.25">
      <c r="S1854" s="443"/>
      <c r="T1854" s="443"/>
    </row>
    <row r="1855" spans="19:20" x14ac:dyDescent="0.25">
      <c r="S1855" s="443"/>
      <c r="T1855" s="443"/>
    </row>
    <row r="1856" spans="19:20" x14ac:dyDescent="0.25">
      <c r="S1856" s="443"/>
      <c r="T1856" s="443"/>
    </row>
    <row r="1857" spans="19:20" x14ac:dyDescent="0.25">
      <c r="S1857" s="443"/>
      <c r="T1857" s="443"/>
    </row>
    <row r="1858" spans="19:20" x14ac:dyDescent="0.25">
      <c r="S1858" s="443"/>
      <c r="T1858" s="443"/>
    </row>
    <row r="1859" spans="19:20" x14ac:dyDescent="0.25">
      <c r="S1859" s="443"/>
      <c r="T1859" s="443"/>
    </row>
    <row r="1860" spans="19:20" x14ac:dyDescent="0.25">
      <c r="S1860" s="443"/>
      <c r="T1860" s="443"/>
    </row>
    <row r="1861" spans="19:20" x14ac:dyDescent="0.25">
      <c r="S1861" s="443"/>
      <c r="T1861" s="443"/>
    </row>
    <row r="1862" spans="19:20" x14ac:dyDescent="0.25">
      <c r="S1862" s="443"/>
      <c r="T1862" s="443"/>
    </row>
    <row r="1863" spans="19:20" x14ac:dyDescent="0.25">
      <c r="S1863" s="443"/>
      <c r="T1863" s="443"/>
    </row>
    <row r="1864" spans="19:20" x14ac:dyDescent="0.25">
      <c r="S1864" s="443"/>
      <c r="T1864" s="443"/>
    </row>
    <row r="1865" spans="19:20" x14ac:dyDescent="0.25">
      <c r="S1865" s="443"/>
      <c r="T1865" s="443"/>
    </row>
    <row r="1866" spans="19:20" x14ac:dyDescent="0.25">
      <c r="S1866" s="443"/>
      <c r="T1866" s="443"/>
    </row>
    <row r="1867" spans="19:20" x14ac:dyDescent="0.25">
      <c r="S1867" s="443"/>
      <c r="T1867" s="443"/>
    </row>
    <row r="1868" spans="19:20" x14ac:dyDescent="0.25">
      <c r="S1868" s="443"/>
      <c r="T1868" s="443"/>
    </row>
    <row r="1869" spans="19:20" x14ac:dyDescent="0.25">
      <c r="S1869" s="443"/>
      <c r="T1869" s="443"/>
    </row>
    <row r="1870" spans="19:20" x14ac:dyDescent="0.25">
      <c r="S1870" s="443"/>
      <c r="T1870" s="443"/>
    </row>
    <row r="1871" spans="19:20" x14ac:dyDescent="0.25">
      <c r="S1871" s="443"/>
      <c r="T1871" s="443"/>
    </row>
    <row r="1872" spans="19:20" x14ac:dyDescent="0.25">
      <c r="S1872" s="443"/>
      <c r="T1872" s="443"/>
    </row>
    <row r="1873" spans="19:20" x14ac:dyDescent="0.25">
      <c r="S1873" s="443"/>
      <c r="T1873" s="443"/>
    </row>
    <row r="1874" spans="19:20" x14ac:dyDescent="0.25">
      <c r="S1874" s="443"/>
      <c r="T1874" s="443"/>
    </row>
    <row r="1875" spans="19:20" x14ac:dyDescent="0.25">
      <c r="S1875" s="443"/>
      <c r="T1875" s="443"/>
    </row>
    <row r="1876" spans="19:20" x14ac:dyDescent="0.25">
      <c r="S1876" s="443"/>
      <c r="T1876" s="443"/>
    </row>
    <row r="1877" spans="19:20" x14ac:dyDescent="0.25">
      <c r="S1877" s="443"/>
      <c r="T1877" s="443"/>
    </row>
    <row r="1878" spans="19:20" x14ac:dyDescent="0.25">
      <c r="S1878" s="443"/>
      <c r="T1878" s="443"/>
    </row>
    <row r="1879" spans="19:20" x14ac:dyDescent="0.25">
      <c r="S1879" s="443"/>
      <c r="T1879" s="443"/>
    </row>
    <row r="1880" spans="19:20" x14ac:dyDescent="0.25">
      <c r="S1880" s="443"/>
      <c r="T1880" s="443"/>
    </row>
    <row r="1881" spans="19:20" x14ac:dyDescent="0.25">
      <c r="S1881" s="443"/>
      <c r="T1881" s="443"/>
    </row>
    <row r="1882" spans="19:20" x14ac:dyDescent="0.25">
      <c r="S1882" s="443"/>
      <c r="T1882" s="443"/>
    </row>
    <row r="1883" spans="19:20" x14ac:dyDescent="0.25">
      <c r="S1883" s="443"/>
      <c r="T1883" s="443"/>
    </row>
    <row r="1884" spans="19:20" x14ac:dyDescent="0.25">
      <c r="S1884" s="443"/>
      <c r="T1884" s="443"/>
    </row>
    <row r="1885" spans="19:20" x14ac:dyDescent="0.25">
      <c r="S1885" s="443"/>
      <c r="T1885" s="443"/>
    </row>
    <row r="1886" spans="19:20" x14ac:dyDescent="0.25">
      <c r="S1886" s="443"/>
      <c r="T1886" s="443"/>
    </row>
    <row r="1887" spans="19:20" x14ac:dyDescent="0.25">
      <c r="S1887" s="443"/>
      <c r="T1887" s="443"/>
    </row>
    <row r="1888" spans="19:20" x14ac:dyDescent="0.25">
      <c r="S1888" s="443"/>
      <c r="T1888" s="443"/>
    </row>
    <row r="1889" spans="19:20" x14ac:dyDescent="0.25">
      <c r="S1889" s="443"/>
      <c r="T1889" s="443"/>
    </row>
    <row r="1890" spans="19:20" x14ac:dyDescent="0.25">
      <c r="S1890" s="443"/>
      <c r="T1890" s="443"/>
    </row>
    <row r="1891" spans="19:20" x14ac:dyDescent="0.25">
      <c r="S1891" s="443"/>
      <c r="T1891" s="443"/>
    </row>
    <row r="1892" spans="19:20" x14ac:dyDescent="0.25">
      <c r="S1892" s="443"/>
      <c r="T1892" s="443"/>
    </row>
    <row r="1893" spans="19:20" x14ac:dyDescent="0.25">
      <c r="S1893" s="443"/>
      <c r="T1893" s="443"/>
    </row>
    <row r="1894" spans="19:20" x14ac:dyDescent="0.25">
      <c r="S1894" s="443"/>
      <c r="T1894" s="443"/>
    </row>
    <row r="1895" spans="19:20" x14ac:dyDescent="0.25">
      <c r="S1895" s="443"/>
      <c r="T1895" s="443"/>
    </row>
    <row r="1896" spans="19:20" x14ac:dyDescent="0.25">
      <c r="S1896" s="443"/>
      <c r="T1896" s="443"/>
    </row>
    <row r="1897" spans="19:20" x14ac:dyDescent="0.25">
      <c r="S1897" s="443"/>
      <c r="T1897" s="443"/>
    </row>
    <row r="1898" spans="19:20" x14ac:dyDescent="0.25">
      <c r="S1898" s="443"/>
      <c r="T1898" s="443"/>
    </row>
    <row r="1899" spans="19:20" x14ac:dyDescent="0.25">
      <c r="S1899" s="443"/>
      <c r="T1899" s="443"/>
    </row>
    <row r="1900" spans="19:20" x14ac:dyDescent="0.25">
      <c r="S1900" s="443"/>
      <c r="T1900" s="443"/>
    </row>
    <row r="1901" spans="19:20" x14ac:dyDescent="0.25">
      <c r="S1901" s="443"/>
      <c r="T1901" s="443"/>
    </row>
    <row r="1902" spans="19:20" x14ac:dyDescent="0.25">
      <c r="S1902" s="443"/>
      <c r="T1902" s="443"/>
    </row>
    <row r="1903" spans="19:20" x14ac:dyDescent="0.25">
      <c r="S1903" s="443"/>
      <c r="T1903" s="443"/>
    </row>
    <row r="1904" spans="19:20" x14ac:dyDescent="0.25">
      <c r="S1904" s="443"/>
      <c r="T1904" s="443"/>
    </row>
    <row r="1905" spans="19:20" x14ac:dyDescent="0.25">
      <c r="S1905" s="443"/>
      <c r="T1905" s="443"/>
    </row>
    <row r="1906" spans="19:20" x14ac:dyDescent="0.25">
      <c r="S1906" s="443"/>
      <c r="T1906" s="443"/>
    </row>
    <row r="1907" spans="19:20" x14ac:dyDescent="0.25">
      <c r="S1907" s="443"/>
      <c r="T1907" s="443"/>
    </row>
    <row r="1908" spans="19:20" x14ac:dyDescent="0.25">
      <c r="S1908" s="443"/>
      <c r="T1908" s="443"/>
    </row>
    <row r="1909" spans="19:20" x14ac:dyDescent="0.25">
      <c r="S1909" s="443"/>
      <c r="T1909" s="443"/>
    </row>
    <row r="1910" spans="19:20" x14ac:dyDescent="0.25">
      <c r="S1910" s="443"/>
      <c r="T1910" s="443"/>
    </row>
    <row r="1911" spans="19:20" x14ac:dyDescent="0.25">
      <c r="S1911" s="443"/>
      <c r="T1911" s="443"/>
    </row>
    <row r="1912" spans="19:20" x14ac:dyDescent="0.25">
      <c r="S1912" s="443"/>
      <c r="T1912" s="443"/>
    </row>
    <row r="1913" spans="19:20" x14ac:dyDescent="0.25">
      <c r="S1913" s="443"/>
      <c r="T1913" s="443"/>
    </row>
    <row r="1914" spans="19:20" x14ac:dyDescent="0.25">
      <c r="S1914" s="443"/>
      <c r="T1914" s="443"/>
    </row>
    <row r="1915" spans="19:20" x14ac:dyDescent="0.25">
      <c r="S1915" s="443"/>
      <c r="T1915" s="443"/>
    </row>
    <row r="1916" spans="19:20" x14ac:dyDescent="0.25">
      <c r="S1916" s="443"/>
      <c r="T1916" s="443"/>
    </row>
    <row r="1917" spans="19:20" x14ac:dyDescent="0.25">
      <c r="S1917" s="443"/>
      <c r="T1917" s="443"/>
    </row>
    <row r="1918" spans="19:20" x14ac:dyDescent="0.25">
      <c r="S1918" s="443"/>
      <c r="T1918" s="443"/>
    </row>
    <row r="1919" spans="19:20" x14ac:dyDescent="0.25">
      <c r="S1919" s="443"/>
      <c r="T1919" s="443"/>
    </row>
    <row r="1920" spans="19:20" x14ac:dyDescent="0.25">
      <c r="S1920" s="443"/>
      <c r="T1920" s="443"/>
    </row>
    <row r="1921" spans="19:20" x14ac:dyDescent="0.25">
      <c r="S1921" s="443"/>
      <c r="T1921" s="443"/>
    </row>
    <row r="1922" spans="19:20" x14ac:dyDescent="0.25">
      <c r="S1922" s="443"/>
      <c r="T1922" s="443"/>
    </row>
    <row r="1923" spans="19:20" x14ac:dyDescent="0.25">
      <c r="S1923" s="443"/>
      <c r="T1923" s="443"/>
    </row>
    <row r="1924" spans="19:20" x14ac:dyDescent="0.25">
      <c r="S1924" s="443"/>
      <c r="T1924" s="443"/>
    </row>
    <row r="1925" spans="19:20" x14ac:dyDescent="0.25">
      <c r="S1925" s="443"/>
      <c r="T1925" s="443"/>
    </row>
    <row r="1926" spans="19:20" x14ac:dyDescent="0.25">
      <c r="S1926" s="443"/>
      <c r="T1926" s="443"/>
    </row>
    <row r="1927" spans="19:20" x14ac:dyDescent="0.25">
      <c r="S1927" s="443"/>
      <c r="T1927" s="443"/>
    </row>
    <row r="1928" spans="19:20" x14ac:dyDescent="0.25">
      <c r="S1928" s="443"/>
      <c r="T1928" s="443"/>
    </row>
    <row r="1929" spans="19:20" x14ac:dyDescent="0.25">
      <c r="S1929" s="443"/>
      <c r="T1929" s="443"/>
    </row>
    <row r="1930" spans="19:20" x14ac:dyDescent="0.25">
      <c r="S1930" s="443"/>
      <c r="T1930" s="443"/>
    </row>
    <row r="1931" spans="19:20" x14ac:dyDescent="0.25">
      <c r="S1931" s="443"/>
      <c r="T1931" s="443"/>
    </row>
    <row r="1932" spans="19:20" x14ac:dyDescent="0.25">
      <c r="S1932" s="443"/>
      <c r="T1932" s="443"/>
    </row>
    <row r="1933" spans="19:20" x14ac:dyDescent="0.25">
      <c r="S1933" s="443"/>
      <c r="T1933" s="443"/>
    </row>
    <row r="1934" spans="19:20" x14ac:dyDescent="0.25">
      <c r="S1934" s="443"/>
      <c r="T1934" s="443"/>
    </row>
    <row r="1935" spans="19:20" x14ac:dyDescent="0.25">
      <c r="S1935" s="443"/>
      <c r="T1935" s="443"/>
    </row>
    <row r="1936" spans="19:20" x14ac:dyDescent="0.25">
      <c r="S1936" s="443"/>
      <c r="T1936" s="443"/>
    </row>
    <row r="1937" spans="19:20" x14ac:dyDescent="0.25">
      <c r="S1937" s="443"/>
      <c r="T1937" s="443"/>
    </row>
    <row r="1938" spans="19:20" x14ac:dyDescent="0.25">
      <c r="S1938" s="443"/>
      <c r="T1938" s="443"/>
    </row>
    <row r="1939" spans="19:20" x14ac:dyDescent="0.25">
      <c r="S1939" s="443"/>
      <c r="T1939" s="443"/>
    </row>
    <row r="1940" spans="19:20" x14ac:dyDescent="0.25">
      <c r="S1940" s="443"/>
      <c r="T1940" s="443"/>
    </row>
    <row r="1941" spans="19:20" x14ac:dyDescent="0.25">
      <c r="S1941" s="443"/>
      <c r="T1941" s="443"/>
    </row>
    <row r="1942" spans="19:20" x14ac:dyDescent="0.25">
      <c r="S1942" s="443"/>
      <c r="T1942" s="443"/>
    </row>
    <row r="1943" spans="19:20" x14ac:dyDescent="0.25">
      <c r="S1943" s="443"/>
      <c r="T1943" s="443"/>
    </row>
    <row r="1944" spans="19:20" x14ac:dyDescent="0.25">
      <c r="S1944" s="443"/>
      <c r="T1944" s="443"/>
    </row>
    <row r="1945" spans="19:20" x14ac:dyDescent="0.25">
      <c r="S1945" s="443"/>
      <c r="T1945" s="443"/>
    </row>
    <row r="1946" spans="19:20" x14ac:dyDescent="0.25">
      <c r="S1946" s="443"/>
      <c r="T1946" s="443"/>
    </row>
    <row r="1947" spans="19:20" x14ac:dyDescent="0.25">
      <c r="S1947" s="443"/>
      <c r="T1947" s="443"/>
    </row>
    <row r="1948" spans="19:20" x14ac:dyDescent="0.25">
      <c r="S1948" s="443"/>
      <c r="T1948" s="443"/>
    </row>
    <row r="1949" spans="19:20" x14ac:dyDescent="0.25">
      <c r="S1949" s="443"/>
      <c r="T1949" s="443"/>
    </row>
    <row r="1950" spans="19:20" x14ac:dyDescent="0.25">
      <c r="S1950" s="443"/>
      <c r="T1950" s="443"/>
    </row>
    <row r="1951" spans="19:20" x14ac:dyDescent="0.25">
      <c r="S1951" s="443"/>
      <c r="T1951" s="443"/>
    </row>
    <row r="1952" spans="19:20" x14ac:dyDescent="0.25">
      <c r="S1952" s="443"/>
      <c r="T1952" s="443"/>
    </row>
    <row r="1953" spans="19:20" x14ac:dyDescent="0.25">
      <c r="S1953" s="443"/>
      <c r="T1953" s="443"/>
    </row>
    <row r="1954" spans="19:20" x14ac:dyDescent="0.25">
      <c r="S1954" s="443"/>
      <c r="T1954" s="443"/>
    </row>
    <row r="1955" spans="19:20" x14ac:dyDescent="0.25">
      <c r="S1955" s="443"/>
      <c r="T1955" s="443"/>
    </row>
    <row r="1956" spans="19:20" x14ac:dyDescent="0.25">
      <c r="S1956" s="443"/>
      <c r="T1956" s="443"/>
    </row>
    <row r="1957" spans="19:20" x14ac:dyDescent="0.25">
      <c r="S1957" s="443"/>
      <c r="T1957" s="443"/>
    </row>
    <row r="1958" spans="19:20" x14ac:dyDescent="0.25">
      <c r="S1958" s="443"/>
      <c r="T1958" s="443"/>
    </row>
    <row r="1959" spans="19:20" x14ac:dyDescent="0.25">
      <c r="S1959" s="443"/>
      <c r="T1959" s="443"/>
    </row>
    <row r="1960" spans="19:20" x14ac:dyDescent="0.25">
      <c r="S1960" s="443"/>
      <c r="T1960" s="443"/>
    </row>
    <row r="1961" spans="19:20" x14ac:dyDescent="0.25">
      <c r="S1961" s="443"/>
      <c r="T1961" s="443"/>
    </row>
    <row r="1962" spans="19:20" x14ac:dyDescent="0.25">
      <c r="S1962" s="443"/>
      <c r="T1962" s="443"/>
    </row>
    <row r="1963" spans="19:20" x14ac:dyDescent="0.25">
      <c r="S1963" s="443"/>
      <c r="T1963" s="443"/>
    </row>
    <row r="1964" spans="19:20" x14ac:dyDescent="0.25">
      <c r="S1964" s="443"/>
      <c r="T1964" s="443"/>
    </row>
    <row r="1965" spans="19:20" x14ac:dyDescent="0.25">
      <c r="S1965" s="443"/>
      <c r="T1965" s="443"/>
    </row>
    <row r="1966" spans="19:20" x14ac:dyDescent="0.25">
      <c r="S1966" s="443"/>
      <c r="T1966" s="443"/>
    </row>
    <row r="1967" spans="19:20" x14ac:dyDescent="0.25">
      <c r="S1967" s="443"/>
      <c r="T1967" s="443"/>
    </row>
    <row r="1968" spans="19:20" x14ac:dyDescent="0.25">
      <c r="S1968" s="443"/>
      <c r="T1968" s="443"/>
    </row>
    <row r="1969" spans="19:20" x14ac:dyDescent="0.25">
      <c r="S1969" s="443"/>
      <c r="T1969" s="443"/>
    </row>
    <row r="1970" spans="19:20" x14ac:dyDescent="0.25">
      <c r="S1970" s="443"/>
      <c r="T1970" s="443"/>
    </row>
    <row r="1971" spans="19:20" x14ac:dyDescent="0.25">
      <c r="S1971" s="443"/>
      <c r="T1971" s="443"/>
    </row>
    <row r="1972" spans="19:20" x14ac:dyDescent="0.25">
      <c r="S1972" s="443"/>
      <c r="T1972" s="443"/>
    </row>
    <row r="1973" spans="19:20" x14ac:dyDescent="0.25">
      <c r="S1973" s="443"/>
      <c r="T1973" s="443"/>
    </row>
    <row r="1974" spans="19:20" x14ac:dyDescent="0.25">
      <c r="S1974" s="443"/>
      <c r="T1974" s="443"/>
    </row>
    <row r="1975" spans="19:20" x14ac:dyDescent="0.25">
      <c r="S1975" s="443"/>
      <c r="T1975" s="443"/>
    </row>
    <row r="1976" spans="19:20" x14ac:dyDescent="0.25">
      <c r="S1976" s="443"/>
      <c r="T1976" s="443"/>
    </row>
    <row r="1977" spans="19:20" x14ac:dyDescent="0.25">
      <c r="S1977" s="443"/>
      <c r="T1977" s="443"/>
    </row>
    <row r="1978" spans="19:20" x14ac:dyDescent="0.25">
      <c r="S1978" s="443"/>
      <c r="T1978" s="443"/>
    </row>
    <row r="1979" spans="19:20" x14ac:dyDescent="0.25">
      <c r="S1979" s="443"/>
      <c r="T1979" s="443"/>
    </row>
    <row r="1980" spans="19:20" x14ac:dyDescent="0.25">
      <c r="S1980" s="443"/>
      <c r="T1980" s="443"/>
    </row>
    <row r="1981" spans="19:20" x14ac:dyDescent="0.25">
      <c r="S1981" s="443"/>
      <c r="T1981" s="443"/>
    </row>
    <row r="1982" spans="19:20" x14ac:dyDescent="0.25">
      <c r="S1982" s="443"/>
      <c r="T1982" s="443"/>
    </row>
    <row r="1983" spans="19:20" x14ac:dyDescent="0.25">
      <c r="S1983" s="443"/>
      <c r="T1983" s="443"/>
    </row>
    <row r="1984" spans="19:20" x14ac:dyDescent="0.25">
      <c r="S1984" s="443"/>
      <c r="T1984" s="443"/>
    </row>
    <row r="1985" spans="19:20" x14ac:dyDescent="0.25">
      <c r="S1985" s="443"/>
      <c r="T1985" s="443"/>
    </row>
    <row r="1986" spans="19:20" x14ac:dyDescent="0.25">
      <c r="S1986" s="443"/>
      <c r="T1986" s="443"/>
    </row>
    <row r="1987" spans="19:20" x14ac:dyDescent="0.25">
      <c r="S1987" s="443"/>
      <c r="T1987" s="443"/>
    </row>
    <row r="1988" spans="19:20" x14ac:dyDescent="0.25">
      <c r="S1988" s="443"/>
      <c r="T1988" s="443"/>
    </row>
    <row r="1989" spans="19:20" x14ac:dyDescent="0.25">
      <c r="S1989" s="443"/>
      <c r="T1989" s="443"/>
    </row>
    <row r="1990" spans="19:20" x14ac:dyDescent="0.25">
      <c r="S1990" s="443"/>
      <c r="T1990" s="443"/>
    </row>
    <row r="1991" spans="19:20" x14ac:dyDescent="0.25">
      <c r="S1991" s="443"/>
      <c r="T1991" s="443"/>
    </row>
    <row r="1992" spans="19:20" x14ac:dyDescent="0.25">
      <c r="S1992" s="443"/>
      <c r="T1992" s="443"/>
    </row>
    <row r="1993" spans="19:20" x14ac:dyDescent="0.25">
      <c r="S1993" s="443"/>
      <c r="T1993" s="443"/>
    </row>
    <row r="1994" spans="19:20" x14ac:dyDescent="0.25">
      <c r="S1994" s="443"/>
      <c r="T1994" s="443"/>
    </row>
    <row r="1995" spans="19:20" x14ac:dyDescent="0.25">
      <c r="S1995" s="443"/>
      <c r="T1995" s="443"/>
    </row>
    <row r="1996" spans="19:20" x14ac:dyDescent="0.25">
      <c r="S1996" s="443"/>
      <c r="T1996" s="443"/>
    </row>
    <row r="1997" spans="19:20" x14ac:dyDescent="0.25">
      <c r="S1997" s="443"/>
      <c r="T1997" s="443"/>
    </row>
    <row r="1998" spans="19:20" x14ac:dyDescent="0.25">
      <c r="S1998" s="443"/>
      <c r="T1998" s="443"/>
    </row>
    <row r="1999" spans="19:20" x14ac:dyDescent="0.25">
      <c r="S1999" s="443"/>
      <c r="T1999" s="443"/>
    </row>
    <row r="2000" spans="19:20" x14ac:dyDescent="0.25">
      <c r="S2000" s="443"/>
      <c r="T2000" s="443"/>
    </row>
    <row r="2001" spans="19:20" x14ac:dyDescent="0.25">
      <c r="S2001" s="443"/>
      <c r="T2001" s="443"/>
    </row>
    <row r="2002" spans="19:20" x14ac:dyDescent="0.25">
      <c r="S2002" s="443"/>
      <c r="T2002" s="443"/>
    </row>
    <row r="2003" spans="19:20" x14ac:dyDescent="0.25">
      <c r="S2003" s="443"/>
      <c r="T2003" s="443"/>
    </row>
    <row r="2004" spans="19:20" x14ac:dyDescent="0.25">
      <c r="S2004" s="443"/>
      <c r="T2004" s="443"/>
    </row>
    <row r="2005" spans="19:20" x14ac:dyDescent="0.25">
      <c r="S2005" s="443"/>
      <c r="T2005" s="443"/>
    </row>
    <row r="2006" spans="19:20" x14ac:dyDescent="0.25">
      <c r="S2006" s="443"/>
      <c r="T2006" s="443"/>
    </row>
    <row r="2007" spans="19:20" x14ac:dyDescent="0.25">
      <c r="S2007" s="443"/>
      <c r="T2007" s="443"/>
    </row>
    <row r="2008" spans="19:20" x14ac:dyDescent="0.25">
      <c r="S2008" s="443"/>
      <c r="T2008" s="443"/>
    </row>
    <row r="2009" spans="19:20" x14ac:dyDescent="0.25">
      <c r="S2009" s="443"/>
      <c r="T2009" s="443"/>
    </row>
    <row r="2010" spans="19:20" x14ac:dyDescent="0.25">
      <c r="S2010" s="443"/>
      <c r="T2010" s="443"/>
    </row>
    <row r="2011" spans="19:20" x14ac:dyDescent="0.25">
      <c r="S2011" s="443"/>
      <c r="T2011" s="443"/>
    </row>
    <row r="2012" spans="19:20" x14ac:dyDescent="0.25">
      <c r="S2012" s="443"/>
      <c r="T2012" s="443"/>
    </row>
    <row r="2013" spans="19:20" x14ac:dyDescent="0.25">
      <c r="S2013" s="443"/>
      <c r="T2013" s="443"/>
    </row>
    <row r="2014" spans="19:20" x14ac:dyDescent="0.25">
      <c r="S2014" s="443"/>
      <c r="T2014" s="443"/>
    </row>
    <row r="2015" spans="19:20" x14ac:dyDescent="0.25">
      <c r="S2015" s="443"/>
      <c r="T2015" s="443"/>
    </row>
    <row r="2016" spans="19:20" x14ac:dyDescent="0.25">
      <c r="S2016" s="443"/>
      <c r="T2016" s="443"/>
    </row>
    <row r="2017" spans="19:20" x14ac:dyDescent="0.25">
      <c r="S2017" s="443"/>
      <c r="T2017" s="443"/>
    </row>
    <row r="2018" spans="19:20" x14ac:dyDescent="0.25">
      <c r="S2018" s="443"/>
      <c r="T2018" s="443"/>
    </row>
    <row r="2019" spans="19:20" x14ac:dyDescent="0.25">
      <c r="S2019" s="443"/>
      <c r="T2019" s="443"/>
    </row>
    <row r="2020" spans="19:20" x14ac:dyDescent="0.25">
      <c r="S2020" s="443"/>
      <c r="T2020" s="443"/>
    </row>
    <row r="2021" spans="19:20" x14ac:dyDescent="0.25">
      <c r="S2021" s="443"/>
      <c r="T2021" s="443"/>
    </row>
    <row r="2022" spans="19:20" x14ac:dyDescent="0.25">
      <c r="S2022" s="443"/>
      <c r="T2022" s="443"/>
    </row>
    <row r="2023" spans="19:20" x14ac:dyDescent="0.25">
      <c r="S2023" s="443"/>
      <c r="T2023" s="443"/>
    </row>
    <row r="2024" spans="19:20" x14ac:dyDescent="0.25">
      <c r="S2024" s="443"/>
      <c r="T2024" s="443"/>
    </row>
    <row r="2025" spans="19:20" x14ac:dyDescent="0.25">
      <c r="S2025" s="443"/>
      <c r="T2025" s="443"/>
    </row>
    <row r="2026" spans="19:20" x14ac:dyDescent="0.25">
      <c r="S2026" s="443"/>
      <c r="T2026" s="443"/>
    </row>
    <row r="2027" spans="19:20" x14ac:dyDescent="0.25">
      <c r="S2027" s="443"/>
      <c r="T2027" s="443"/>
    </row>
    <row r="2028" spans="19:20" x14ac:dyDescent="0.25">
      <c r="S2028" s="443"/>
      <c r="T2028" s="443"/>
    </row>
    <row r="2029" spans="19:20" x14ac:dyDescent="0.25">
      <c r="S2029" s="443"/>
      <c r="T2029" s="443"/>
    </row>
    <row r="2030" spans="19:20" x14ac:dyDescent="0.25">
      <c r="S2030" s="443"/>
      <c r="T2030" s="443"/>
    </row>
    <row r="2031" spans="19:20" x14ac:dyDescent="0.25">
      <c r="S2031" s="443"/>
      <c r="T2031" s="443"/>
    </row>
    <row r="2032" spans="19:20" x14ac:dyDescent="0.25">
      <c r="S2032" s="443"/>
      <c r="T2032" s="443"/>
    </row>
    <row r="2033" spans="19:20" x14ac:dyDescent="0.25">
      <c r="S2033" s="443"/>
      <c r="T2033" s="443"/>
    </row>
    <row r="2034" spans="19:20" x14ac:dyDescent="0.25">
      <c r="S2034" s="443"/>
      <c r="T2034" s="443"/>
    </row>
    <row r="2035" spans="19:20" x14ac:dyDescent="0.25">
      <c r="S2035" s="443"/>
      <c r="T2035" s="443"/>
    </row>
    <row r="2036" spans="19:20" x14ac:dyDescent="0.25">
      <c r="S2036" s="443"/>
      <c r="T2036" s="443"/>
    </row>
    <row r="2037" spans="19:20" x14ac:dyDescent="0.25">
      <c r="S2037" s="443"/>
      <c r="T2037" s="443"/>
    </row>
    <row r="2038" spans="19:20" x14ac:dyDescent="0.25">
      <c r="S2038" s="443"/>
      <c r="T2038" s="443"/>
    </row>
    <row r="2039" spans="19:20" x14ac:dyDescent="0.25">
      <c r="S2039" s="443"/>
      <c r="T2039" s="443"/>
    </row>
    <row r="2040" spans="19:20" x14ac:dyDescent="0.25">
      <c r="S2040" s="443"/>
      <c r="T2040" s="443"/>
    </row>
    <row r="2041" spans="19:20" x14ac:dyDescent="0.25">
      <c r="S2041" s="443"/>
      <c r="T2041" s="443"/>
    </row>
    <row r="2042" spans="19:20" x14ac:dyDescent="0.25">
      <c r="S2042" s="443"/>
      <c r="T2042" s="443"/>
    </row>
    <row r="2043" spans="19:20" x14ac:dyDescent="0.25">
      <c r="S2043" s="443"/>
      <c r="T2043" s="443"/>
    </row>
    <row r="2044" spans="19:20" x14ac:dyDescent="0.25">
      <c r="S2044" s="443"/>
      <c r="T2044" s="443"/>
    </row>
    <row r="2045" spans="19:20" x14ac:dyDescent="0.25">
      <c r="S2045" s="443"/>
      <c r="T2045" s="443"/>
    </row>
    <row r="2046" spans="19:20" x14ac:dyDescent="0.25">
      <c r="S2046" s="443"/>
      <c r="T2046" s="443"/>
    </row>
    <row r="2047" spans="19:20" x14ac:dyDescent="0.25">
      <c r="S2047" s="443"/>
      <c r="T2047" s="443"/>
    </row>
    <row r="2048" spans="19:20" x14ac:dyDescent="0.25">
      <c r="S2048" s="443"/>
      <c r="T2048" s="443"/>
    </row>
    <row r="2049" spans="19:20" x14ac:dyDescent="0.25">
      <c r="S2049" s="443"/>
      <c r="T2049" s="443"/>
    </row>
    <row r="2050" spans="19:20" x14ac:dyDescent="0.25">
      <c r="S2050" s="443"/>
      <c r="T2050" s="443"/>
    </row>
    <row r="2051" spans="19:20" x14ac:dyDescent="0.25">
      <c r="S2051" s="443"/>
      <c r="T2051" s="443"/>
    </row>
    <row r="2052" spans="19:20" x14ac:dyDescent="0.25">
      <c r="S2052" s="443"/>
      <c r="T2052" s="443"/>
    </row>
    <row r="2053" spans="19:20" x14ac:dyDescent="0.25">
      <c r="S2053" s="443"/>
      <c r="T2053" s="443"/>
    </row>
    <row r="2054" spans="19:20" x14ac:dyDescent="0.25">
      <c r="S2054" s="443"/>
      <c r="T2054" s="443"/>
    </row>
    <row r="2055" spans="19:20" x14ac:dyDescent="0.25">
      <c r="S2055" s="443"/>
      <c r="T2055" s="443"/>
    </row>
    <row r="2056" spans="19:20" x14ac:dyDescent="0.25">
      <c r="S2056" s="443"/>
      <c r="T2056" s="443"/>
    </row>
    <row r="2057" spans="19:20" x14ac:dyDescent="0.25">
      <c r="S2057" s="443"/>
      <c r="T2057" s="443"/>
    </row>
    <row r="2058" spans="19:20" x14ac:dyDescent="0.25">
      <c r="S2058" s="443"/>
      <c r="T2058" s="443"/>
    </row>
    <row r="2059" spans="19:20" x14ac:dyDescent="0.25">
      <c r="S2059" s="443"/>
      <c r="T2059" s="443"/>
    </row>
    <row r="2060" spans="19:20" x14ac:dyDescent="0.25">
      <c r="S2060" s="443"/>
      <c r="T2060" s="443"/>
    </row>
    <row r="2061" spans="19:20" x14ac:dyDescent="0.25">
      <c r="S2061" s="443"/>
      <c r="T2061" s="443"/>
    </row>
    <row r="2062" spans="19:20" x14ac:dyDescent="0.25">
      <c r="S2062" s="443"/>
      <c r="T2062" s="443"/>
    </row>
    <row r="2063" spans="19:20" x14ac:dyDescent="0.25">
      <c r="S2063" s="443"/>
      <c r="T2063" s="443"/>
    </row>
    <row r="2064" spans="19:20" x14ac:dyDescent="0.25">
      <c r="S2064" s="443"/>
      <c r="T2064" s="443"/>
    </row>
    <row r="2065" spans="19:20" x14ac:dyDescent="0.25">
      <c r="S2065" s="443"/>
      <c r="T2065" s="443"/>
    </row>
    <row r="2066" spans="19:20" x14ac:dyDescent="0.25">
      <c r="S2066" s="443"/>
      <c r="T2066" s="443"/>
    </row>
    <row r="2067" spans="19:20" x14ac:dyDescent="0.25">
      <c r="S2067" s="443"/>
      <c r="T2067" s="443"/>
    </row>
    <row r="2068" spans="19:20" x14ac:dyDescent="0.25">
      <c r="S2068" s="443"/>
      <c r="T2068" s="443"/>
    </row>
    <row r="2069" spans="19:20" x14ac:dyDescent="0.25">
      <c r="S2069" s="443"/>
      <c r="T2069" s="443"/>
    </row>
    <row r="2070" spans="19:20" x14ac:dyDescent="0.25">
      <c r="S2070" s="443"/>
      <c r="T2070" s="443"/>
    </row>
    <row r="2071" spans="19:20" x14ac:dyDescent="0.25">
      <c r="S2071" s="443"/>
      <c r="T2071" s="443"/>
    </row>
    <row r="2072" spans="19:20" x14ac:dyDescent="0.25">
      <c r="S2072" s="443"/>
      <c r="T2072" s="443"/>
    </row>
    <row r="2073" spans="19:20" x14ac:dyDescent="0.25">
      <c r="S2073" s="443"/>
      <c r="T2073" s="443"/>
    </row>
    <row r="2074" spans="19:20" x14ac:dyDescent="0.25">
      <c r="S2074" s="443"/>
      <c r="T2074" s="443"/>
    </row>
    <row r="2075" spans="19:20" x14ac:dyDescent="0.25">
      <c r="S2075" s="443"/>
      <c r="T2075" s="443"/>
    </row>
    <row r="2076" spans="19:20" x14ac:dyDescent="0.25">
      <c r="S2076" s="443"/>
      <c r="T2076" s="443"/>
    </row>
    <row r="2077" spans="19:20" x14ac:dyDescent="0.25">
      <c r="S2077" s="443"/>
      <c r="T2077" s="443"/>
    </row>
    <row r="2078" spans="19:20" x14ac:dyDescent="0.25">
      <c r="S2078" s="443"/>
      <c r="T2078" s="443"/>
    </row>
    <row r="2079" spans="19:20" x14ac:dyDescent="0.25">
      <c r="S2079" s="443"/>
      <c r="T2079" s="443"/>
    </row>
    <row r="2080" spans="19:20" x14ac:dyDescent="0.25">
      <c r="S2080" s="443"/>
      <c r="T2080" s="443"/>
    </row>
    <row r="2081" spans="19:20" x14ac:dyDescent="0.25">
      <c r="S2081" s="443"/>
      <c r="T2081" s="443"/>
    </row>
    <row r="2082" spans="19:20" x14ac:dyDescent="0.25">
      <c r="S2082" s="443"/>
      <c r="T2082" s="443"/>
    </row>
    <row r="2083" spans="19:20" x14ac:dyDescent="0.25">
      <c r="S2083" s="443"/>
      <c r="T2083" s="443"/>
    </row>
    <row r="2084" spans="19:20" x14ac:dyDescent="0.25">
      <c r="S2084" s="443"/>
      <c r="T2084" s="443"/>
    </row>
    <row r="2085" spans="19:20" x14ac:dyDescent="0.25">
      <c r="S2085" s="443"/>
      <c r="T2085" s="443"/>
    </row>
    <row r="2086" spans="19:20" x14ac:dyDescent="0.25">
      <c r="S2086" s="443"/>
      <c r="T2086" s="443"/>
    </row>
    <row r="2087" spans="19:20" x14ac:dyDescent="0.25">
      <c r="S2087" s="443"/>
      <c r="T2087" s="443"/>
    </row>
    <row r="2088" spans="19:20" x14ac:dyDescent="0.25">
      <c r="S2088" s="443"/>
      <c r="T2088" s="443"/>
    </row>
    <row r="2089" spans="19:20" x14ac:dyDescent="0.25">
      <c r="S2089" s="443"/>
      <c r="T2089" s="443"/>
    </row>
    <row r="2090" spans="19:20" x14ac:dyDescent="0.25">
      <c r="S2090" s="443"/>
      <c r="T2090" s="443"/>
    </row>
    <row r="2091" spans="19:20" x14ac:dyDescent="0.25">
      <c r="S2091" s="443"/>
      <c r="T2091" s="443"/>
    </row>
    <row r="2092" spans="19:20" x14ac:dyDescent="0.25">
      <c r="S2092" s="443"/>
      <c r="T2092" s="443"/>
    </row>
    <row r="2093" spans="19:20" x14ac:dyDescent="0.25">
      <c r="S2093" s="443"/>
      <c r="T2093" s="443"/>
    </row>
    <row r="2094" spans="19:20" x14ac:dyDescent="0.25">
      <c r="S2094" s="443"/>
      <c r="T2094" s="443"/>
    </row>
    <row r="2095" spans="19:20" x14ac:dyDescent="0.25">
      <c r="S2095" s="443"/>
      <c r="T2095" s="443"/>
    </row>
    <row r="2096" spans="19:20" x14ac:dyDescent="0.25">
      <c r="S2096" s="443"/>
      <c r="T2096" s="443"/>
    </row>
    <row r="2097" spans="19:20" x14ac:dyDescent="0.25">
      <c r="S2097" s="443"/>
      <c r="T2097" s="443"/>
    </row>
    <row r="2098" spans="19:20" x14ac:dyDescent="0.25">
      <c r="S2098" s="443"/>
      <c r="T2098" s="443"/>
    </row>
    <row r="2099" spans="19:20" x14ac:dyDescent="0.25">
      <c r="S2099" s="443"/>
      <c r="T2099" s="443"/>
    </row>
    <row r="2100" spans="19:20" x14ac:dyDescent="0.25">
      <c r="S2100" s="443"/>
      <c r="T2100" s="443"/>
    </row>
    <row r="2101" spans="19:20" x14ac:dyDescent="0.25">
      <c r="S2101" s="443"/>
      <c r="T2101" s="443"/>
    </row>
    <row r="2102" spans="19:20" x14ac:dyDescent="0.25">
      <c r="S2102" s="443"/>
      <c r="T2102" s="443"/>
    </row>
    <row r="2103" spans="19:20" x14ac:dyDescent="0.25">
      <c r="S2103" s="443"/>
      <c r="T2103" s="443"/>
    </row>
    <row r="2104" spans="19:20" x14ac:dyDescent="0.25">
      <c r="S2104" s="443"/>
      <c r="T2104" s="443"/>
    </row>
    <row r="2105" spans="19:20" x14ac:dyDescent="0.25">
      <c r="S2105" s="443"/>
      <c r="T2105" s="443"/>
    </row>
    <row r="2106" spans="19:20" x14ac:dyDescent="0.25">
      <c r="S2106" s="443"/>
      <c r="T2106" s="443"/>
    </row>
    <row r="2107" spans="19:20" x14ac:dyDescent="0.25">
      <c r="S2107" s="443"/>
      <c r="T2107" s="443"/>
    </row>
    <row r="2108" spans="19:20" x14ac:dyDescent="0.25">
      <c r="S2108" s="443"/>
      <c r="T2108" s="443"/>
    </row>
    <row r="2109" spans="19:20" x14ac:dyDescent="0.25">
      <c r="S2109" s="443"/>
      <c r="T2109" s="443"/>
    </row>
    <row r="2110" spans="19:20" x14ac:dyDescent="0.25">
      <c r="S2110" s="443"/>
      <c r="T2110" s="443"/>
    </row>
    <row r="2111" spans="19:20" x14ac:dyDescent="0.25">
      <c r="S2111" s="443"/>
      <c r="T2111" s="443"/>
    </row>
    <row r="2112" spans="19:20" x14ac:dyDescent="0.25">
      <c r="S2112" s="443"/>
      <c r="T2112" s="443"/>
    </row>
    <row r="2113" spans="19:20" x14ac:dyDescent="0.25">
      <c r="S2113" s="443"/>
      <c r="T2113" s="443"/>
    </row>
    <row r="2114" spans="19:20" x14ac:dyDescent="0.25">
      <c r="S2114" s="443"/>
      <c r="T2114" s="443"/>
    </row>
    <row r="2115" spans="19:20" x14ac:dyDescent="0.25">
      <c r="S2115" s="443"/>
      <c r="T2115" s="443"/>
    </row>
    <row r="2116" spans="19:20" x14ac:dyDescent="0.25">
      <c r="S2116" s="443"/>
      <c r="T2116" s="443"/>
    </row>
    <row r="2117" spans="19:20" x14ac:dyDescent="0.25">
      <c r="S2117" s="443"/>
      <c r="T2117" s="443"/>
    </row>
    <row r="2118" spans="19:20" x14ac:dyDescent="0.25">
      <c r="S2118" s="443"/>
      <c r="T2118" s="443"/>
    </row>
    <row r="2119" spans="19:20" x14ac:dyDescent="0.25">
      <c r="S2119" s="443"/>
      <c r="T2119" s="443"/>
    </row>
    <row r="2120" spans="19:20" x14ac:dyDescent="0.25">
      <c r="S2120" s="443"/>
      <c r="T2120" s="443"/>
    </row>
    <row r="2121" spans="19:20" x14ac:dyDescent="0.25">
      <c r="S2121" s="443"/>
      <c r="T2121" s="443"/>
    </row>
    <row r="2122" spans="19:20" x14ac:dyDescent="0.25">
      <c r="S2122" s="443"/>
      <c r="T2122" s="443"/>
    </row>
    <row r="2123" spans="19:20" x14ac:dyDescent="0.25">
      <c r="S2123" s="443"/>
      <c r="T2123" s="443"/>
    </row>
    <row r="2124" spans="19:20" x14ac:dyDescent="0.25">
      <c r="S2124" s="443"/>
      <c r="T2124" s="443"/>
    </row>
    <row r="2125" spans="19:20" x14ac:dyDescent="0.25">
      <c r="S2125" s="443"/>
      <c r="T2125" s="443"/>
    </row>
    <row r="2126" spans="19:20" x14ac:dyDescent="0.25">
      <c r="S2126" s="443"/>
      <c r="T2126" s="443"/>
    </row>
    <row r="2127" spans="19:20" x14ac:dyDescent="0.25">
      <c r="S2127" s="443"/>
      <c r="T2127" s="443"/>
    </row>
    <row r="2128" spans="19:20" x14ac:dyDescent="0.25">
      <c r="S2128" s="443"/>
      <c r="T2128" s="443"/>
    </row>
    <row r="2129" spans="19:20" x14ac:dyDescent="0.25">
      <c r="S2129" s="443"/>
      <c r="T2129" s="443"/>
    </row>
    <row r="2130" spans="19:20" x14ac:dyDescent="0.25">
      <c r="S2130" s="443"/>
      <c r="T2130" s="443"/>
    </row>
    <row r="2131" spans="19:20" x14ac:dyDescent="0.25">
      <c r="S2131" s="443"/>
      <c r="T2131" s="443"/>
    </row>
    <row r="2132" spans="19:20" x14ac:dyDescent="0.25">
      <c r="S2132" s="443"/>
      <c r="T2132" s="443"/>
    </row>
    <row r="2133" spans="19:20" x14ac:dyDescent="0.25">
      <c r="S2133" s="443"/>
      <c r="T2133" s="443"/>
    </row>
    <row r="2134" spans="19:20" x14ac:dyDescent="0.25">
      <c r="S2134" s="443"/>
      <c r="T2134" s="443"/>
    </row>
    <row r="2135" spans="19:20" x14ac:dyDescent="0.25">
      <c r="S2135" s="443"/>
      <c r="T2135" s="443"/>
    </row>
    <row r="2136" spans="19:20" x14ac:dyDescent="0.25">
      <c r="S2136" s="443"/>
      <c r="T2136" s="443"/>
    </row>
    <row r="2137" spans="19:20" x14ac:dyDescent="0.25">
      <c r="S2137" s="443"/>
      <c r="T2137" s="443"/>
    </row>
    <row r="2138" spans="19:20" x14ac:dyDescent="0.25">
      <c r="S2138" s="443"/>
      <c r="T2138" s="443"/>
    </row>
    <row r="2139" spans="19:20" x14ac:dyDescent="0.25">
      <c r="S2139" s="443"/>
      <c r="T2139" s="443"/>
    </row>
    <row r="2140" spans="19:20" x14ac:dyDescent="0.25">
      <c r="S2140" s="443"/>
      <c r="T2140" s="443"/>
    </row>
    <row r="2141" spans="19:20" x14ac:dyDescent="0.25">
      <c r="S2141" s="443"/>
      <c r="T2141" s="443"/>
    </row>
    <row r="2142" spans="19:20" x14ac:dyDescent="0.25">
      <c r="S2142" s="443"/>
      <c r="T2142" s="443"/>
    </row>
    <row r="2143" spans="19:20" x14ac:dyDescent="0.25">
      <c r="S2143" s="443"/>
      <c r="T2143" s="443"/>
    </row>
    <row r="2144" spans="19:20" x14ac:dyDescent="0.25">
      <c r="S2144" s="443"/>
      <c r="T2144" s="443"/>
    </row>
    <row r="2145" spans="19:20" x14ac:dyDescent="0.25">
      <c r="S2145" s="443"/>
      <c r="T2145" s="443"/>
    </row>
    <row r="2146" spans="19:20" x14ac:dyDescent="0.25">
      <c r="S2146" s="443"/>
      <c r="T2146" s="443"/>
    </row>
    <row r="2147" spans="19:20" x14ac:dyDescent="0.25">
      <c r="S2147" s="443"/>
      <c r="T2147" s="443"/>
    </row>
    <row r="2148" spans="19:20" x14ac:dyDescent="0.25">
      <c r="S2148" s="443"/>
      <c r="T2148" s="443"/>
    </row>
    <row r="2149" spans="19:20" x14ac:dyDescent="0.25">
      <c r="S2149" s="443"/>
      <c r="T2149" s="443"/>
    </row>
    <row r="2150" spans="19:20" x14ac:dyDescent="0.25">
      <c r="S2150" s="443"/>
      <c r="T2150" s="443"/>
    </row>
    <row r="2151" spans="19:20" x14ac:dyDescent="0.25">
      <c r="S2151" s="443"/>
      <c r="T2151" s="443"/>
    </row>
    <row r="2152" spans="19:20" x14ac:dyDescent="0.25">
      <c r="S2152" s="443"/>
      <c r="T2152" s="443"/>
    </row>
    <row r="2153" spans="19:20" x14ac:dyDescent="0.25">
      <c r="S2153" s="443"/>
      <c r="T2153" s="443"/>
    </row>
    <row r="2154" spans="19:20" x14ac:dyDescent="0.25">
      <c r="S2154" s="443"/>
      <c r="T2154" s="443"/>
    </row>
    <row r="2155" spans="19:20" x14ac:dyDescent="0.25">
      <c r="S2155" s="443"/>
      <c r="T2155" s="443"/>
    </row>
    <row r="2156" spans="19:20" x14ac:dyDescent="0.25">
      <c r="S2156" s="443"/>
      <c r="T2156" s="443"/>
    </row>
    <row r="2157" spans="19:20" x14ac:dyDescent="0.25">
      <c r="S2157" s="443"/>
      <c r="T2157" s="443"/>
    </row>
    <row r="2158" spans="19:20" x14ac:dyDescent="0.25">
      <c r="S2158" s="443"/>
      <c r="T2158" s="443"/>
    </row>
    <row r="2159" spans="19:20" x14ac:dyDescent="0.25">
      <c r="S2159" s="443"/>
      <c r="T2159" s="443"/>
    </row>
    <row r="2160" spans="19:20" x14ac:dyDescent="0.25">
      <c r="S2160" s="443"/>
      <c r="T2160" s="443"/>
    </row>
    <row r="2161" spans="19:20" x14ac:dyDescent="0.25">
      <c r="S2161" s="443"/>
      <c r="T2161" s="443"/>
    </row>
    <row r="2162" spans="19:20" x14ac:dyDescent="0.25">
      <c r="S2162" s="443"/>
      <c r="T2162" s="443"/>
    </row>
    <row r="2163" spans="19:20" x14ac:dyDescent="0.25">
      <c r="S2163" s="443"/>
      <c r="T2163" s="443"/>
    </row>
    <row r="2164" spans="19:20" x14ac:dyDescent="0.25">
      <c r="S2164" s="443"/>
      <c r="T2164" s="443"/>
    </row>
    <row r="2165" spans="19:20" x14ac:dyDescent="0.25">
      <c r="S2165" s="443"/>
      <c r="T2165" s="443"/>
    </row>
    <row r="2166" spans="19:20" x14ac:dyDescent="0.25">
      <c r="S2166" s="443"/>
      <c r="T2166" s="443"/>
    </row>
    <row r="2167" spans="19:20" x14ac:dyDescent="0.25">
      <c r="S2167" s="443"/>
      <c r="T2167" s="443"/>
    </row>
    <row r="2168" spans="19:20" x14ac:dyDescent="0.25">
      <c r="S2168" s="443"/>
      <c r="T2168" s="443"/>
    </row>
    <row r="2169" spans="19:20" x14ac:dyDescent="0.25">
      <c r="S2169" s="443"/>
      <c r="T2169" s="443"/>
    </row>
    <row r="2170" spans="19:20" x14ac:dyDescent="0.25">
      <c r="S2170" s="443"/>
      <c r="T2170" s="443"/>
    </row>
    <row r="2171" spans="19:20" x14ac:dyDescent="0.25">
      <c r="S2171" s="443"/>
      <c r="T2171" s="443"/>
    </row>
    <row r="2172" spans="19:20" x14ac:dyDescent="0.25">
      <c r="S2172" s="443"/>
      <c r="T2172" s="443"/>
    </row>
    <row r="2173" spans="19:20" x14ac:dyDescent="0.25">
      <c r="S2173" s="443"/>
      <c r="T2173" s="443"/>
    </row>
    <row r="2174" spans="19:20" x14ac:dyDescent="0.25">
      <c r="S2174" s="443"/>
      <c r="T2174" s="443"/>
    </row>
    <row r="2175" spans="19:20" x14ac:dyDescent="0.25">
      <c r="S2175" s="443"/>
      <c r="T2175" s="443"/>
    </row>
    <row r="2176" spans="19:20" x14ac:dyDescent="0.25">
      <c r="S2176" s="443"/>
      <c r="T2176" s="443"/>
    </row>
    <row r="2177" spans="19:20" x14ac:dyDescent="0.25">
      <c r="S2177" s="443"/>
      <c r="T2177" s="443"/>
    </row>
    <row r="2178" spans="19:20" x14ac:dyDescent="0.25">
      <c r="S2178" s="443"/>
      <c r="T2178" s="443"/>
    </row>
    <row r="2179" spans="19:20" x14ac:dyDescent="0.25">
      <c r="S2179" s="443"/>
      <c r="T2179" s="443"/>
    </row>
    <row r="2180" spans="19:20" x14ac:dyDescent="0.25">
      <c r="S2180" s="443"/>
      <c r="T2180" s="443"/>
    </row>
    <row r="2181" spans="19:20" x14ac:dyDescent="0.25">
      <c r="S2181" s="443"/>
      <c r="T2181" s="443"/>
    </row>
    <row r="2182" spans="19:20" x14ac:dyDescent="0.25">
      <c r="S2182" s="443"/>
      <c r="T2182" s="443"/>
    </row>
    <row r="2183" spans="19:20" x14ac:dyDescent="0.25">
      <c r="S2183" s="443"/>
      <c r="T2183" s="443"/>
    </row>
    <row r="2184" spans="19:20" x14ac:dyDescent="0.25">
      <c r="S2184" s="443"/>
      <c r="T2184" s="443"/>
    </row>
    <row r="2185" spans="19:20" x14ac:dyDescent="0.25">
      <c r="S2185" s="443"/>
      <c r="T2185" s="443"/>
    </row>
    <row r="2186" spans="19:20" x14ac:dyDescent="0.25">
      <c r="S2186" s="443"/>
      <c r="T2186" s="443"/>
    </row>
    <row r="2187" spans="19:20" x14ac:dyDescent="0.25">
      <c r="S2187" s="443"/>
      <c r="T2187" s="443"/>
    </row>
    <row r="2188" spans="19:20" x14ac:dyDescent="0.25">
      <c r="S2188" s="443"/>
      <c r="T2188" s="443"/>
    </row>
    <row r="2189" spans="19:20" x14ac:dyDescent="0.25">
      <c r="S2189" s="443"/>
      <c r="T2189" s="443"/>
    </row>
    <row r="2190" spans="19:20" x14ac:dyDescent="0.25">
      <c r="S2190" s="443"/>
      <c r="T2190" s="443"/>
    </row>
    <row r="2191" spans="19:20" x14ac:dyDescent="0.25">
      <c r="S2191" s="443"/>
      <c r="T2191" s="443"/>
    </row>
    <row r="2192" spans="19:20" x14ac:dyDescent="0.25">
      <c r="S2192" s="443"/>
      <c r="T2192" s="443"/>
    </row>
    <row r="2193" spans="19:20" x14ac:dyDescent="0.25">
      <c r="S2193" s="443"/>
      <c r="T2193" s="443"/>
    </row>
    <row r="2194" spans="19:20" x14ac:dyDescent="0.25">
      <c r="S2194" s="443"/>
      <c r="T2194" s="443"/>
    </row>
    <row r="2195" spans="19:20" x14ac:dyDescent="0.25">
      <c r="S2195" s="443"/>
      <c r="T2195" s="443"/>
    </row>
    <row r="2196" spans="19:20" x14ac:dyDescent="0.25">
      <c r="S2196" s="443"/>
      <c r="T2196" s="443"/>
    </row>
    <row r="2197" spans="19:20" x14ac:dyDescent="0.25">
      <c r="S2197" s="443"/>
      <c r="T2197" s="443"/>
    </row>
    <row r="2198" spans="19:20" x14ac:dyDescent="0.25">
      <c r="S2198" s="443"/>
      <c r="T2198" s="443"/>
    </row>
    <row r="2199" spans="19:20" x14ac:dyDescent="0.25">
      <c r="S2199" s="443"/>
      <c r="T2199" s="443"/>
    </row>
    <row r="2200" spans="19:20" x14ac:dyDescent="0.25">
      <c r="S2200" s="443"/>
      <c r="T2200" s="443"/>
    </row>
    <row r="2201" spans="19:20" x14ac:dyDescent="0.25">
      <c r="S2201" s="443"/>
      <c r="T2201" s="443"/>
    </row>
    <row r="2202" spans="19:20" x14ac:dyDescent="0.25">
      <c r="S2202" s="443"/>
      <c r="T2202" s="443"/>
    </row>
    <row r="2203" spans="19:20" x14ac:dyDescent="0.25">
      <c r="S2203" s="443"/>
      <c r="T2203" s="443"/>
    </row>
    <row r="2204" spans="19:20" x14ac:dyDescent="0.25">
      <c r="S2204" s="443"/>
      <c r="T2204" s="443"/>
    </row>
    <row r="2205" spans="19:20" x14ac:dyDescent="0.25">
      <c r="S2205" s="443"/>
      <c r="T2205" s="443"/>
    </row>
    <row r="2206" spans="19:20" x14ac:dyDescent="0.25">
      <c r="S2206" s="443"/>
      <c r="T2206" s="443"/>
    </row>
    <row r="2207" spans="19:20" x14ac:dyDescent="0.25">
      <c r="S2207" s="443"/>
      <c r="T2207" s="443"/>
    </row>
    <row r="2208" spans="19:20" x14ac:dyDescent="0.25">
      <c r="S2208" s="443"/>
      <c r="T2208" s="443"/>
    </row>
    <row r="2209" spans="19:20" x14ac:dyDescent="0.25">
      <c r="S2209" s="443"/>
      <c r="T2209" s="443"/>
    </row>
    <row r="2210" spans="19:20" x14ac:dyDescent="0.25">
      <c r="S2210" s="443"/>
      <c r="T2210" s="443"/>
    </row>
    <row r="2211" spans="19:20" x14ac:dyDescent="0.25">
      <c r="S2211" s="443"/>
      <c r="T2211" s="443"/>
    </row>
    <row r="2212" spans="19:20" x14ac:dyDescent="0.25">
      <c r="S2212" s="443"/>
      <c r="T2212" s="443"/>
    </row>
    <row r="2213" spans="19:20" x14ac:dyDescent="0.25">
      <c r="S2213" s="443"/>
      <c r="T2213" s="443"/>
    </row>
    <row r="2214" spans="19:20" x14ac:dyDescent="0.25">
      <c r="S2214" s="443"/>
      <c r="T2214" s="443"/>
    </row>
    <row r="2215" spans="19:20" x14ac:dyDescent="0.25">
      <c r="S2215" s="443"/>
      <c r="T2215" s="443"/>
    </row>
    <row r="2216" spans="19:20" x14ac:dyDescent="0.25">
      <c r="S2216" s="443"/>
      <c r="T2216" s="443"/>
    </row>
    <row r="2217" spans="19:20" x14ac:dyDescent="0.25">
      <c r="S2217" s="443"/>
      <c r="T2217" s="443"/>
    </row>
    <row r="2218" spans="19:20" x14ac:dyDescent="0.25">
      <c r="S2218" s="443"/>
      <c r="T2218" s="443"/>
    </row>
    <row r="2219" spans="19:20" x14ac:dyDescent="0.25">
      <c r="S2219" s="443"/>
      <c r="T2219" s="443"/>
    </row>
    <row r="2220" spans="19:20" x14ac:dyDescent="0.25">
      <c r="S2220" s="443"/>
      <c r="T2220" s="443"/>
    </row>
    <row r="2221" spans="19:20" x14ac:dyDescent="0.25">
      <c r="S2221" s="443"/>
      <c r="T2221" s="443"/>
    </row>
    <row r="2222" spans="19:20" x14ac:dyDescent="0.25">
      <c r="S2222" s="443"/>
      <c r="T2222" s="443"/>
    </row>
    <row r="2223" spans="19:20" x14ac:dyDescent="0.25">
      <c r="S2223" s="443"/>
      <c r="T2223" s="443"/>
    </row>
    <row r="2224" spans="19:20" x14ac:dyDescent="0.25">
      <c r="S2224" s="443"/>
      <c r="T2224" s="443"/>
    </row>
    <row r="2225" spans="19:20" x14ac:dyDescent="0.25">
      <c r="S2225" s="443"/>
      <c r="T2225" s="443"/>
    </row>
    <row r="2226" spans="19:20" x14ac:dyDescent="0.25">
      <c r="S2226" s="443"/>
      <c r="T2226" s="443"/>
    </row>
    <row r="2227" spans="19:20" x14ac:dyDescent="0.25">
      <c r="S2227" s="443"/>
      <c r="T2227" s="443"/>
    </row>
    <row r="2228" spans="19:20" x14ac:dyDescent="0.25">
      <c r="S2228" s="443"/>
      <c r="T2228" s="443"/>
    </row>
    <row r="2229" spans="19:20" x14ac:dyDescent="0.25">
      <c r="S2229" s="443"/>
      <c r="T2229" s="443"/>
    </row>
    <row r="2230" spans="19:20" x14ac:dyDescent="0.25">
      <c r="S2230" s="443"/>
      <c r="T2230" s="443"/>
    </row>
    <row r="2231" spans="19:20" x14ac:dyDescent="0.25">
      <c r="S2231" s="443"/>
      <c r="T2231" s="443"/>
    </row>
    <row r="2232" spans="19:20" x14ac:dyDescent="0.25">
      <c r="S2232" s="443"/>
      <c r="T2232" s="443"/>
    </row>
    <row r="2233" spans="19:20" x14ac:dyDescent="0.25">
      <c r="S2233" s="443"/>
      <c r="T2233" s="443"/>
    </row>
    <row r="2234" spans="19:20" x14ac:dyDescent="0.25">
      <c r="S2234" s="443"/>
      <c r="T2234" s="443"/>
    </row>
    <row r="2235" spans="19:20" x14ac:dyDescent="0.25">
      <c r="S2235" s="443"/>
      <c r="T2235" s="443"/>
    </row>
    <row r="2236" spans="19:20" x14ac:dyDescent="0.25">
      <c r="S2236" s="443"/>
      <c r="T2236" s="443"/>
    </row>
    <row r="2237" spans="19:20" x14ac:dyDescent="0.25">
      <c r="S2237" s="443"/>
      <c r="T2237" s="443"/>
    </row>
    <row r="2238" spans="19:20" x14ac:dyDescent="0.25">
      <c r="S2238" s="443"/>
      <c r="T2238" s="443"/>
    </row>
    <row r="2239" spans="19:20" x14ac:dyDescent="0.25">
      <c r="S2239" s="443"/>
      <c r="T2239" s="443"/>
    </row>
    <row r="2240" spans="19:20" x14ac:dyDescent="0.25">
      <c r="S2240" s="443"/>
      <c r="T2240" s="443"/>
    </row>
    <row r="2241" spans="19:20" x14ac:dyDescent="0.25">
      <c r="S2241" s="443"/>
      <c r="T2241" s="443"/>
    </row>
    <row r="2242" spans="19:20" x14ac:dyDescent="0.25">
      <c r="S2242" s="443"/>
      <c r="T2242" s="443"/>
    </row>
    <row r="2243" spans="19:20" x14ac:dyDescent="0.25">
      <c r="S2243" s="443"/>
      <c r="T2243" s="443"/>
    </row>
    <row r="2244" spans="19:20" x14ac:dyDescent="0.25">
      <c r="S2244" s="443"/>
      <c r="T2244" s="443"/>
    </row>
    <row r="2245" spans="19:20" x14ac:dyDescent="0.25">
      <c r="S2245" s="443"/>
      <c r="T2245" s="443"/>
    </row>
    <row r="2246" spans="19:20" x14ac:dyDescent="0.25">
      <c r="S2246" s="443"/>
      <c r="T2246" s="443"/>
    </row>
    <row r="2247" spans="19:20" x14ac:dyDescent="0.25">
      <c r="S2247" s="443"/>
      <c r="T2247" s="443"/>
    </row>
    <row r="2248" spans="19:20" x14ac:dyDescent="0.25">
      <c r="S2248" s="443"/>
      <c r="T2248" s="443"/>
    </row>
    <row r="2249" spans="19:20" x14ac:dyDescent="0.25">
      <c r="S2249" s="443"/>
      <c r="T2249" s="443"/>
    </row>
    <row r="2250" spans="19:20" x14ac:dyDescent="0.25">
      <c r="S2250" s="443"/>
      <c r="T2250" s="443"/>
    </row>
    <row r="2251" spans="19:20" x14ac:dyDescent="0.25">
      <c r="S2251" s="443"/>
      <c r="T2251" s="443"/>
    </row>
    <row r="2252" spans="19:20" x14ac:dyDescent="0.25">
      <c r="S2252" s="443"/>
      <c r="T2252" s="443"/>
    </row>
    <row r="2253" spans="19:20" x14ac:dyDescent="0.25">
      <c r="S2253" s="443"/>
      <c r="T2253" s="443"/>
    </row>
    <row r="2254" spans="19:20" x14ac:dyDescent="0.25">
      <c r="S2254" s="443"/>
      <c r="T2254" s="443"/>
    </row>
    <row r="2255" spans="19:20" x14ac:dyDescent="0.25">
      <c r="S2255" s="443"/>
      <c r="T2255" s="443"/>
    </row>
    <row r="2256" spans="19:20" x14ac:dyDescent="0.25">
      <c r="S2256" s="443"/>
      <c r="T2256" s="443"/>
    </row>
    <row r="2257" spans="19:20" x14ac:dyDescent="0.25">
      <c r="S2257" s="443"/>
      <c r="T2257" s="443"/>
    </row>
    <row r="2258" spans="19:20" x14ac:dyDescent="0.25">
      <c r="S2258" s="443"/>
      <c r="T2258" s="443"/>
    </row>
    <row r="2259" spans="19:20" x14ac:dyDescent="0.25">
      <c r="S2259" s="443"/>
      <c r="T2259" s="443"/>
    </row>
    <row r="2260" spans="19:20" x14ac:dyDescent="0.25">
      <c r="S2260" s="443"/>
      <c r="T2260" s="443"/>
    </row>
    <row r="2261" spans="19:20" x14ac:dyDescent="0.25">
      <c r="S2261" s="443"/>
      <c r="T2261" s="443"/>
    </row>
    <row r="2262" spans="19:20" x14ac:dyDescent="0.25">
      <c r="S2262" s="443"/>
      <c r="T2262" s="443"/>
    </row>
    <row r="2263" spans="19:20" x14ac:dyDescent="0.25">
      <c r="S2263" s="443"/>
      <c r="T2263" s="443"/>
    </row>
    <row r="2264" spans="19:20" x14ac:dyDescent="0.25">
      <c r="S2264" s="443"/>
      <c r="T2264" s="443"/>
    </row>
    <row r="2265" spans="19:20" x14ac:dyDescent="0.25">
      <c r="S2265" s="443"/>
      <c r="T2265" s="443"/>
    </row>
    <row r="2266" spans="19:20" x14ac:dyDescent="0.25">
      <c r="S2266" s="443"/>
      <c r="T2266" s="443"/>
    </row>
    <row r="2267" spans="19:20" x14ac:dyDescent="0.25">
      <c r="S2267" s="443"/>
      <c r="T2267" s="443"/>
    </row>
    <row r="2268" spans="19:20" x14ac:dyDescent="0.25">
      <c r="S2268" s="443"/>
      <c r="T2268" s="443"/>
    </row>
    <row r="2269" spans="19:20" x14ac:dyDescent="0.25">
      <c r="S2269" s="443"/>
      <c r="T2269" s="443"/>
    </row>
    <row r="2270" spans="19:20" x14ac:dyDescent="0.25">
      <c r="S2270" s="443"/>
      <c r="T2270" s="443"/>
    </row>
    <row r="2271" spans="19:20" x14ac:dyDescent="0.25">
      <c r="S2271" s="443"/>
      <c r="T2271" s="443"/>
    </row>
    <row r="2272" spans="19:20" x14ac:dyDescent="0.25">
      <c r="S2272" s="443"/>
      <c r="T2272" s="443"/>
    </row>
    <row r="2273" spans="19:20" x14ac:dyDescent="0.25">
      <c r="S2273" s="443"/>
      <c r="T2273" s="443"/>
    </row>
    <row r="2274" spans="19:20" x14ac:dyDescent="0.25">
      <c r="S2274" s="443"/>
      <c r="T2274" s="443"/>
    </row>
    <row r="2275" spans="19:20" x14ac:dyDescent="0.25">
      <c r="S2275" s="443"/>
      <c r="T2275" s="443"/>
    </row>
    <row r="2276" spans="19:20" x14ac:dyDescent="0.25">
      <c r="S2276" s="443"/>
      <c r="T2276" s="443"/>
    </row>
    <row r="2277" spans="19:20" x14ac:dyDescent="0.25">
      <c r="S2277" s="443"/>
      <c r="T2277" s="443"/>
    </row>
    <row r="2278" spans="19:20" x14ac:dyDescent="0.25">
      <c r="S2278" s="443"/>
      <c r="T2278" s="443"/>
    </row>
    <row r="2279" spans="19:20" x14ac:dyDescent="0.25">
      <c r="S2279" s="443"/>
      <c r="T2279" s="443"/>
    </row>
    <row r="2280" spans="19:20" x14ac:dyDescent="0.25">
      <c r="S2280" s="443"/>
      <c r="T2280" s="443"/>
    </row>
    <row r="2281" spans="19:20" x14ac:dyDescent="0.25">
      <c r="S2281" s="443"/>
      <c r="T2281" s="443"/>
    </row>
    <row r="2282" spans="19:20" x14ac:dyDescent="0.25">
      <c r="S2282" s="443"/>
      <c r="T2282" s="443"/>
    </row>
    <row r="2283" spans="19:20" x14ac:dyDescent="0.25">
      <c r="S2283" s="443"/>
      <c r="T2283" s="443"/>
    </row>
    <row r="2284" spans="19:20" x14ac:dyDescent="0.25">
      <c r="S2284" s="443"/>
      <c r="T2284" s="443"/>
    </row>
    <row r="2285" spans="19:20" x14ac:dyDescent="0.25">
      <c r="S2285" s="443"/>
      <c r="T2285" s="443"/>
    </row>
    <row r="2286" spans="19:20" x14ac:dyDescent="0.25">
      <c r="S2286" s="443"/>
      <c r="T2286" s="443"/>
    </row>
    <row r="2287" spans="19:20" x14ac:dyDescent="0.25">
      <c r="S2287" s="443"/>
      <c r="T2287" s="443"/>
    </row>
    <row r="2288" spans="19:20" x14ac:dyDescent="0.25">
      <c r="S2288" s="443"/>
      <c r="T2288" s="443"/>
    </row>
    <row r="2289" spans="19:20" x14ac:dyDescent="0.25">
      <c r="S2289" s="443"/>
      <c r="T2289" s="443"/>
    </row>
    <row r="2290" spans="19:20" x14ac:dyDescent="0.25">
      <c r="S2290" s="443"/>
      <c r="T2290" s="443"/>
    </row>
    <row r="2291" spans="19:20" x14ac:dyDescent="0.25">
      <c r="S2291" s="443"/>
      <c r="T2291" s="443"/>
    </row>
    <row r="2292" spans="19:20" x14ac:dyDescent="0.25">
      <c r="S2292" s="443"/>
      <c r="T2292" s="443"/>
    </row>
    <row r="2293" spans="19:20" x14ac:dyDescent="0.25">
      <c r="S2293" s="443"/>
      <c r="T2293" s="443"/>
    </row>
    <row r="2294" spans="19:20" x14ac:dyDescent="0.25">
      <c r="S2294" s="443"/>
      <c r="T2294" s="443"/>
    </row>
    <row r="2295" spans="19:20" x14ac:dyDescent="0.25">
      <c r="S2295" s="443"/>
      <c r="T2295" s="443"/>
    </row>
    <row r="2296" spans="19:20" x14ac:dyDescent="0.25">
      <c r="S2296" s="443"/>
      <c r="T2296" s="443"/>
    </row>
    <row r="2297" spans="19:20" x14ac:dyDescent="0.25">
      <c r="S2297" s="443"/>
      <c r="T2297" s="443"/>
    </row>
    <row r="2298" spans="19:20" x14ac:dyDescent="0.25">
      <c r="S2298" s="443"/>
      <c r="T2298" s="443"/>
    </row>
    <row r="2299" spans="19:20" x14ac:dyDescent="0.25">
      <c r="S2299" s="443"/>
      <c r="T2299" s="443"/>
    </row>
    <row r="2300" spans="19:20" x14ac:dyDescent="0.25">
      <c r="S2300" s="443"/>
      <c r="T2300" s="443"/>
    </row>
    <row r="2301" spans="19:20" x14ac:dyDescent="0.25">
      <c r="S2301" s="443"/>
      <c r="T2301" s="443"/>
    </row>
    <row r="2302" spans="19:20" x14ac:dyDescent="0.25">
      <c r="S2302" s="443"/>
      <c r="T2302" s="443"/>
    </row>
    <row r="2303" spans="19:20" x14ac:dyDescent="0.25">
      <c r="S2303" s="443"/>
      <c r="T2303" s="443"/>
    </row>
    <row r="2304" spans="19:20" x14ac:dyDescent="0.25">
      <c r="S2304" s="443"/>
      <c r="T2304" s="443"/>
    </row>
    <row r="2305" spans="19:20" x14ac:dyDescent="0.25">
      <c r="S2305" s="443"/>
      <c r="T2305" s="443"/>
    </row>
    <row r="2306" spans="19:20" x14ac:dyDescent="0.25">
      <c r="S2306" s="443"/>
      <c r="T2306" s="443"/>
    </row>
    <row r="2307" spans="19:20" x14ac:dyDescent="0.25">
      <c r="S2307" s="443"/>
      <c r="T2307" s="443"/>
    </row>
    <row r="2308" spans="19:20" x14ac:dyDescent="0.25">
      <c r="S2308" s="443"/>
      <c r="T2308" s="443"/>
    </row>
    <row r="2309" spans="19:20" x14ac:dyDescent="0.25">
      <c r="S2309" s="443"/>
      <c r="T2309" s="443"/>
    </row>
    <row r="2310" spans="19:20" x14ac:dyDescent="0.25">
      <c r="S2310" s="443"/>
      <c r="T2310" s="443"/>
    </row>
    <row r="2311" spans="19:20" x14ac:dyDescent="0.25">
      <c r="S2311" s="443"/>
      <c r="T2311" s="443"/>
    </row>
    <row r="2312" spans="19:20" x14ac:dyDescent="0.25">
      <c r="S2312" s="443"/>
      <c r="T2312" s="443"/>
    </row>
    <row r="2313" spans="19:20" x14ac:dyDescent="0.25">
      <c r="S2313" s="443"/>
      <c r="T2313" s="443"/>
    </row>
    <row r="2314" spans="19:20" x14ac:dyDescent="0.25">
      <c r="S2314" s="443"/>
      <c r="T2314" s="443"/>
    </row>
    <row r="2315" spans="19:20" x14ac:dyDescent="0.25">
      <c r="S2315" s="443"/>
      <c r="T2315" s="443"/>
    </row>
    <row r="2316" spans="19:20" x14ac:dyDescent="0.25">
      <c r="S2316" s="443"/>
      <c r="T2316" s="443"/>
    </row>
    <row r="2317" spans="19:20" x14ac:dyDescent="0.25">
      <c r="S2317" s="443"/>
      <c r="T2317" s="443"/>
    </row>
    <row r="2318" spans="19:20" x14ac:dyDescent="0.25">
      <c r="S2318" s="443"/>
      <c r="T2318" s="443"/>
    </row>
    <row r="2319" spans="19:20" x14ac:dyDescent="0.25">
      <c r="S2319" s="443"/>
      <c r="T2319" s="443"/>
    </row>
    <row r="2320" spans="19:20" x14ac:dyDescent="0.25">
      <c r="S2320" s="443"/>
      <c r="T2320" s="443"/>
    </row>
    <row r="2321" spans="19:20" x14ac:dyDescent="0.25">
      <c r="S2321" s="443"/>
      <c r="T2321" s="443"/>
    </row>
    <row r="2322" spans="19:20" x14ac:dyDescent="0.25">
      <c r="S2322" s="443"/>
      <c r="T2322" s="443"/>
    </row>
    <row r="2323" spans="19:20" x14ac:dyDescent="0.25">
      <c r="S2323" s="443"/>
      <c r="T2323" s="443"/>
    </row>
    <row r="2324" spans="19:20" x14ac:dyDescent="0.25">
      <c r="S2324" s="443"/>
      <c r="T2324" s="443"/>
    </row>
    <row r="2325" spans="19:20" x14ac:dyDescent="0.25">
      <c r="S2325" s="443"/>
      <c r="T2325" s="443"/>
    </row>
    <row r="2326" spans="19:20" x14ac:dyDescent="0.25">
      <c r="S2326" s="443"/>
      <c r="T2326" s="443"/>
    </row>
    <row r="2327" spans="19:20" x14ac:dyDescent="0.25">
      <c r="S2327" s="443"/>
      <c r="T2327" s="443"/>
    </row>
    <row r="2328" spans="19:20" x14ac:dyDescent="0.25">
      <c r="S2328" s="443"/>
      <c r="T2328" s="443"/>
    </row>
    <row r="2329" spans="19:20" x14ac:dyDescent="0.25">
      <c r="S2329" s="443"/>
      <c r="T2329" s="443"/>
    </row>
    <row r="2330" spans="19:20" x14ac:dyDescent="0.25">
      <c r="S2330" s="443"/>
      <c r="T2330" s="443"/>
    </row>
    <row r="2331" spans="19:20" x14ac:dyDescent="0.25">
      <c r="S2331" s="443"/>
      <c r="T2331" s="443"/>
    </row>
    <row r="2332" spans="19:20" x14ac:dyDescent="0.25">
      <c r="S2332" s="443"/>
      <c r="T2332" s="443"/>
    </row>
    <row r="2333" spans="19:20" x14ac:dyDescent="0.25">
      <c r="S2333" s="443"/>
      <c r="T2333" s="443"/>
    </row>
    <row r="2334" spans="19:20" x14ac:dyDescent="0.25">
      <c r="S2334" s="443"/>
      <c r="T2334" s="443"/>
    </row>
    <row r="2335" spans="19:20" x14ac:dyDescent="0.25">
      <c r="S2335" s="443"/>
      <c r="T2335" s="443"/>
    </row>
    <row r="2336" spans="19:20" x14ac:dyDescent="0.25">
      <c r="S2336" s="443"/>
      <c r="T2336" s="443"/>
    </row>
    <row r="2337" spans="19:20" x14ac:dyDescent="0.25">
      <c r="S2337" s="443"/>
      <c r="T2337" s="443"/>
    </row>
    <row r="2338" spans="19:20" x14ac:dyDescent="0.25">
      <c r="S2338" s="443"/>
      <c r="T2338" s="443"/>
    </row>
    <row r="2339" spans="19:20" x14ac:dyDescent="0.25">
      <c r="S2339" s="443"/>
      <c r="T2339" s="443"/>
    </row>
    <row r="2340" spans="19:20" x14ac:dyDescent="0.25">
      <c r="S2340" s="443"/>
      <c r="T2340" s="443"/>
    </row>
    <row r="2341" spans="19:20" x14ac:dyDescent="0.25">
      <c r="S2341" s="443"/>
      <c r="T2341" s="443"/>
    </row>
    <row r="2342" spans="19:20" x14ac:dyDescent="0.25">
      <c r="S2342" s="443"/>
      <c r="T2342" s="443"/>
    </row>
    <row r="2343" spans="19:20" x14ac:dyDescent="0.25">
      <c r="S2343" s="443"/>
      <c r="T2343" s="443"/>
    </row>
    <row r="2344" spans="19:20" x14ac:dyDescent="0.25">
      <c r="S2344" s="443"/>
      <c r="T2344" s="443"/>
    </row>
    <row r="2345" spans="19:20" x14ac:dyDescent="0.25">
      <c r="S2345" s="443"/>
      <c r="T2345" s="443"/>
    </row>
    <row r="2346" spans="19:20" x14ac:dyDescent="0.25">
      <c r="S2346" s="443"/>
      <c r="T2346" s="443"/>
    </row>
    <row r="2347" spans="19:20" x14ac:dyDescent="0.25">
      <c r="S2347" s="443"/>
      <c r="T2347" s="443"/>
    </row>
    <row r="2348" spans="19:20" x14ac:dyDescent="0.25">
      <c r="S2348" s="443"/>
      <c r="T2348" s="443"/>
    </row>
    <row r="2349" spans="19:20" x14ac:dyDescent="0.25">
      <c r="S2349" s="443"/>
      <c r="T2349" s="443"/>
    </row>
    <row r="2350" spans="19:20" x14ac:dyDescent="0.25">
      <c r="S2350" s="443"/>
      <c r="T2350" s="443"/>
    </row>
    <row r="2351" spans="19:20" x14ac:dyDescent="0.25">
      <c r="S2351" s="443"/>
      <c r="T2351" s="443"/>
    </row>
    <row r="2352" spans="19:20" x14ac:dyDescent="0.25">
      <c r="S2352" s="443"/>
      <c r="T2352" s="443"/>
    </row>
    <row r="2353" spans="19:20" x14ac:dyDescent="0.25">
      <c r="S2353" s="443"/>
      <c r="T2353" s="443"/>
    </row>
    <row r="2354" spans="19:20" x14ac:dyDescent="0.25">
      <c r="S2354" s="443"/>
      <c r="T2354" s="443"/>
    </row>
    <row r="2355" spans="19:20" x14ac:dyDescent="0.25">
      <c r="S2355" s="443"/>
      <c r="T2355" s="443"/>
    </row>
    <row r="2356" spans="19:20" x14ac:dyDescent="0.25">
      <c r="S2356" s="443"/>
      <c r="T2356" s="443"/>
    </row>
    <row r="2357" spans="19:20" x14ac:dyDescent="0.25">
      <c r="S2357" s="443"/>
      <c r="T2357" s="443"/>
    </row>
    <row r="2358" spans="19:20" x14ac:dyDescent="0.25">
      <c r="S2358" s="443"/>
      <c r="T2358" s="443"/>
    </row>
    <row r="2359" spans="19:20" x14ac:dyDescent="0.25">
      <c r="S2359" s="443"/>
      <c r="T2359" s="443"/>
    </row>
    <row r="2360" spans="19:20" x14ac:dyDescent="0.25">
      <c r="S2360" s="443"/>
      <c r="T2360" s="443"/>
    </row>
    <row r="2361" spans="19:20" x14ac:dyDescent="0.25">
      <c r="S2361" s="443"/>
      <c r="T2361" s="443"/>
    </row>
    <row r="2362" spans="19:20" x14ac:dyDescent="0.25">
      <c r="S2362" s="443"/>
      <c r="T2362" s="443"/>
    </row>
    <row r="2363" spans="19:20" x14ac:dyDescent="0.25">
      <c r="S2363" s="443"/>
      <c r="T2363" s="443"/>
    </row>
    <row r="2364" spans="19:20" x14ac:dyDescent="0.25">
      <c r="S2364" s="443"/>
      <c r="T2364" s="443"/>
    </row>
    <row r="2365" spans="19:20" x14ac:dyDescent="0.25">
      <c r="S2365" s="443"/>
      <c r="T2365" s="443"/>
    </row>
    <row r="2366" spans="19:20" x14ac:dyDescent="0.25">
      <c r="S2366" s="443"/>
      <c r="T2366" s="443"/>
    </row>
    <row r="2367" spans="19:20" x14ac:dyDescent="0.25">
      <c r="S2367" s="443"/>
      <c r="T2367" s="443"/>
    </row>
    <row r="2368" spans="19:20" x14ac:dyDescent="0.25">
      <c r="S2368" s="443"/>
      <c r="T2368" s="443"/>
    </row>
    <row r="2369" spans="19:20" x14ac:dyDescent="0.25">
      <c r="S2369" s="443"/>
      <c r="T2369" s="443"/>
    </row>
    <row r="2370" spans="19:20" x14ac:dyDescent="0.25">
      <c r="S2370" s="443"/>
      <c r="T2370" s="443"/>
    </row>
    <row r="2371" spans="19:20" x14ac:dyDescent="0.25">
      <c r="S2371" s="443"/>
      <c r="T2371" s="443"/>
    </row>
    <row r="2372" spans="19:20" x14ac:dyDescent="0.25">
      <c r="S2372" s="443"/>
      <c r="T2372" s="443"/>
    </row>
    <row r="2373" spans="19:20" x14ac:dyDescent="0.25">
      <c r="S2373" s="443"/>
      <c r="T2373" s="443"/>
    </row>
    <row r="2374" spans="19:20" x14ac:dyDescent="0.25">
      <c r="S2374" s="443"/>
      <c r="T2374" s="443"/>
    </row>
    <row r="2375" spans="19:20" x14ac:dyDescent="0.25">
      <c r="S2375" s="443"/>
      <c r="T2375" s="443"/>
    </row>
    <row r="2376" spans="19:20" x14ac:dyDescent="0.25">
      <c r="S2376" s="443"/>
      <c r="T2376" s="443"/>
    </row>
    <row r="2377" spans="19:20" x14ac:dyDescent="0.25">
      <c r="S2377" s="443"/>
      <c r="T2377" s="443"/>
    </row>
    <row r="2378" spans="19:20" x14ac:dyDescent="0.25">
      <c r="S2378" s="443"/>
      <c r="T2378" s="443"/>
    </row>
    <row r="2379" spans="19:20" x14ac:dyDescent="0.25">
      <c r="S2379" s="443"/>
      <c r="T2379" s="443"/>
    </row>
    <row r="2380" spans="19:20" x14ac:dyDescent="0.25">
      <c r="S2380" s="443"/>
      <c r="T2380" s="443"/>
    </row>
    <row r="2381" spans="19:20" x14ac:dyDescent="0.25">
      <c r="S2381" s="443"/>
      <c r="T2381" s="443"/>
    </row>
    <row r="2382" spans="19:20" x14ac:dyDescent="0.25">
      <c r="S2382" s="443"/>
      <c r="T2382" s="443"/>
    </row>
    <row r="2383" spans="19:20" x14ac:dyDescent="0.25">
      <c r="S2383" s="443"/>
      <c r="T2383" s="443"/>
    </row>
    <row r="2384" spans="19:20" x14ac:dyDescent="0.25">
      <c r="S2384" s="443"/>
      <c r="T2384" s="443"/>
    </row>
    <row r="2385" spans="19:20" x14ac:dyDescent="0.25">
      <c r="S2385" s="443"/>
      <c r="T2385" s="443"/>
    </row>
    <row r="2386" spans="19:20" x14ac:dyDescent="0.25">
      <c r="S2386" s="443"/>
      <c r="T2386" s="443"/>
    </row>
    <row r="2387" spans="19:20" x14ac:dyDescent="0.25">
      <c r="S2387" s="443"/>
      <c r="T2387" s="443"/>
    </row>
    <row r="2388" spans="19:20" x14ac:dyDescent="0.25">
      <c r="S2388" s="443"/>
      <c r="T2388" s="443"/>
    </row>
    <row r="2389" spans="19:20" x14ac:dyDescent="0.25">
      <c r="S2389" s="443"/>
      <c r="T2389" s="443"/>
    </row>
    <row r="2390" spans="19:20" x14ac:dyDescent="0.25">
      <c r="S2390" s="443"/>
      <c r="T2390" s="443"/>
    </row>
    <row r="2391" spans="19:20" x14ac:dyDescent="0.25">
      <c r="S2391" s="443"/>
      <c r="T2391" s="443"/>
    </row>
    <row r="2392" spans="19:20" x14ac:dyDescent="0.25">
      <c r="S2392" s="443"/>
      <c r="T2392" s="443"/>
    </row>
    <row r="2393" spans="19:20" x14ac:dyDescent="0.25">
      <c r="S2393" s="443"/>
      <c r="T2393" s="443"/>
    </row>
    <row r="2394" spans="19:20" x14ac:dyDescent="0.25">
      <c r="S2394" s="443"/>
      <c r="T2394" s="443"/>
    </row>
    <row r="2395" spans="19:20" x14ac:dyDescent="0.25">
      <c r="S2395" s="443"/>
      <c r="T2395" s="443"/>
    </row>
    <row r="2396" spans="19:20" x14ac:dyDescent="0.25">
      <c r="S2396" s="443"/>
      <c r="T2396" s="443"/>
    </row>
    <row r="2397" spans="19:20" x14ac:dyDescent="0.25">
      <c r="S2397" s="443"/>
      <c r="T2397" s="443"/>
    </row>
    <row r="2398" spans="19:20" x14ac:dyDescent="0.25">
      <c r="S2398" s="443"/>
      <c r="T2398" s="443"/>
    </row>
    <row r="2399" spans="19:20" x14ac:dyDescent="0.25">
      <c r="S2399" s="443"/>
      <c r="T2399" s="443"/>
    </row>
    <row r="2400" spans="19:20" x14ac:dyDescent="0.25">
      <c r="S2400" s="443"/>
      <c r="T2400" s="443"/>
    </row>
    <row r="2401" spans="19:20" x14ac:dyDescent="0.25">
      <c r="S2401" s="443"/>
      <c r="T2401" s="443"/>
    </row>
    <row r="2402" spans="19:20" x14ac:dyDescent="0.25">
      <c r="S2402" s="443"/>
      <c r="T2402" s="443"/>
    </row>
    <row r="2403" spans="19:20" x14ac:dyDescent="0.25">
      <c r="S2403" s="443"/>
      <c r="T2403" s="443"/>
    </row>
    <row r="2404" spans="19:20" x14ac:dyDescent="0.25">
      <c r="S2404" s="443"/>
      <c r="T2404" s="443"/>
    </row>
    <row r="2405" spans="19:20" x14ac:dyDescent="0.25">
      <c r="S2405" s="443"/>
      <c r="T2405" s="443"/>
    </row>
    <row r="2406" spans="19:20" x14ac:dyDescent="0.25">
      <c r="S2406" s="443"/>
      <c r="T2406" s="443"/>
    </row>
    <row r="2407" spans="19:20" x14ac:dyDescent="0.25">
      <c r="S2407" s="443"/>
      <c r="T2407" s="443"/>
    </row>
    <row r="2408" spans="19:20" x14ac:dyDescent="0.25">
      <c r="S2408" s="443"/>
      <c r="T2408" s="443"/>
    </row>
    <row r="2409" spans="19:20" x14ac:dyDescent="0.25">
      <c r="S2409" s="443"/>
      <c r="T2409" s="443"/>
    </row>
    <row r="2410" spans="19:20" x14ac:dyDescent="0.25">
      <c r="S2410" s="443"/>
      <c r="T2410" s="443"/>
    </row>
    <row r="2411" spans="19:20" x14ac:dyDescent="0.25">
      <c r="S2411" s="443"/>
      <c r="T2411" s="443"/>
    </row>
    <row r="2412" spans="19:20" x14ac:dyDescent="0.25">
      <c r="S2412" s="443"/>
      <c r="T2412" s="443"/>
    </row>
    <row r="2413" spans="19:20" x14ac:dyDescent="0.25">
      <c r="S2413" s="443"/>
      <c r="T2413" s="443"/>
    </row>
    <row r="2414" spans="19:20" x14ac:dyDescent="0.25">
      <c r="S2414" s="443"/>
      <c r="T2414" s="443"/>
    </row>
    <row r="2415" spans="19:20" x14ac:dyDescent="0.25">
      <c r="S2415" s="443"/>
      <c r="T2415" s="443"/>
    </row>
    <row r="2416" spans="19:20" x14ac:dyDescent="0.25">
      <c r="S2416" s="443"/>
      <c r="T2416" s="443"/>
    </row>
    <row r="2417" spans="19:20" x14ac:dyDescent="0.25">
      <c r="S2417" s="443"/>
      <c r="T2417" s="443"/>
    </row>
    <row r="2418" spans="19:20" x14ac:dyDescent="0.25">
      <c r="S2418" s="443"/>
      <c r="T2418" s="443"/>
    </row>
    <row r="2419" spans="19:20" x14ac:dyDescent="0.25">
      <c r="S2419" s="443"/>
      <c r="T2419" s="443"/>
    </row>
    <row r="2420" spans="19:20" x14ac:dyDescent="0.25">
      <c r="S2420" s="443"/>
      <c r="T2420" s="443"/>
    </row>
    <row r="2421" spans="19:20" x14ac:dyDescent="0.25">
      <c r="S2421" s="443"/>
      <c r="T2421" s="443"/>
    </row>
    <row r="2422" spans="19:20" x14ac:dyDescent="0.25">
      <c r="S2422" s="443"/>
      <c r="T2422" s="443"/>
    </row>
    <row r="2423" spans="19:20" x14ac:dyDescent="0.25">
      <c r="S2423" s="443"/>
      <c r="T2423" s="443"/>
    </row>
    <row r="2424" spans="19:20" x14ac:dyDescent="0.25">
      <c r="S2424" s="443"/>
      <c r="T2424" s="443"/>
    </row>
    <row r="2425" spans="19:20" x14ac:dyDescent="0.25">
      <c r="S2425" s="443"/>
      <c r="T2425" s="443"/>
    </row>
    <row r="2426" spans="19:20" x14ac:dyDescent="0.25">
      <c r="S2426" s="443"/>
      <c r="T2426" s="443"/>
    </row>
    <row r="2427" spans="19:20" x14ac:dyDescent="0.25">
      <c r="S2427" s="443"/>
      <c r="T2427" s="443"/>
    </row>
    <row r="2428" spans="19:20" x14ac:dyDescent="0.25">
      <c r="S2428" s="443"/>
      <c r="T2428" s="443"/>
    </row>
    <row r="2429" spans="19:20" x14ac:dyDescent="0.25">
      <c r="S2429" s="443"/>
      <c r="T2429" s="443"/>
    </row>
    <row r="2430" spans="19:20" x14ac:dyDescent="0.25">
      <c r="S2430" s="443"/>
      <c r="T2430" s="443"/>
    </row>
    <row r="2431" spans="19:20" x14ac:dyDescent="0.25">
      <c r="S2431" s="443"/>
      <c r="T2431" s="443"/>
    </row>
    <row r="2432" spans="19:20" x14ac:dyDescent="0.25">
      <c r="S2432" s="443"/>
      <c r="T2432" s="443"/>
    </row>
    <row r="2433" spans="19:20" x14ac:dyDescent="0.25">
      <c r="S2433" s="443"/>
      <c r="T2433" s="443"/>
    </row>
    <row r="2434" spans="19:20" x14ac:dyDescent="0.25">
      <c r="S2434" s="443"/>
      <c r="T2434" s="443"/>
    </row>
    <row r="2435" spans="19:20" x14ac:dyDescent="0.25">
      <c r="S2435" s="443"/>
      <c r="T2435" s="443"/>
    </row>
    <row r="2436" spans="19:20" x14ac:dyDescent="0.25">
      <c r="S2436" s="443"/>
      <c r="T2436" s="443"/>
    </row>
    <row r="2437" spans="19:20" x14ac:dyDescent="0.25">
      <c r="S2437" s="443"/>
      <c r="T2437" s="443"/>
    </row>
    <row r="2438" spans="19:20" x14ac:dyDescent="0.25">
      <c r="S2438" s="443"/>
      <c r="T2438" s="443"/>
    </row>
    <row r="2439" spans="19:20" x14ac:dyDescent="0.25">
      <c r="S2439" s="443"/>
      <c r="T2439" s="443"/>
    </row>
    <row r="2440" spans="19:20" x14ac:dyDescent="0.25">
      <c r="S2440" s="443"/>
      <c r="T2440" s="443"/>
    </row>
    <row r="2441" spans="19:20" x14ac:dyDescent="0.25">
      <c r="S2441" s="443"/>
      <c r="T2441" s="443"/>
    </row>
    <row r="2442" spans="19:20" x14ac:dyDescent="0.25">
      <c r="S2442" s="443"/>
      <c r="T2442" s="443"/>
    </row>
    <row r="2443" spans="19:20" x14ac:dyDescent="0.25">
      <c r="S2443" s="443"/>
      <c r="T2443" s="443"/>
    </row>
    <row r="2444" spans="19:20" x14ac:dyDescent="0.25">
      <c r="S2444" s="443"/>
      <c r="T2444" s="443"/>
    </row>
    <row r="2445" spans="19:20" x14ac:dyDescent="0.25">
      <c r="S2445" s="443"/>
      <c r="T2445" s="443"/>
    </row>
    <row r="2446" spans="19:20" x14ac:dyDescent="0.25">
      <c r="S2446" s="443"/>
      <c r="T2446" s="443"/>
    </row>
    <row r="2447" spans="19:20" x14ac:dyDescent="0.25">
      <c r="S2447" s="443"/>
      <c r="T2447" s="443"/>
    </row>
    <row r="2448" spans="19:20" x14ac:dyDescent="0.25">
      <c r="S2448" s="443"/>
      <c r="T2448" s="443"/>
    </row>
    <row r="2449" spans="19:20" x14ac:dyDescent="0.25">
      <c r="S2449" s="443"/>
      <c r="T2449" s="443"/>
    </row>
    <row r="2450" spans="19:20" x14ac:dyDescent="0.25">
      <c r="S2450" s="443"/>
      <c r="T2450" s="443"/>
    </row>
    <row r="2451" spans="19:20" x14ac:dyDescent="0.25">
      <c r="S2451" s="443"/>
      <c r="T2451" s="443"/>
    </row>
    <row r="2452" spans="19:20" x14ac:dyDescent="0.25">
      <c r="S2452" s="443"/>
      <c r="T2452" s="443"/>
    </row>
    <row r="2453" spans="19:20" x14ac:dyDescent="0.25">
      <c r="S2453" s="443"/>
      <c r="T2453" s="443"/>
    </row>
    <row r="2454" spans="19:20" x14ac:dyDescent="0.25">
      <c r="S2454" s="443"/>
      <c r="T2454" s="443"/>
    </row>
    <row r="2455" spans="19:20" x14ac:dyDescent="0.25">
      <c r="S2455" s="443"/>
      <c r="T2455" s="443"/>
    </row>
    <row r="2456" spans="19:20" x14ac:dyDescent="0.25">
      <c r="S2456" s="443"/>
      <c r="T2456" s="443"/>
    </row>
    <row r="2457" spans="19:20" x14ac:dyDescent="0.25">
      <c r="S2457" s="443"/>
      <c r="T2457" s="443"/>
    </row>
    <row r="2458" spans="19:20" x14ac:dyDescent="0.25">
      <c r="S2458" s="443"/>
      <c r="T2458" s="443"/>
    </row>
    <row r="2459" spans="19:20" x14ac:dyDescent="0.25">
      <c r="S2459" s="443"/>
      <c r="T2459" s="443"/>
    </row>
    <row r="2460" spans="19:20" x14ac:dyDescent="0.25">
      <c r="S2460" s="443"/>
      <c r="T2460" s="443"/>
    </row>
    <row r="2461" spans="19:20" x14ac:dyDescent="0.25">
      <c r="S2461" s="443"/>
      <c r="T2461" s="443"/>
    </row>
    <row r="2462" spans="19:20" x14ac:dyDescent="0.25">
      <c r="S2462" s="443"/>
      <c r="T2462" s="443"/>
    </row>
    <row r="2463" spans="19:20" x14ac:dyDescent="0.25">
      <c r="S2463" s="443"/>
      <c r="T2463" s="443"/>
    </row>
    <row r="2464" spans="19:20" x14ac:dyDescent="0.25">
      <c r="S2464" s="443"/>
      <c r="T2464" s="443"/>
    </row>
    <row r="2465" spans="19:20" x14ac:dyDescent="0.25">
      <c r="S2465" s="443"/>
      <c r="T2465" s="443"/>
    </row>
    <row r="2466" spans="19:20" x14ac:dyDescent="0.25">
      <c r="S2466" s="443"/>
      <c r="T2466" s="443"/>
    </row>
    <row r="2467" spans="19:20" x14ac:dyDescent="0.25">
      <c r="S2467" s="443"/>
      <c r="T2467" s="443"/>
    </row>
    <row r="2468" spans="19:20" x14ac:dyDescent="0.25">
      <c r="S2468" s="443"/>
      <c r="T2468" s="443"/>
    </row>
    <row r="2469" spans="19:20" x14ac:dyDescent="0.25">
      <c r="S2469" s="443"/>
      <c r="T2469" s="443"/>
    </row>
    <row r="2470" spans="19:20" x14ac:dyDescent="0.25">
      <c r="S2470" s="443"/>
      <c r="T2470" s="443"/>
    </row>
    <row r="2471" spans="19:20" x14ac:dyDescent="0.25">
      <c r="S2471" s="443"/>
      <c r="T2471" s="443"/>
    </row>
    <row r="2472" spans="19:20" x14ac:dyDescent="0.25">
      <c r="S2472" s="443"/>
      <c r="T2472" s="443"/>
    </row>
    <row r="2473" spans="19:20" x14ac:dyDescent="0.25">
      <c r="S2473" s="443"/>
      <c r="T2473" s="443"/>
    </row>
    <row r="2474" spans="19:20" x14ac:dyDescent="0.25">
      <c r="S2474" s="443"/>
      <c r="T2474" s="443"/>
    </row>
    <row r="2475" spans="19:20" x14ac:dyDescent="0.25">
      <c r="S2475" s="443"/>
      <c r="T2475" s="443"/>
    </row>
    <row r="2476" spans="19:20" x14ac:dyDescent="0.25">
      <c r="S2476" s="443"/>
      <c r="T2476" s="443"/>
    </row>
    <row r="2477" spans="19:20" x14ac:dyDescent="0.25">
      <c r="S2477" s="443"/>
      <c r="T2477" s="443"/>
    </row>
    <row r="2478" spans="19:20" x14ac:dyDescent="0.25">
      <c r="S2478" s="443"/>
      <c r="T2478" s="443"/>
    </row>
    <row r="2479" spans="19:20" x14ac:dyDescent="0.25">
      <c r="S2479" s="443"/>
      <c r="T2479" s="443"/>
    </row>
    <row r="2480" spans="19:20" x14ac:dyDescent="0.25">
      <c r="S2480" s="443"/>
      <c r="T2480" s="443"/>
    </row>
    <row r="2481" spans="19:20" x14ac:dyDescent="0.25">
      <c r="S2481" s="443"/>
      <c r="T2481" s="443"/>
    </row>
    <row r="2482" spans="19:20" x14ac:dyDescent="0.25">
      <c r="S2482" s="443"/>
      <c r="T2482" s="443"/>
    </row>
    <row r="2483" spans="19:20" x14ac:dyDescent="0.25">
      <c r="S2483" s="443"/>
      <c r="T2483" s="443"/>
    </row>
    <row r="2484" spans="19:20" x14ac:dyDescent="0.25">
      <c r="S2484" s="443"/>
      <c r="T2484" s="443"/>
    </row>
    <row r="2485" spans="19:20" x14ac:dyDescent="0.25">
      <c r="S2485" s="443"/>
      <c r="T2485" s="443"/>
    </row>
    <row r="2486" spans="19:20" x14ac:dyDescent="0.25">
      <c r="S2486" s="443"/>
      <c r="T2486" s="443"/>
    </row>
    <row r="2487" spans="19:20" x14ac:dyDescent="0.25">
      <c r="S2487" s="443"/>
      <c r="T2487" s="443"/>
    </row>
    <row r="2488" spans="19:20" x14ac:dyDescent="0.25">
      <c r="S2488" s="443"/>
      <c r="T2488" s="443"/>
    </row>
    <row r="2489" spans="19:20" x14ac:dyDescent="0.25">
      <c r="S2489" s="443"/>
      <c r="T2489" s="443"/>
    </row>
    <row r="2490" spans="19:20" x14ac:dyDescent="0.25">
      <c r="S2490" s="443"/>
      <c r="T2490" s="443"/>
    </row>
    <row r="2491" spans="19:20" x14ac:dyDescent="0.25">
      <c r="S2491" s="443"/>
      <c r="T2491" s="443"/>
    </row>
    <row r="2492" spans="19:20" x14ac:dyDescent="0.25">
      <c r="S2492" s="443"/>
      <c r="T2492" s="443"/>
    </row>
    <row r="2493" spans="19:20" x14ac:dyDescent="0.25">
      <c r="S2493" s="443"/>
      <c r="T2493" s="443"/>
    </row>
    <row r="2494" spans="19:20" x14ac:dyDescent="0.25">
      <c r="S2494" s="443"/>
      <c r="T2494" s="443"/>
    </row>
    <row r="2495" spans="19:20" x14ac:dyDescent="0.25">
      <c r="S2495" s="443"/>
      <c r="T2495" s="443"/>
    </row>
    <row r="2496" spans="19:20" x14ac:dyDescent="0.25">
      <c r="S2496" s="443"/>
      <c r="T2496" s="443"/>
    </row>
    <row r="2497" spans="19:20" x14ac:dyDescent="0.25">
      <c r="S2497" s="443"/>
      <c r="T2497" s="443"/>
    </row>
    <row r="2498" spans="19:20" x14ac:dyDescent="0.25">
      <c r="S2498" s="443"/>
      <c r="T2498" s="443"/>
    </row>
    <row r="2499" spans="19:20" x14ac:dyDescent="0.25">
      <c r="S2499" s="443"/>
      <c r="T2499" s="443"/>
    </row>
    <row r="2500" spans="19:20" x14ac:dyDescent="0.25">
      <c r="S2500" s="443"/>
      <c r="T2500" s="443"/>
    </row>
    <row r="2501" spans="19:20" x14ac:dyDescent="0.25">
      <c r="S2501" s="443"/>
      <c r="T2501" s="443"/>
    </row>
    <row r="2502" spans="19:20" x14ac:dyDescent="0.25">
      <c r="S2502" s="443"/>
      <c r="T2502" s="443"/>
    </row>
    <row r="2503" spans="19:20" x14ac:dyDescent="0.25">
      <c r="S2503" s="443"/>
      <c r="T2503" s="443"/>
    </row>
    <row r="2504" spans="19:20" x14ac:dyDescent="0.25">
      <c r="S2504" s="443"/>
      <c r="T2504" s="443"/>
    </row>
    <row r="2505" spans="19:20" x14ac:dyDescent="0.25">
      <c r="S2505" s="443"/>
      <c r="T2505" s="443"/>
    </row>
    <row r="2506" spans="19:20" x14ac:dyDescent="0.25">
      <c r="S2506" s="443"/>
      <c r="T2506" s="443"/>
    </row>
    <row r="2507" spans="19:20" x14ac:dyDescent="0.25">
      <c r="S2507" s="443"/>
      <c r="T2507" s="443"/>
    </row>
    <row r="2508" spans="19:20" x14ac:dyDescent="0.25">
      <c r="S2508" s="443"/>
      <c r="T2508" s="443"/>
    </row>
    <row r="2509" spans="19:20" x14ac:dyDescent="0.25">
      <c r="S2509" s="443"/>
      <c r="T2509" s="443"/>
    </row>
    <row r="2510" spans="19:20" x14ac:dyDescent="0.25">
      <c r="S2510" s="443"/>
      <c r="T2510" s="443"/>
    </row>
    <row r="2511" spans="19:20" x14ac:dyDescent="0.25">
      <c r="S2511" s="443"/>
      <c r="T2511" s="443"/>
    </row>
    <row r="2512" spans="19:20" x14ac:dyDescent="0.25">
      <c r="S2512" s="443"/>
      <c r="T2512" s="443"/>
    </row>
    <row r="2513" spans="19:20" x14ac:dyDescent="0.25">
      <c r="S2513" s="443"/>
      <c r="T2513" s="443"/>
    </row>
    <row r="2514" spans="19:20" x14ac:dyDescent="0.25">
      <c r="S2514" s="443"/>
      <c r="T2514" s="443"/>
    </row>
    <row r="2515" spans="19:20" x14ac:dyDescent="0.25">
      <c r="S2515" s="443"/>
      <c r="T2515" s="443"/>
    </row>
    <row r="2516" spans="19:20" x14ac:dyDescent="0.25">
      <c r="S2516" s="443"/>
      <c r="T2516" s="443"/>
    </row>
    <row r="2517" spans="19:20" x14ac:dyDescent="0.25">
      <c r="S2517" s="443"/>
      <c r="T2517" s="443"/>
    </row>
    <row r="2518" spans="19:20" x14ac:dyDescent="0.25">
      <c r="S2518" s="443"/>
      <c r="T2518" s="443"/>
    </row>
    <row r="2519" spans="19:20" x14ac:dyDescent="0.25">
      <c r="S2519" s="443"/>
      <c r="T2519" s="443"/>
    </row>
    <row r="2520" spans="19:20" x14ac:dyDescent="0.25">
      <c r="S2520" s="443"/>
      <c r="T2520" s="443"/>
    </row>
    <row r="2521" spans="19:20" x14ac:dyDescent="0.25">
      <c r="S2521" s="443"/>
      <c r="T2521" s="443"/>
    </row>
    <row r="2522" spans="19:20" x14ac:dyDescent="0.25">
      <c r="S2522" s="443"/>
      <c r="T2522" s="443"/>
    </row>
    <row r="2523" spans="19:20" x14ac:dyDescent="0.25">
      <c r="S2523" s="443"/>
      <c r="T2523" s="443"/>
    </row>
    <row r="2524" spans="19:20" x14ac:dyDescent="0.25">
      <c r="S2524" s="443"/>
      <c r="T2524" s="443"/>
    </row>
    <row r="2525" spans="19:20" x14ac:dyDescent="0.25">
      <c r="S2525" s="443"/>
      <c r="T2525" s="443"/>
    </row>
    <row r="2526" spans="19:20" x14ac:dyDescent="0.25">
      <c r="S2526" s="443"/>
      <c r="T2526" s="443"/>
    </row>
    <row r="2527" spans="19:20" x14ac:dyDescent="0.25">
      <c r="S2527" s="443"/>
      <c r="T2527" s="443"/>
    </row>
    <row r="2528" spans="19:20" x14ac:dyDescent="0.25">
      <c r="S2528" s="443"/>
      <c r="T2528" s="443"/>
    </row>
    <row r="2529" spans="19:20" x14ac:dyDescent="0.25">
      <c r="S2529" s="443"/>
      <c r="T2529" s="443"/>
    </row>
    <row r="2530" spans="19:20" x14ac:dyDescent="0.25">
      <c r="S2530" s="443"/>
      <c r="T2530" s="443"/>
    </row>
    <row r="2531" spans="19:20" x14ac:dyDescent="0.25">
      <c r="S2531" s="443"/>
      <c r="T2531" s="443"/>
    </row>
    <row r="2532" spans="19:20" x14ac:dyDescent="0.25">
      <c r="S2532" s="443"/>
      <c r="T2532" s="443"/>
    </row>
    <row r="2533" spans="19:20" x14ac:dyDescent="0.25">
      <c r="S2533" s="443"/>
      <c r="T2533" s="443"/>
    </row>
    <row r="2534" spans="19:20" x14ac:dyDescent="0.25">
      <c r="S2534" s="443"/>
      <c r="T2534" s="443"/>
    </row>
    <row r="2535" spans="19:20" x14ac:dyDescent="0.25">
      <c r="S2535" s="443"/>
      <c r="T2535" s="443"/>
    </row>
    <row r="2536" spans="19:20" x14ac:dyDescent="0.25">
      <c r="S2536" s="443"/>
      <c r="T2536" s="443"/>
    </row>
    <row r="2537" spans="19:20" x14ac:dyDescent="0.25">
      <c r="S2537" s="443"/>
      <c r="T2537" s="443"/>
    </row>
    <row r="2538" spans="19:20" x14ac:dyDescent="0.25">
      <c r="S2538" s="443"/>
      <c r="T2538" s="443"/>
    </row>
    <row r="2539" spans="19:20" x14ac:dyDescent="0.25">
      <c r="S2539" s="443"/>
      <c r="T2539" s="443"/>
    </row>
    <row r="2540" spans="19:20" x14ac:dyDescent="0.25">
      <c r="S2540" s="443"/>
      <c r="T2540" s="443"/>
    </row>
    <row r="2541" spans="19:20" x14ac:dyDescent="0.25">
      <c r="S2541" s="443"/>
      <c r="T2541" s="443"/>
    </row>
    <row r="2542" spans="19:20" x14ac:dyDescent="0.25">
      <c r="S2542" s="443"/>
      <c r="T2542" s="443"/>
    </row>
    <row r="2543" spans="19:20" x14ac:dyDescent="0.25">
      <c r="S2543" s="443"/>
      <c r="T2543" s="443"/>
    </row>
    <row r="2544" spans="19:20" x14ac:dyDescent="0.25">
      <c r="S2544" s="443"/>
      <c r="T2544" s="443"/>
    </row>
    <row r="2545" spans="19:20" x14ac:dyDescent="0.25">
      <c r="S2545" s="443"/>
      <c r="T2545" s="443"/>
    </row>
    <row r="2546" spans="19:20" x14ac:dyDescent="0.25">
      <c r="S2546" s="443"/>
      <c r="T2546" s="443"/>
    </row>
    <row r="2547" spans="19:20" x14ac:dyDescent="0.25">
      <c r="S2547" s="443"/>
      <c r="T2547" s="443"/>
    </row>
    <row r="2548" spans="19:20" x14ac:dyDescent="0.25">
      <c r="S2548" s="443"/>
      <c r="T2548" s="443"/>
    </row>
    <row r="2549" spans="19:20" x14ac:dyDescent="0.25">
      <c r="S2549" s="443"/>
      <c r="T2549" s="443"/>
    </row>
    <row r="2550" spans="19:20" x14ac:dyDescent="0.25">
      <c r="S2550" s="443"/>
      <c r="T2550" s="443"/>
    </row>
    <row r="2551" spans="19:20" x14ac:dyDescent="0.25">
      <c r="S2551" s="443"/>
      <c r="T2551" s="443"/>
    </row>
    <row r="2552" spans="19:20" x14ac:dyDescent="0.25">
      <c r="S2552" s="443"/>
      <c r="T2552" s="443"/>
    </row>
    <row r="2553" spans="19:20" x14ac:dyDescent="0.25">
      <c r="S2553" s="443"/>
      <c r="T2553" s="443"/>
    </row>
    <row r="2554" spans="19:20" x14ac:dyDescent="0.25">
      <c r="S2554" s="443"/>
      <c r="T2554" s="443"/>
    </row>
    <row r="2555" spans="19:20" x14ac:dyDescent="0.25">
      <c r="S2555" s="443"/>
      <c r="T2555" s="443"/>
    </row>
    <row r="2556" spans="19:20" x14ac:dyDescent="0.25">
      <c r="S2556" s="443"/>
      <c r="T2556" s="443"/>
    </row>
    <row r="2557" spans="19:20" x14ac:dyDescent="0.25">
      <c r="S2557" s="443"/>
      <c r="T2557" s="443"/>
    </row>
    <row r="2558" spans="19:20" x14ac:dyDescent="0.25">
      <c r="S2558" s="443"/>
      <c r="T2558" s="443"/>
    </row>
    <row r="2559" spans="19:20" x14ac:dyDescent="0.25">
      <c r="S2559" s="443"/>
      <c r="T2559" s="443"/>
    </row>
    <row r="2560" spans="19:20" x14ac:dyDescent="0.25">
      <c r="S2560" s="443"/>
      <c r="T2560" s="443"/>
    </row>
    <row r="2561" spans="19:20" x14ac:dyDescent="0.25">
      <c r="S2561" s="443"/>
      <c r="T2561" s="443"/>
    </row>
    <row r="2562" spans="19:20" x14ac:dyDescent="0.25">
      <c r="S2562" s="443"/>
      <c r="T2562" s="443"/>
    </row>
    <row r="2563" spans="19:20" x14ac:dyDescent="0.25">
      <c r="S2563" s="443"/>
      <c r="T2563" s="443"/>
    </row>
    <row r="2564" spans="19:20" x14ac:dyDescent="0.25">
      <c r="S2564" s="443"/>
      <c r="T2564" s="443"/>
    </row>
    <row r="2565" spans="19:20" x14ac:dyDescent="0.25">
      <c r="S2565" s="443"/>
      <c r="T2565" s="443"/>
    </row>
    <row r="2566" spans="19:20" x14ac:dyDescent="0.25">
      <c r="S2566" s="443"/>
      <c r="T2566" s="443"/>
    </row>
    <row r="2567" spans="19:20" x14ac:dyDescent="0.25">
      <c r="S2567" s="443"/>
      <c r="T2567" s="443"/>
    </row>
    <row r="2568" spans="19:20" x14ac:dyDescent="0.25">
      <c r="S2568" s="443"/>
      <c r="T2568" s="443"/>
    </row>
    <row r="2569" spans="19:20" x14ac:dyDescent="0.25">
      <c r="S2569" s="443"/>
      <c r="T2569" s="443"/>
    </row>
    <row r="2570" spans="19:20" x14ac:dyDescent="0.25">
      <c r="S2570" s="443"/>
      <c r="T2570" s="443"/>
    </row>
    <row r="2571" spans="19:20" x14ac:dyDescent="0.25">
      <c r="S2571" s="443"/>
      <c r="T2571" s="443"/>
    </row>
    <row r="2572" spans="19:20" x14ac:dyDescent="0.25">
      <c r="S2572" s="443"/>
      <c r="T2572" s="443"/>
    </row>
    <row r="2573" spans="19:20" x14ac:dyDescent="0.25">
      <c r="S2573" s="443"/>
      <c r="T2573" s="443"/>
    </row>
    <row r="2574" spans="19:20" x14ac:dyDescent="0.25">
      <c r="S2574" s="443"/>
      <c r="T2574" s="443"/>
    </row>
    <row r="2575" spans="19:20" x14ac:dyDescent="0.25">
      <c r="S2575" s="443"/>
      <c r="T2575" s="443"/>
    </row>
    <row r="2576" spans="19:20" x14ac:dyDescent="0.25">
      <c r="S2576" s="443"/>
      <c r="T2576" s="443"/>
    </row>
    <row r="2577" spans="19:20" x14ac:dyDescent="0.25">
      <c r="S2577" s="443"/>
      <c r="T2577" s="443"/>
    </row>
    <row r="2578" spans="19:20" x14ac:dyDescent="0.25">
      <c r="S2578" s="443"/>
      <c r="T2578" s="443"/>
    </row>
    <row r="2579" spans="19:20" x14ac:dyDescent="0.25">
      <c r="S2579" s="443"/>
      <c r="T2579" s="443"/>
    </row>
    <row r="2580" spans="19:20" x14ac:dyDescent="0.25">
      <c r="S2580" s="443"/>
      <c r="T2580" s="443"/>
    </row>
    <row r="2581" spans="19:20" x14ac:dyDescent="0.25">
      <c r="S2581" s="443"/>
      <c r="T2581" s="443"/>
    </row>
    <row r="2582" spans="19:20" x14ac:dyDescent="0.25">
      <c r="S2582" s="443"/>
      <c r="T2582" s="443"/>
    </row>
    <row r="2583" spans="19:20" x14ac:dyDescent="0.25">
      <c r="S2583" s="443"/>
      <c r="T2583" s="443"/>
    </row>
    <row r="2584" spans="19:20" x14ac:dyDescent="0.25">
      <c r="S2584" s="443"/>
      <c r="T2584" s="443"/>
    </row>
    <row r="2585" spans="19:20" x14ac:dyDescent="0.25">
      <c r="S2585" s="443"/>
      <c r="T2585" s="443"/>
    </row>
    <row r="2586" spans="19:20" x14ac:dyDescent="0.25">
      <c r="S2586" s="443"/>
      <c r="T2586" s="443"/>
    </row>
    <row r="2587" spans="19:20" x14ac:dyDescent="0.25">
      <c r="S2587" s="443"/>
      <c r="T2587" s="443"/>
    </row>
    <row r="2588" spans="19:20" x14ac:dyDescent="0.25">
      <c r="S2588" s="443"/>
      <c r="T2588" s="443"/>
    </row>
    <row r="2589" spans="19:20" x14ac:dyDescent="0.25">
      <c r="S2589" s="443"/>
      <c r="T2589" s="443"/>
    </row>
    <row r="2590" spans="19:20" x14ac:dyDescent="0.25">
      <c r="S2590" s="443"/>
      <c r="T2590" s="443"/>
    </row>
    <row r="2591" spans="19:20" x14ac:dyDescent="0.25">
      <c r="S2591" s="443"/>
      <c r="T2591" s="443"/>
    </row>
    <row r="2592" spans="19:20" x14ac:dyDescent="0.25">
      <c r="S2592" s="443"/>
      <c r="T2592" s="443"/>
    </row>
    <row r="2593" spans="19:20" x14ac:dyDescent="0.25">
      <c r="S2593" s="443"/>
      <c r="T2593" s="443"/>
    </row>
    <row r="2594" spans="19:20" x14ac:dyDescent="0.25">
      <c r="S2594" s="443"/>
      <c r="T2594" s="443"/>
    </row>
    <row r="2595" spans="19:20" x14ac:dyDescent="0.25">
      <c r="S2595" s="443"/>
      <c r="T2595" s="443"/>
    </row>
    <row r="2596" spans="19:20" x14ac:dyDescent="0.25">
      <c r="S2596" s="443"/>
      <c r="T2596" s="443"/>
    </row>
    <row r="2597" spans="19:20" x14ac:dyDescent="0.25">
      <c r="S2597" s="443"/>
      <c r="T2597" s="443"/>
    </row>
    <row r="2598" spans="19:20" x14ac:dyDescent="0.25">
      <c r="S2598" s="443"/>
      <c r="T2598" s="443"/>
    </row>
    <row r="2599" spans="19:20" x14ac:dyDescent="0.25">
      <c r="S2599" s="443"/>
      <c r="T2599" s="443"/>
    </row>
    <row r="2600" spans="19:20" x14ac:dyDescent="0.25">
      <c r="S2600" s="443"/>
      <c r="T2600" s="443"/>
    </row>
    <row r="2601" spans="19:20" x14ac:dyDescent="0.25">
      <c r="S2601" s="443"/>
      <c r="T2601" s="443"/>
    </row>
    <row r="2602" spans="19:20" x14ac:dyDescent="0.25">
      <c r="S2602" s="443"/>
      <c r="T2602" s="443"/>
    </row>
    <row r="2603" spans="19:20" x14ac:dyDescent="0.25">
      <c r="S2603" s="443"/>
      <c r="T2603" s="443"/>
    </row>
    <row r="2604" spans="19:20" x14ac:dyDescent="0.25">
      <c r="S2604" s="443"/>
      <c r="T2604" s="443"/>
    </row>
    <row r="2605" spans="19:20" x14ac:dyDescent="0.25">
      <c r="S2605" s="443"/>
      <c r="T2605" s="443"/>
    </row>
    <row r="2606" spans="19:20" x14ac:dyDescent="0.25">
      <c r="S2606" s="443"/>
      <c r="T2606" s="443"/>
    </row>
    <row r="2607" spans="19:20" x14ac:dyDescent="0.25">
      <c r="S2607" s="443"/>
      <c r="T2607" s="443"/>
    </row>
    <row r="2608" spans="19:20" x14ac:dyDescent="0.25">
      <c r="S2608" s="443"/>
      <c r="T2608" s="443"/>
    </row>
    <row r="2609" spans="19:20" x14ac:dyDescent="0.25">
      <c r="S2609" s="443"/>
      <c r="T2609" s="443"/>
    </row>
    <row r="2610" spans="19:20" x14ac:dyDescent="0.25">
      <c r="S2610" s="443"/>
      <c r="T2610" s="443"/>
    </row>
    <row r="2611" spans="19:20" x14ac:dyDescent="0.25">
      <c r="S2611" s="443"/>
      <c r="T2611" s="443"/>
    </row>
    <row r="2612" spans="19:20" x14ac:dyDescent="0.25">
      <c r="S2612" s="443"/>
      <c r="T2612" s="443"/>
    </row>
    <row r="2613" spans="19:20" x14ac:dyDescent="0.25">
      <c r="S2613" s="443"/>
      <c r="T2613" s="443"/>
    </row>
    <row r="2614" spans="19:20" x14ac:dyDescent="0.25">
      <c r="S2614" s="443"/>
      <c r="T2614" s="443"/>
    </row>
    <row r="2615" spans="19:20" x14ac:dyDescent="0.25">
      <c r="S2615" s="443"/>
      <c r="T2615" s="443"/>
    </row>
    <row r="2616" spans="19:20" x14ac:dyDescent="0.25">
      <c r="S2616" s="443"/>
      <c r="T2616" s="443"/>
    </row>
    <row r="2617" spans="19:20" x14ac:dyDescent="0.25">
      <c r="S2617" s="443"/>
      <c r="T2617" s="443"/>
    </row>
    <row r="2618" spans="19:20" x14ac:dyDescent="0.25">
      <c r="S2618" s="443"/>
      <c r="T2618" s="443"/>
    </row>
    <row r="2619" spans="19:20" x14ac:dyDescent="0.25">
      <c r="S2619" s="443"/>
      <c r="T2619" s="443"/>
    </row>
    <row r="2620" spans="19:20" x14ac:dyDescent="0.25">
      <c r="S2620" s="443"/>
      <c r="T2620" s="443"/>
    </row>
    <row r="2621" spans="19:20" x14ac:dyDescent="0.25">
      <c r="S2621" s="443"/>
      <c r="T2621" s="443"/>
    </row>
    <row r="2622" spans="19:20" x14ac:dyDescent="0.25">
      <c r="S2622" s="443"/>
      <c r="T2622" s="443"/>
    </row>
    <row r="2623" spans="19:20" x14ac:dyDescent="0.25">
      <c r="S2623" s="443"/>
      <c r="T2623" s="443"/>
    </row>
    <row r="2624" spans="19:20" x14ac:dyDescent="0.25">
      <c r="S2624" s="443"/>
      <c r="T2624" s="443"/>
    </row>
    <row r="2625" spans="19:20" x14ac:dyDescent="0.25">
      <c r="S2625" s="443"/>
      <c r="T2625" s="443"/>
    </row>
    <row r="2626" spans="19:20" x14ac:dyDescent="0.25">
      <c r="S2626" s="443"/>
      <c r="T2626" s="443"/>
    </row>
    <row r="2627" spans="19:20" x14ac:dyDescent="0.25">
      <c r="S2627" s="443"/>
      <c r="T2627" s="443"/>
    </row>
    <row r="2628" spans="19:20" x14ac:dyDescent="0.25">
      <c r="S2628" s="443"/>
      <c r="T2628" s="443"/>
    </row>
    <row r="2629" spans="19:20" x14ac:dyDescent="0.25">
      <c r="S2629" s="443"/>
      <c r="T2629" s="443"/>
    </row>
    <row r="2630" spans="19:20" x14ac:dyDescent="0.25">
      <c r="S2630" s="443"/>
      <c r="T2630" s="443"/>
    </row>
    <row r="2631" spans="19:20" x14ac:dyDescent="0.25">
      <c r="S2631" s="443"/>
      <c r="T2631" s="443"/>
    </row>
    <row r="2632" spans="19:20" x14ac:dyDescent="0.25">
      <c r="S2632" s="443"/>
      <c r="T2632" s="443"/>
    </row>
    <row r="2633" spans="19:20" x14ac:dyDescent="0.25">
      <c r="S2633" s="443"/>
      <c r="T2633" s="443"/>
    </row>
    <row r="2634" spans="19:20" x14ac:dyDescent="0.25">
      <c r="S2634" s="443"/>
      <c r="T2634" s="443"/>
    </row>
    <row r="2635" spans="19:20" x14ac:dyDescent="0.25">
      <c r="S2635" s="443"/>
      <c r="T2635" s="443"/>
    </row>
    <row r="2636" spans="19:20" x14ac:dyDescent="0.25">
      <c r="S2636" s="443"/>
      <c r="T2636" s="443"/>
    </row>
    <row r="2637" spans="19:20" x14ac:dyDescent="0.25">
      <c r="S2637" s="443"/>
      <c r="T2637" s="443"/>
    </row>
    <row r="2638" spans="19:20" x14ac:dyDescent="0.25">
      <c r="S2638" s="443"/>
      <c r="T2638" s="443"/>
    </row>
    <row r="2639" spans="19:20" x14ac:dyDescent="0.25">
      <c r="S2639" s="443"/>
      <c r="T2639" s="443"/>
    </row>
    <row r="2640" spans="19:20" x14ac:dyDescent="0.25">
      <c r="S2640" s="443"/>
      <c r="T2640" s="443"/>
    </row>
    <row r="2641" spans="19:20" x14ac:dyDescent="0.25">
      <c r="S2641" s="443"/>
      <c r="T2641" s="443"/>
    </row>
    <row r="2642" spans="19:20" x14ac:dyDescent="0.25">
      <c r="S2642" s="443"/>
      <c r="T2642" s="443"/>
    </row>
    <row r="2643" spans="19:20" x14ac:dyDescent="0.25">
      <c r="S2643" s="443"/>
      <c r="T2643" s="443"/>
    </row>
    <row r="2644" spans="19:20" x14ac:dyDescent="0.25">
      <c r="S2644" s="443"/>
      <c r="T2644" s="443"/>
    </row>
    <row r="2645" spans="19:20" x14ac:dyDescent="0.25">
      <c r="S2645" s="443"/>
      <c r="T2645" s="443"/>
    </row>
    <row r="2646" spans="19:20" x14ac:dyDescent="0.25">
      <c r="S2646" s="443"/>
      <c r="T2646" s="443"/>
    </row>
    <row r="2647" spans="19:20" x14ac:dyDescent="0.25">
      <c r="S2647" s="443"/>
      <c r="T2647" s="443"/>
    </row>
    <row r="2648" spans="19:20" x14ac:dyDescent="0.25">
      <c r="S2648" s="443"/>
      <c r="T2648" s="443"/>
    </row>
    <row r="2649" spans="19:20" x14ac:dyDescent="0.25">
      <c r="S2649" s="443"/>
      <c r="T2649" s="443"/>
    </row>
    <row r="2650" spans="19:20" x14ac:dyDescent="0.25">
      <c r="S2650" s="443"/>
      <c r="T2650" s="443"/>
    </row>
    <row r="2651" spans="19:20" x14ac:dyDescent="0.25">
      <c r="S2651" s="443"/>
      <c r="T2651" s="443"/>
    </row>
    <row r="2652" spans="19:20" x14ac:dyDescent="0.25">
      <c r="S2652" s="443"/>
      <c r="T2652" s="443"/>
    </row>
    <row r="2653" spans="19:20" x14ac:dyDescent="0.25">
      <c r="S2653" s="443"/>
      <c r="T2653" s="443"/>
    </row>
    <row r="2654" spans="19:20" x14ac:dyDescent="0.25">
      <c r="S2654" s="443"/>
      <c r="T2654" s="443"/>
    </row>
    <row r="2655" spans="19:20" x14ac:dyDescent="0.25">
      <c r="S2655" s="443"/>
      <c r="T2655" s="443"/>
    </row>
    <row r="2656" spans="19:20" x14ac:dyDescent="0.25">
      <c r="S2656" s="443"/>
      <c r="T2656" s="443"/>
    </row>
    <row r="2657" spans="19:20" x14ac:dyDescent="0.25">
      <c r="S2657" s="443"/>
      <c r="T2657" s="443"/>
    </row>
    <row r="2658" spans="19:20" x14ac:dyDescent="0.25">
      <c r="S2658" s="443"/>
      <c r="T2658" s="443"/>
    </row>
    <row r="2659" spans="19:20" x14ac:dyDescent="0.25">
      <c r="S2659" s="443"/>
      <c r="T2659" s="443"/>
    </row>
    <row r="2660" spans="19:20" x14ac:dyDescent="0.25">
      <c r="S2660" s="443"/>
      <c r="T2660" s="443"/>
    </row>
    <row r="2661" spans="19:20" x14ac:dyDescent="0.25">
      <c r="S2661" s="443"/>
      <c r="T2661" s="443"/>
    </row>
    <row r="2662" spans="19:20" x14ac:dyDescent="0.25">
      <c r="S2662" s="443"/>
      <c r="T2662" s="443"/>
    </row>
    <row r="2663" spans="19:20" x14ac:dyDescent="0.25">
      <c r="S2663" s="443"/>
      <c r="T2663" s="443"/>
    </row>
    <row r="2664" spans="19:20" x14ac:dyDescent="0.25">
      <c r="S2664" s="443"/>
      <c r="T2664" s="443"/>
    </row>
    <row r="2665" spans="19:20" x14ac:dyDescent="0.25">
      <c r="S2665" s="443"/>
      <c r="T2665" s="443"/>
    </row>
    <row r="2666" spans="19:20" x14ac:dyDescent="0.25">
      <c r="S2666" s="443"/>
      <c r="T2666" s="443"/>
    </row>
    <row r="2667" spans="19:20" x14ac:dyDescent="0.25">
      <c r="S2667" s="443"/>
      <c r="T2667" s="443"/>
    </row>
    <row r="2668" spans="19:20" x14ac:dyDescent="0.25">
      <c r="S2668" s="443"/>
      <c r="T2668" s="443"/>
    </row>
    <row r="2669" spans="19:20" x14ac:dyDescent="0.25">
      <c r="S2669" s="443"/>
      <c r="T2669" s="443"/>
    </row>
    <row r="2670" spans="19:20" x14ac:dyDescent="0.25">
      <c r="S2670" s="443"/>
      <c r="T2670" s="443"/>
    </row>
    <row r="2671" spans="19:20" x14ac:dyDescent="0.25">
      <c r="S2671" s="443"/>
      <c r="T2671" s="443"/>
    </row>
    <row r="2672" spans="19:20" x14ac:dyDescent="0.25">
      <c r="S2672" s="443"/>
      <c r="T2672" s="443"/>
    </row>
    <row r="2673" spans="19:20" x14ac:dyDescent="0.25">
      <c r="S2673" s="443"/>
      <c r="T2673" s="443"/>
    </row>
    <row r="2674" spans="19:20" x14ac:dyDescent="0.25">
      <c r="S2674" s="443"/>
      <c r="T2674" s="443"/>
    </row>
    <row r="2675" spans="19:20" x14ac:dyDescent="0.25">
      <c r="S2675" s="443"/>
      <c r="T2675" s="443"/>
    </row>
    <row r="2676" spans="19:20" x14ac:dyDescent="0.25">
      <c r="S2676" s="443"/>
      <c r="T2676" s="443"/>
    </row>
    <row r="2677" spans="19:20" x14ac:dyDescent="0.25">
      <c r="S2677" s="443"/>
      <c r="T2677" s="443"/>
    </row>
    <row r="2678" spans="19:20" x14ac:dyDescent="0.25">
      <c r="S2678" s="443"/>
      <c r="T2678" s="443"/>
    </row>
    <row r="2679" spans="19:20" x14ac:dyDescent="0.25">
      <c r="S2679" s="443"/>
      <c r="T2679" s="443"/>
    </row>
    <row r="2680" spans="19:20" x14ac:dyDescent="0.25">
      <c r="S2680" s="443"/>
      <c r="T2680" s="443"/>
    </row>
    <row r="2681" spans="19:20" x14ac:dyDescent="0.25">
      <c r="S2681" s="443"/>
      <c r="T2681" s="443"/>
    </row>
    <row r="2682" spans="19:20" x14ac:dyDescent="0.25">
      <c r="S2682" s="443"/>
      <c r="T2682" s="443"/>
    </row>
    <row r="2683" spans="19:20" x14ac:dyDescent="0.25">
      <c r="S2683" s="443"/>
      <c r="T2683" s="443"/>
    </row>
    <row r="2684" spans="19:20" x14ac:dyDescent="0.25">
      <c r="S2684" s="443"/>
      <c r="T2684" s="443"/>
    </row>
    <row r="2685" spans="19:20" x14ac:dyDescent="0.25">
      <c r="S2685" s="443"/>
      <c r="T2685" s="443"/>
    </row>
    <row r="2686" spans="19:20" x14ac:dyDescent="0.25">
      <c r="S2686" s="443"/>
      <c r="T2686" s="443"/>
    </row>
    <row r="2687" spans="19:20" x14ac:dyDescent="0.25">
      <c r="S2687" s="443"/>
      <c r="T2687" s="443"/>
    </row>
    <row r="2688" spans="19:20" x14ac:dyDescent="0.25">
      <c r="S2688" s="443"/>
      <c r="T2688" s="443"/>
    </row>
    <row r="2689" spans="19:20" x14ac:dyDescent="0.25">
      <c r="S2689" s="443"/>
      <c r="T2689" s="443"/>
    </row>
    <row r="2690" spans="19:20" x14ac:dyDescent="0.25">
      <c r="S2690" s="443"/>
      <c r="T2690" s="443"/>
    </row>
    <row r="2691" spans="19:20" x14ac:dyDescent="0.25">
      <c r="S2691" s="443"/>
      <c r="T2691" s="443"/>
    </row>
    <row r="2692" spans="19:20" x14ac:dyDescent="0.25">
      <c r="S2692" s="443"/>
      <c r="T2692" s="443"/>
    </row>
    <row r="2693" spans="19:20" x14ac:dyDescent="0.25">
      <c r="S2693" s="443"/>
      <c r="T2693" s="443"/>
    </row>
    <row r="2694" spans="19:20" x14ac:dyDescent="0.25">
      <c r="S2694" s="443"/>
      <c r="T2694" s="443"/>
    </row>
    <row r="2695" spans="19:20" x14ac:dyDescent="0.25">
      <c r="S2695" s="443"/>
      <c r="T2695" s="443"/>
    </row>
    <row r="2696" spans="19:20" x14ac:dyDescent="0.25">
      <c r="S2696" s="443"/>
      <c r="T2696" s="443"/>
    </row>
    <row r="2697" spans="19:20" x14ac:dyDescent="0.25">
      <c r="S2697" s="443"/>
      <c r="T2697" s="443"/>
    </row>
    <row r="2698" spans="19:20" x14ac:dyDescent="0.25">
      <c r="S2698" s="443"/>
      <c r="T2698" s="443"/>
    </row>
    <row r="2699" spans="19:20" x14ac:dyDescent="0.25">
      <c r="S2699" s="443"/>
      <c r="T2699" s="443"/>
    </row>
    <row r="2700" spans="19:20" x14ac:dyDescent="0.25">
      <c r="S2700" s="443"/>
      <c r="T2700" s="443"/>
    </row>
    <row r="2701" spans="19:20" x14ac:dyDescent="0.25">
      <c r="S2701" s="443"/>
      <c r="T2701" s="443"/>
    </row>
    <row r="2702" spans="19:20" x14ac:dyDescent="0.25">
      <c r="S2702" s="443"/>
      <c r="T2702" s="443"/>
    </row>
    <row r="2703" spans="19:20" x14ac:dyDescent="0.25">
      <c r="S2703" s="443"/>
      <c r="T2703" s="443"/>
    </row>
    <row r="2704" spans="19:20" x14ac:dyDescent="0.25">
      <c r="S2704" s="443"/>
      <c r="T2704" s="443"/>
    </row>
    <row r="2705" spans="19:20" x14ac:dyDescent="0.25">
      <c r="S2705" s="443"/>
      <c r="T2705" s="443"/>
    </row>
    <row r="2706" spans="19:20" x14ac:dyDescent="0.25">
      <c r="S2706" s="443"/>
      <c r="T2706" s="443"/>
    </row>
    <row r="2707" spans="19:20" x14ac:dyDescent="0.25">
      <c r="S2707" s="443"/>
      <c r="T2707" s="443"/>
    </row>
    <row r="2708" spans="19:20" x14ac:dyDescent="0.25">
      <c r="S2708" s="443"/>
      <c r="T2708" s="443"/>
    </row>
    <row r="2709" spans="19:20" x14ac:dyDescent="0.25">
      <c r="S2709" s="443"/>
      <c r="T2709" s="443"/>
    </row>
    <row r="2710" spans="19:20" x14ac:dyDescent="0.25">
      <c r="S2710" s="443"/>
      <c r="T2710" s="443"/>
    </row>
    <row r="2711" spans="19:20" x14ac:dyDescent="0.25">
      <c r="S2711" s="443"/>
      <c r="T2711" s="443"/>
    </row>
    <row r="2712" spans="19:20" x14ac:dyDescent="0.25">
      <c r="S2712" s="443"/>
      <c r="T2712" s="443"/>
    </row>
    <row r="2713" spans="19:20" x14ac:dyDescent="0.25">
      <c r="S2713" s="443"/>
      <c r="T2713" s="443"/>
    </row>
    <row r="2714" spans="19:20" x14ac:dyDescent="0.25">
      <c r="S2714" s="443"/>
      <c r="T2714" s="443"/>
    </row>
    <row r="2715" spans="19:20" x14ac:dyDescent="0.25">
      <c r="S2715" s="443"/>
      <c r="T2715" s="443"/>
    </row>
    <row r="2716" spans="19:20" x14ac:dyDescent="0.25">
      <c r="S2716" s="443"/>
      <c r="T2716" s="443"/>
    </row>
    <row r="2717" spans="19:20" x14ac:dyDescent="0.25">
      <c r="S2717" s="443"/>
      <c r="T2717" s="443"/>
    </row>
    <row r="2718" spans="19:20" x14ac:dyDescent="0.25">
      <c r="S2718" s="443"/>
      <c r="T2718" s="443"/>
    </row>
    <row r="2719" spans="19:20" x14ac:dyDescent="0.25">
      <c r="S2719" s="443"/>
      <c r="T2719" s="443"/>
    </row>
    <row r="2720" spans="19:20" x14ac:dyDescent="0.25">
      <c r="S2720" s="443"/>
      <c r="T2720" s="443"/>
    </row>
    <row r="2721" spans="19:20" x14ac:dyDescent="0.25">
      <c r="S2721" s="443"/>
      <c r="T2721" s="443"/>
    </row>
    <row r="2722" spans="19:20" x14ac:dyDescent="0.25">
      <c r="S2722" s="443"/>
      <c r="T2722" s="443"/>
    </row>
    <row r="2723" spans="19:20" x14ac:dyDescent="0.25">
      <c r="S2723" s="443"/>
      <c r="T2723" s="443"/>
    </row>
    <row r="2724" spans="19:20" x14ac:dyDescent="0.25">
      <c r="S2724" s="443"/>
      <c r="T2724" s="443"/>
    </row>
    <row r="2725" spans="19:20" x14ac:dyDescent="0.25">
      <c r="S2725" s="443"/>
      <c r="T2725" s="443"/>
    </row>
    <row r="2726" spans="19:20" x14ac:dyDescent="0.25">
      <c r="S2726" s="443"/>
      <c r="T2726" s="443"/>
    </row>
    <row r="2727" spans="19:20" x14ac:dyDescent="0.25">
      <c r="S2727" s="443"/>
      <c r="T2727" s="443"/>
    </row>
    <row r="2728" spans="19:20" x14ac:dyDescent="0.25">
      <c r="S2728" s="443"/>
      <c r="T2728" s="443"/>
    </row>
    <row r="2729" spans="19:20" x14ac:dyDescent="0.25">
      <c r="S2729" s="443"/>
      <c r="T2729" s="443"/>
    </row>
    <row r="2730" spans="19:20" x14ac:dyDescent="0.25">
      <c r="S2730" s="443"/>
      <c r="T2730" s="443"/>
    </row>
    <row r="2731" spans="19:20" x14ac:dyDescent="0.25">
      <c r="S2731" s="443"/>
      <c r="T2731" s="443"/>
    </row>
    <row r="2732" spans="19:20" x14ac:dyDescent="0.25">
      <c r="S2732" s="443"/>
      <c r="T2732" s="443"/>
    </row>
    <row r="2733" spans="19:20" x14ac:dyDescent="0.25">
      <c r="S2733" s="443"/>
      <c r="T2733" s="443"/>
    </row>
    <row r="2734" spans="19:20" x14ac:dyDescent="0.25">
      <c r="S2734" s="443"/>
      <c r="T2734" s="443"/>
    </row>
    <row r="2735" spans="19:20" x14ac:dyDescent="0.25">
      <c r="S2735" s="443"/>
      <c r="T2735" s="443"/>
    </row>
    <row r="2736" spans="19:20" x14ac:dyDescent="0.25">
      <c r="S2736" s="443"/>
      <c r="T2736" s="443"/>
    </row>
    <row r="2737" spans="19:20" x14ac:dyDescent="0.25">
      <c r="S2737" s="443"/>
      <c r="T2737" s="443"/>
    </row>
    <row r="2738" spans="19:20" x14ac:dyDescent="0.25">
      <c r="S2738" s="443"/>
      <c r="T2738" s="443"/>
    </row>
    <row r="2739" spans="19:20" x14ac:dyDescent="0.25">
      <c r="S2739" s="443"/>
      <c r="T2739" s="443"/>
    </row>
    <row r="2740" spans="19:20" x14ac:dyDescent="0.25">
      <c r="S2740" s="443"/>
      <c r="T2740" s="443"/>
    </row>
    <row r="2741" spans="19:20" x14ac:dyDescent="0.25">
      <c r="S2741" s="443"/>
      <c r="T2741" s="443"/>
    </row>
    <row r="2742" spans="19:20" x14ac:dyDescent="0.25">
      <c r="S2742" s="443"/>
      <c r="T2742" s="443"/>
    </row>
    <row r="2743" spans="19:20" x14ac:dyDescent="0.25">
      <c r="S2743" s="443"/>
      <c r="T2743" s="443"/>
    </row>
    <row r="2744" spans="19:20" x14ac:dyDescent="0.25">
      <c r="S2744" s="443"/>
      <c r="T2744" s="443"/>
    </row>
    <row r="2745" spans="19:20" x14ac:dyDescent="0.25">
      <c r="S2745" s="443"/>
      <c r="T2745" s="443"/>
    </row>
    <row r="2746" spans="19:20" x14ac:dyDescent="0.25">
      <c r="S2746" s="443"/>
      <c r="T2746" s="443"/>
    </row>
    <row r="2747" spans="19:20" x14ac:dyDescent="0.25">
      <c r="S2747" s="443"/>
      <c r="T2747" s="443"/>
    </row>
    <row r="2748" spans="19:20" x14ac:dyDescent="0.25">
      <c r="S2748" s="443"/>
      <c r="T2748" s="443"/>
    </row>
    <row r="2749" spans="19:20" x14ac:dyDescent="0.25">
      <c r="S2749" s="443"/>
      <c r="T2749" s="443"/>
    </row>
    <row r="2750" spans="19:20" x14ac:dyDescent="0.25">
      <c r="S2750" s="443"/>
      <c r="T2750" s="443"/>
    </row>
    <row r="2751" spans="19:20" x14ac:dyDescent="0.25">
      <c r="S2751" s="443"/>
      <c r="T2751" s="443"/>
    </row>
    <row r="2752" spans="19:20" x14ac:dyDescent="0.25">
      <c r="S2752" s="443"/>
      <c r="T2752" s="443"/>
    </row>
    <row r="2753" spans="19:20" x14ac:dyDescent="0.25">
      <c r="S2753" s="443"/>
      <c r="T2753" s="443"/>
    </row>
    <row r="2754" spans="19:20" x14ac:dyDescent="0.25">
      <c r="S2754" s="443"/>
      <c r="T2754" s="443"/>
    </row>
    <row r="2755" spans="19:20" x14ac:dyDescent="0.25">
      <c r="S2755" s="443"/>
      <c r="T2755" s="443"/>
    </row>
    <row r="2756" spans="19:20" x14ac:dyDescent="0.25">
      <c r="S2756" s="443"/>
      <c r="T2756" s="443"/>
    </row>
    <row r="2757" spans="19:20" x14ac:dyDescent="0.25">
      <c r="S2757" s="443"/>
      <c r="T2757" s="443"/>
    </row>
    <row r="2758" spans="19:20" x14ac:dyDescent="0.25">
      <c r="S2758" s="443"/>
      <c r="T2758" s="443"/>
    </row>
    <row r="2759" spans="19:20" x14ac:dyDescent="0.25">
      <c r="S2759" s="443"/>
      <c r="T2759" s="443"/>
    </row>
    <row r="2760" spans="19:20" x14ac:dyDescent="0.25">
      <c r="S2760" s="443"/>
      <c r="T2760" s="443"/>
    </row>
    <row r="2761" spans="19:20" x14ac:dyDescent="0.25">
      <c r="S2761" s="443"/>
      <c r="T2761" s="443"/>
    </row>
    <row r="2762" spans="19:20" x14ac:dyDescent="0.25">
      <c r="S2762" s="443"/>
      <c r="T2762" s="443"/>
    </row>
    <row r="2763" spans="19:20" x14ac:dyDescent="0.25">
      <c r="S2763" s="443"/>
      <c r="T2763" s="443"/>
    </row>
    <row r="2764" spans="19:20" x14ac:dyDescent="0.25">
      <c r="S2764" s="443"/>
      <c r="T2764" s="443"/>
    </row>
    <row r="2765" spans="19:20" x14ac:dyDescent="0.25">
      <c r="S2765" s="443"/>
      <c r="T2765" s="443"/>
    </row>
    <row r="2766" spans="19:20" x14ac:dyDescent="0.25">
      <c r="S2766" s="443"/>
      <c r="T2766" s="443"/>
    </row>
    <row r="2767" spans="19:20" x14ac:dyDescent="0.25">
      <c r="S2767" s="443"/>
      <c r="T2767" s="443"/>
    </row>
    <row r="2768" spans="19:20" x14ac:dyDescent="0.25">
      <c r="S2768" s="443"/>
      <c r="T2768" s="443"/>
    </row>
    <row r="2769" spans="19:20" x14ac:dyDescent="0.25">
      <c r="S2769" s="443"/>
      <c r="T2769" s="443"/>
    </row>
    <row r="2770" spans="19:20" x14ac:dyDescent="0.25">
      <c r="S2770" s="443"/>
      <c r="T2770" s="443"/>
    </row>
    <row r="2771" spans="19:20" x14ac:dyDescent="0.25">
      <c r="S2771" s="443"/>
      <c r="T2771" s="443"/>
    </row>
    <row r="2772" spans="19:20" x14ac:dyDescent="0.25">
      <c r="S2772" s="443"/>
      <c r="T2772" s="443"/>
    </row>
    <row r="2773" spans="19:20" x14ac:dyDescent="0.25">
      <c r="S2773" s="443"/>
      <c r="T2773" s="443"/>
    </row>
    <row r="2774" spans="19:20" x14ac:dyDescent="0.25">
      <c r="S2774" s="443"/>
      <c r="T2774" s="443"/>
    </row>
    <row r="2775" spans="19:20" x14ac:dyDescent="0.25">
      <c r="S2775" s="443"/>
      <c r="T2775" s="443"/>
    </row>
    <row r="2776" spans="19:20" x14ac:dyDescent="0.25">
      <c r="S2776" s="443"/>
      <c r="T2776" s="443"/>
    </row>
    <row r="2777" spans="19:20" x14ac:dyDescent="0.25">
      <c r="S2777" s="443"/>
      <c r="T2777" s="443"/>
    </row>
    <row r="2778" spans="19:20" x14ac:dyDescent="0.25">
      <c r="S2778" s="443"/>
      <c r="T2778" s="443"/>
    </row>
    <row r="2779" spans="19:20" x14ac:dyDescent="0.25">
      <c r="S2779" s="443"/>
      <c r="T2779" s="443"/>
    </row>
    <row r="2780" spans="19:20" x14ac:dyDescent="0.25">
      <c r="S2780" s="443"/>
      <c r="T2780" s="443"/>
    </row>
    <row r="2781" spans="19:20" x14ac:dyDescent="0.25">
      <c r="S2781" s="443"/>
      <c r="T2781" s="443"/>
    </row>
    <row r="2782" spans="19:20" x14ac:dyDescent="0.25">
      <c r="S2782" s="443"/>
      <c r="T2782" s="443"/>
    </row>
    <row r="2783" spans="19:20" x14ac:dyDescent="0.25">
      <c r="S2783" s="443"/>
      <c r="T2783" s="443"/>
    </row>
    <row r="2784" spans="19:20" x14ac:dyDescent="0.25">
      <c r="S2784" s="443"/>
      <c r="T2784" s="443"/>
    </row>
    <row r="2785" spans="19:20" x14ac:dyDescent="0.25">
      <c r="S2785" s="443"/>
      <c r="T2785" s="443"/>
    </row>
    <row r="2786" spans="19:20" x14ac:dyDescent="0.25">
      <c r="S2786" s="443"/>
      <c r="T2786" s="443"/>
    </row>
    <row r="2787" spans="19:20" x14ac:dyDescent="0.25">
      <c r="S2787" s="443"/>
      <c r="T2787" s="443"/>
    </row>
    <row r="2788" spans="19:20" x14ac:dyDescent="0.25">
      <c r="S2788" s="443"/>
      <c r="T2788" s="443"/>
    </row>
    <row r="2789" spans="19:20" x14ac:dyDescent="0.25">
      <c r="S2789" s="443"/>
      <c r="T2789" s="443"/>
    </row>
    <row r="2790" spans="19:20" x14ac:dyDescent="0.25">
      <c r="S2790" s="443"/>
      <c r="T2790" s="443"/>
    </row>
    <row r="2791" spans="19:20" x14ac:dyDescent="0.25">
      <c r="S2791" s="443"/>
      <c r="T2791" s="443"/>
    </row>
    <row r="2792" spans="19:20" x14ac:dyDescent="0.25">
      <c r="S2792" s="443"/>
      <c r="T2792" s="443"/>
    </row>
    <row r="2793" spans="19:20" x14ac:dyDescent="0.25">
      <c r="S2793" s="443"/>
      <c r="T2793" s="443"/>
    </row>
    <row r="2794" spans="19:20" x14ac:dyDescent="0.25">
      <c r="S2794" s="443"/>
      <c r="T2794" s="443"/>
    </row>
    <row r="2795" spans="19:20" x14ac:dyDescent="0.25">
      <c r="S2795" s="443"/>
      <c r="T2795" s="443"/>
    </row>
    <row r="2796" spans="19:20" x14ac:dyDescent="0.25">
      <c r="S2796" s="443"/>
      <c r="T2796" s="443"/>
    </row>
    <row r="2797" spans="19:20" x14ac:dyDescent="0.25">
      <c r="S2797" s="443"/>
      <c r="T2797" s="443"/>
    </row>
    <row r="2798" spans="19:20" x14ac:dyDescent="0.25">
      <c r="S2798" s="443"/>
      <c r="T2798" s="443"/>
    </row>
    <row r="2799" spans="19:20" x14ac:dyDescent="0.25">
      <c r="S2799" s="443"/>
      <c r="T2799" s="443"/>
    </row>
    <row r="2800" spans="19:20" x14ac:dyDescent="0.25">
      <c r="S2800" s="443"/>
      <c r="T2800" s="443"/>
    </row>
    <row r="2801" spans="19:20" x14ac:dyDescent="0.25">
      <c r="S2801" s="443"/>
      <c r="T2801" s="443"/>
    </row>
    <row r="2802" spans="19:20" x14ac:dyDescent="0.25">
      <c r="S2802" s="443"/>
      <c r="T2802" s="443"/>
    </row>
    <row r="2803" spans="19:20" x14ac:dyDescent="0.25">
      <c r="S2803" s="443"/>
      <c r="T2803" s="443"/>
    </row>
    <row r="2804" spans="19:20" x14ac:dyDescent="0.25">
      <c r="S2804" s="443"/>
      <c r="T2804" s="443"/>
    </row>
    <row r="2805" spans="19:20" x14ac:dyDescent="0.25">
      <c r="S2805" s="443"/>
      <c r="T2805" s="443"/>
    </row>
    <row r="2806" spans="19:20" x14ac:dyDescent="0.25">
      <c r="S2806" s="443"/>
      <c r="T2806" s="443"/>
    </row>
    <row r="2807" spans="19:20" x14ac:dyDescent="0.25">
      <c r="S2807" s="443"/>
      <c r="T2807" s="443"/>
    </row>
    <row r="2808" spans="19:20" x14ac:dyDescent="0.25">
      <c r="S2808" s="443"/>
      <c r="T2808" s="443"/>
    </row>
    <row r="2809" spans="19:20" x14ac:dyDescent="0.25">
      <c r="S2809" s="443"/>
      <c r="T2809" s="443"/>
    </row>
    <row r="2810" spans="19:20" x14ac:dyDescent="0.25">
      <c r="S2810" s="443"/>
      <c r="T2810" s="443"/>
    </row>
    <row r="2811" spans="19:20" x14ac:dyDescent="0.25">
      <c r="S2811" s="443"/>
      <c r="T2811" s="443"/>
    </row>
    <row r="2812" spans="19:20" x14ac:dyDescent="0.25">
      <c r="S2812" s="443"/>
      <c r="T2812" s="443"/>
    </row>
    <row r="2813" spans="19:20" x14ac:dyDescent="0.25">
      <c r="S2813" s="443"/>
      <c r="T2813" s="443"/>
    </row>
    <row r="2814" spans="19:20" x14ac:dyDescent="0.25">
      <c r="S2814" s="443"/>
      <c r="T2814" s="443"/>
    </row>
    <row r="2815" spans="19:20" x14ac:dyDescent="0.25">
      <c r="S2815" s="443"/>
      <c r="T2815" s="443"/>
    </row>
    <row r="2816" spans="19:20" x14ac:dyDescent="0.25">
      <c r="S2816" s="443"/>
      <c r="T2816" s="443"/>
    </row>
    <row r="2817" spans="19:20" x14ac:dyDescent="0.25">
      <c r="S2817" s="443"/>
      <c r="T2817" s="443"/>
    </row>
    <row r="2818" spans="19:20" x14ac:dyDescent="0.25">
      <c r="S2818" s="443"/>
      <c r="T2818" s="443"/>
    </row>
    <row r="2819" spans="19:20" x14ac:dyDescent="0.25">
      <c r="S2819" s="443"/>
      <c r="T2819" s="443"/>
    </row>
    <row r="2820" spans="19:20" x14ac:dyDescent="0.25">
      <c r="S2820" s="443"/>
      <c r="T2820" s="443"/>
    </row>
    <row r="2821" spans="19:20" x14ac:dyDescent="0.25">
      <c r="S2821" s="443"/>
      <c r="T2821" s="443"/>
    </row>
    <row r="2822" spans="19:20" x14ac:dyDescent="0.25">
      <c r="S2822" s="443"/>
      <c r="T2822" s="443"/>
    </row>
    <row r="2823" spans="19:20" x14ac:dyDescent="0.25">
      <c r="S2823" s="443"/>
      <c r="T2823" s="443"/>
    </row>
    <row r="2824" spans="19:20" x14ac:dyDescent="0.25">
      <c r="S2824" s="443"/>
      <c r="T2824" s="443"/>
    </row>
    <row r="2825" spans="19:20" x14ac:dyDescent="0.25">
      <c r="S2825" s="443"/>
      <c r="T2825" s="443"/>
    </row>
    <row r="2826" spans="19:20" x14ac:dyDescent="0.25">
      <c r="S2826" s="443"/>
      <c r="T2826" s="443"/>
    </row>
    <row r="2827" spans="19:20" x14ac:dyDescent="0.25">
      <c r="S2827" s="443"/>
      <c r="T2827" s="443"/>
    </row>
    <row r="2828" spans="19:20" x14ac:dyDescent="0.25">
      <c r="S2828" s="443"/>
      <c r="T2828" s="443"/>
    </row>
    <row r="2829" spans="19:20" x14ac:dyDescent="0.25">
      <c r="S2829" s="443"/>
      <c r="T2829" s="443"/>
    </row>
    <row r="2830" spans="19:20" x14ac:dyDescent="0.25">
      <c r="S2830" s="443"/>
      <c r="T2830" s="443"/>
    </row>
    <row r="2831" spans="19:20" x14ac:dyDescent="0.25">
      <c r="S2831" s="443"/>
      <c r="T2831" s="443"/>
    </row>
    <row r="2832" spans="19:20" x14ac:dyDescent="0.25">
      <c r="S2832" s="443"/>
      <c r="T2832" s="443"/>
    </row>
    <row r="2833" spans="19:20" x14ac:dyDescent="0.25">
      <c r="S2833" s="443"/>
      <c r="T2833" s="443"/>
    </row>
    <row r="2834" spans="19:20" x14ac:dyDescent="0.25">
      <c r="S2834" s="443"/>
      <c r="T2834" s="443"/>
    </row>
    <row r="2835" spans="19:20" x14ac:dyDescent="0.25">
      <c r="S2835" s="443"/>
      <c r="T2835" s="443"/>
    </row>
    <row r="2836" spans="19:20" x14ac:dyDescent="0.25">
      <c r="S2836" s="443"/>
      <c r="T2836" s="443"/>
    </row>
    <row r="2837" spans="19:20" x14ac:dyDescent="0.25">
      <c r="S2837" s="443"/>
      <c r="T2837" s="443"/>
    </row>
    <row r="2838" spans="19:20" x14ac:dyDescent="0.25">
      <c r="S2838" s="443"/>
      <c r="T2838" s="443"/>
    </row>
    <row r="2839" spans="19:20" x14ac:dyDescent="0.25">
      <c r="S2839" s="443"/>
      <c r="T2839" s="443"/>
    </row>
    <row r="2840" spans="19:20" x14ac:dyDescent="0.25">
      <c r="S2840" s="443"/>
      <c r="T2840" s="443"/>
    </row>
    <row r="2841" spans="19:20" x14ac:dyDescent="0.25">
      <c r="S2841" s="443"/>
      <c r="T2841" s="443"/>
    </row>
    <row r="2842" spans="19:20" x14ac:dyDescent="0.25">
      <c r="S2842" s="443"/>
      <c r="T2842" s="443"/>
    </row>
    <row r="2843" spans="19:20" x14ac:dyDescent="0.25">
      <c r="S2843" s="443"/>
      <c r="T2843" s="443"/>
    </row>
    <row r="2844" spans="19:20" x14ac:dyDescent="0.25">
      <c r="S2844" s="443"/>
      <c r="T2844" s="443"/>
    </row>
    <row r="2845" spans="19:20" x14ac:dyDescent="0.25">
      <c r="S2845" s="443"/>
      <c r="T2845" s="443"/>
    </row>
    <row r="2846" spans="19:20" x14ac:dyDescent="0.25">
      <c r="S2846" s="443"/>
      <c r="T2846" s="443"/>
    </row>
    <row r="2847" spans="19:20" x14ac:dyDescent="0.25">
      <c r="S2847" s="443"/>
      <c r="T2847" s="443"/>
    </row>
    <row r="2848" spans="19:20" x14ac:dyDescent="0.25">
      <c r="S2848" s="443"/>
      <c r="T2848" s="443"/>
    </row>
    <row r="2849" spans="19:20" x14ac:dyDescent="0.25">
      <c r="S2849" s="443"/>
      <c r="T2849" s="443"/>
    </row>
    <row r="2850" spans="19:20" x14ac:dyDescent="0.25">
      <c r="S2850" s="443"/>
      <c r="T2850" s="443"/>
    </row>
    <row r="2851" spans="19:20" x14ac:dyDescent="0.25">
      <c r="S2851" s="443"/>
      <c r="T2851" s="443"/>
    </row>
    <row r="2852" spans="19:20" x14ac:dyDescent="0.25">
      <c r="S2852" s="443"/>
      <c r="T2852" s="443"/>
    </row>
    <row r="2853" spans="19:20" x14ac:dyDescent="0.25">
      <c r="S2853" s="443"/>
      <c r="T2853" s="443"/>
    </row>
    <row r="2854" spans="19:20" x14ac:dyDescent="0.25">
      <c r="S2854" s="443"/>
      <c r="T2854" s="443"/>
    </row>
    <row r="2855" spans="19:20" x14ac:dyDescent="0.25">
      <c r="S2855" s="443"/>
      <c r="T2855" s="443"/>
    </row>
    <row r="2856" spans="19:20" x14ac:dyDescent="0.25">
      <c r="S2856" s="443"/>
      <c r="T2856" s="443"/>
    </row>
    <row r="2857" spans="19:20" x14ac:dyDescent="0.25">
      <c r="S2857" s="443"/>
      <c r="T2857" s="443"/>
    </row>
    <row r="2858" spans="19:20" x14ac:dyDescent="0.25">
      <c r="S2858" s="443"/>
      <c r="T2858" s="443"/>
    </row>
    <row r="2859" spans="19:20" x14ac:dyDescent="0.25">
      <c r="S2859" s="443"/>
      <c r="T2859" s="443"/>
    </row>
    <row r="2860" spans="19:20" x14ac:dyDescent="0.25">
      <c r="S2860" s="443"/>
      <c r="T2860" s="443"/>
    </row>
    <row r="2861" spans="19:20" x14ac:dyDescent="0.25">
      <c r="S2861" s="443"/>
      <c r="T2861" s="443"/>
    </row>
    <row r="2862" spans="19:20" x14ac:dyDescent="0.25">
      <c r="S2862" s="443"/>
      <c r="T2862" s="443"/>
    </row>
    <row r="2863" spans="19:20" x14ac:dyDescent="0.25">
      <c r="S2863" s="443"/>
      <c r="T2863" s="443"/>
    </row>
    <row r="2864" spans="19:20" x14ac:dyDescent="0.25">
      <c r="S2864" s="443"/>
      <c r="T2864" s="443"/>
    </row>
    <row r="2865" spans="19:20" x14ac:dyDescent="0.25">
      <c r="S2865" s="443"/>
      <c r="T2865" s="443"/>
    </row>
    <row r="2866" spans="19:20" x14ac:dyDescent="0.25">
      <c r="S2866" s="443"/>
      <c r="T2866" s="443"/>
    </row>
    <row r="2867" spans="19:20" x14ac:dyDescent="0.25">
      <c r="S2867" s="443"/>
      <c r="T2867" s="443"/>
    </row>
    <row r="2868" spans="19:20" x14ac:dyDescent="0.25">
      <c r="S2868" s="443"/>
      <c r="T2868" s="443"/>
    </row>
    <row r="2869" spans="19:20" x14ac:dyDescent="0.25">
      <c r="S2869" s="443"/>
      <c r="T2869" s="443"/>
    </row>
    <row r="2870" spans="19:20" x14ac:dyDescent="0.25">
      <c r="S2870" s="443"/>
      <c r="T2870" s="443"/>
    </row>
    <row r="2871" spans="19:20" x14ac:dyDescent="0.25">
      <c r="S2871" s="443"/>
      <c r="T2871" s="443"/>
    </row>
    <row r="2872" spans="19:20" x14ac:dyDescent="0.25">
      <c r="S2872" s="443"/>
      <c r="T2872" s="443"/>
    </row>
    <row r="2873" spans="19:20" x14ac:dyDescent="0.25">
      <c r="S2873" s="443"/>
      <c r="T2873" s="443"/>
    </row>
    <row r="2874" spans="19:20" x14ac:dyDescent="0.25">
      <c r="S2874" s="443"/>
      <c r="T2874" s="443"/>
    </row>
    <row r="2875" spans="19:20" x14ac:dyDescent="0.25">
      <c r="S2875" s="443"/>
      <c r="T2875" s="443"/>
    </row>
    <row r="2876" spans="19:20" x14ac:dyDescent="0.25">
      <c r="S2876" s="443"/>
      <c r="T2876" s="443"/>
    </row>
    <row r="2877" spans="19:20" x14ac:dyDescent="0.25">
      <c r="S2877" s="443"/>
      <c r="T2877" s="443"/>
    </row>
    <row r="2878" spans="19:20" x14ac:dyDescent="0.25">
      <c r="S2878" s="443"/>
      <c r="T2878" s="443"/>
    </row>
    <row r="2879" spans="19:20" x14ac:dyDescent="0.25">
      <c r="S2879" s="443"/>
      <c r="T2879" s="443"/>
    </row>
    <row r="2880" spans="19:20" x14ac:dyDescent="0.25">
      <c r="S2880" s="443"/>
      <c r="T2880" s="443"/>
    </row>
    <row r="2881" spans="19:20" x14ac:dyDescent="0.25">
      <c r="S2881" s="443"/>
      <c r="T2881" s="443"/>
    </row>
    <row r="2882" spans="19:20" x14ac:dyDescent="0.25">
      <c r="S2882" s="443"/>
      <c r="T2882" s="443"/>
    </row>
    <row r="2883" spans="19:20" x14ac:dyDescent="0.25">
      <c r="S2883" s="443"/>
      <c r="T2883" s="443"/>
    </row>
    <row r="2884" spans="19:20" x14ac:dyDescent="0.25">
      <c r="S2884" s="443"/>
      <c r="T2884" s="443"/>
    </row>
    <row r="2885" spans="19:20" x14ac:dyDescent="0.25">
      <c r="S2885" s="443"/>
      <c r="T2885" s="443"/>
    </row>
    <row r="2886" spans="19:20" x14ac:dyDescent="0.25">
      <c r="S2886" s="443"/>
      <c r="T2886" s="443"/>
    </row>
    <row r="2887" spans="19:20" x14ac:dyDescent="0.25">
      <c r="S2887" s="443"/>
      <c r="T2887" s="443"/>
    </row>
    <row r="2888" spans="19:20" x14ac:dyDescent="0.25">
      <c r="S2888" s="443"/>
      <c r="T2888" s="443"/>
    </row>
    <row r="2889" spans="19:20" x14ac:dyDescent="0.25">
      <c r="S2889" s="443"/>
      <c r="T2889" s="443"/>
    </row>
    <row r="2890" spans="19:20" x14ac:dyDescent="0.25">
      <c r="S2890" s="443"/>
      <c r="T2890" s="443"/>
    </row>
    <row r="2891" spans="19:20" x14ac:dyDescent="0.25">
      <c r="S2891" s="443"/>
      <c r="T2891" s="443"/>
    </row>
    <row r="2892" spans="19:20" x14ac:dyDescent="0.25">
      <c r="S2892" s="443"/>
      <c r="T2892" s="443"/>
    </row>
    <row r="2893" spans="19:20" x14ac:dyDescent="0.25">
      <c r="S2893" s="443"/>
      <c r="T2893" s="443"/>
    </row>
    <row r="2894" spans="19:20" x14ac:dyDescent="0.25">
      <c r="S2894" s="443"/>
      <c r="T2894" s="443"/>
    </row>
    <row r="2895" spans="19:20" x14ac:dyDescent="0.25">
      <c r="S2895" s="443"/>
      <c r="T2895" s="443"/>
    </row>
    <row r="2896" spans="19:20" x14ac:dyDescent="0.25">
      <c r="S2896" s="443"/>
      <c r="T2896" s="443"/>
    </row>
    <row r="2897" spans="19:20" x14ac:dyDescent="0.25">
      <c r="S2897" s="443"/>
      <c r="T2897" s="443"/>
    </row>
    <row r="2898" spans="19:20" x14ac:dyDescent="0.25">
      <c r="S2898" s="443"/>
      <c r="T2898" s="443"/>
    </row>
    <row r="2899" spans="19:20" x14ac:dyDescent="0.25">
      <c r="S2899" s="443"/>
      <c r="T2899" s="443"/>
    </row>
    <row r="2900" spans="19:20" x14ac:dyDescent="0.25">
      <c r="S2900" s="443"/>
      <c r="T2900" s="443"/>
    </row>
    <row r="2901" spans="19:20" x14ac:dyDescent="0.25">
      <c r="S2901" s="443"/>
      <c r="T2901" s="443"/>
    </row>
    <row r="2902" spans="19:20" x14ac:dyDescent="0.25">
      <c r="S2902" s="443"/>
      <c r="T2902" s="443"/>
    </row>
    <row r="2903" spans="19:20" x14ac:dyDescent="0.25">
      <c r="S2903" s="443"/>
      <c r="T2903" s="443"/>
    </row>
    <row r="2904" spans="19:20" x14ac:dyDescent="0.25">
      <c r="S2904" s="443"/>
      <c r="T2904" s="443"/>
    </row>
    <row r="2905" spans="19:20" x14ac:dyDescent="0.25">
      <c r="S2905" s="443"/>
      <c r="T2905" s="443"/>
    </row>
    <row r="2906" spans="19:20" x14ac:dyDescent="0.25">
      <c r="S2906" s="443"/>
      <c r="T2906" s="443"/>
    </row>
    <row r="2907" spans="19:20" x14ac:dyDescent="0.25">
      <c r="S2907" s="443"/>
      <c r="T2907" s="443"/>
    </row>
    <row r="2908" spans="19:20" x14ac:dyDescent="0.25">
      <c r="S2908" s="443"/>
      <c r="T2908" s="443"/>
    </row>
    <row r="2909" spans="19:20" x14ac:dyDescent="0.25">
      <c r="S2909" s="443"/>
      <c r="T2909" s="443"/>
    </row>
    <row r="2910" spans="19:20" x14ac:dyDescent="0.25">
      <c r="S2910" s="443"/>
      <c r="T2910" s="443"/>
    </row>
    <row r="2911" spans="19:20" x14ac:dyDescent="0.25">
      <c r="S2911" s="443"/>
      <c r="T2911" s="443"/>
    </row>
    <row r="2912" spans="19:20" x14ac:dyDescent="0.25">
      <c r="S2912" s="443"/>
      <c r="T2912" s="443"/>
    </row>
    <row r="2913" spans="19:20" x14ac:dyDescent="0.25">
      <c r="S2913" s="443"/>
      <c r="T2913" s="443"/>
    </row>
    <row r="2914" spans="19:20" x14ac:dyDescent="0.25">
      <c r="S2914" s="443"/>
      <c r="T2914" s="443"/>
    </row>
    <row r="2915" spans="19:20" x14ac:dyDescent="0.25">
      <c r="S2915" s="443"/>
      <c r="T2915" s="443"/>
    </row>
    <row r="2916" spans="19:20" x14ac:dyDescent="0.25">
      <c r="S2916" s="443"/>
      <c r="T2916" s="443"/>
    </row>
    <row r="2917" spans="19:20" x14ac:dyDescent="0.25">
      <c r="S2917" s="443"/>
      <c r="T2917" s="443"/>
    </row>
    <row r="2918" spans="19:20" x14ac:dyDescent="0.25">
      <c r="S2918" s="443"/>
      <c r="T2918" s="443"/>
    </row>
    <row r="2919" spans="19:20" x14ac:dyDescent="0.25">
      <c r="S2919" s="443"/>
      <c r="T2919" s="443"/>
    </row>
    <row r="2920" spans="19:20" x14ac:dyDescent="0.25">
      <c r="S2920" s="443"/>
      <c r="T2920" s="443"/>
    </row>
    <row r="2921" spans="19:20" x14ac:dyDescent="0.25">
      <c r="S2921" s="443"/>
      <c r="T2921" s="443"/>
    </row>
    <row r="2922" spans="19:20" x14ac:dyDescent="0.25">
      <c r="S2922" s="443"/>
      <c r="T2922" s="443"/>
    </row>
    <row r="2923" spans="19:20" x14ac:dyDescent="0.25">
      <c r="S2923" s="443"/>
      <c r="T2923" s="443"/>
    </row>
    <row r="2924" spans="19:20" x14ac:dyDescent="0.25">
      <c r="S2924" s="443"/>
      <c r="T2924" s="443"/>
    </row>
    <row r="2925" spans="19:20" x14ac:dyDescent="0.25">
      <c r="S2925" s="443"/>
      <c r="T2925" s="443"/>
    </row>
    <row r="2926" spans="19:20" x14ac:dyDescent="0.25">
      <c r="S2926" s="443"/>
      <c r="T2926" s="443"/>
    </row>
    <row r="2927" spans="19:20" x14ac:dyDescent="0.25">
      <c r="S2927" s="443"/>
      <c r="T2927" s="443"/>
    </row>
    <row r="2928" spans="19:20" x14ac:dyDescent="0.25">
      <c r="S2928" s="443"/>
      <c r="T2928" s="443"/>
    </row>
    <row r="2929" spans="19:20" x14ac:dyDescent="0.25">
      <c r="S2929" s="443"/>
      <c r="T2929" s="443"/>
    </row>
    <row r="2930" spans="19:20" x14ac:dyDescent="0.25">
      <c r="S2930" s="443"/>
      <c r="T2930" s="443"/>
    </row>
    <row r="2931" spans="19:20" x14ac:dyDescent="0.25">
      <c r="S2931" s="443"/>
      <c r="T2931" s="443"/>
    </row>
    <row r="2932" spans="19:20" x14ac:dyDescent="0.25">
      <c r="S2932" s="443"/>
      <c r="T2932" s="443"/>
    </row>
    <row r="2933" spans="19:20" x14ac:dyDescent="0.25">
      <c r="S2933" s="443"/>
      <c r="T2933" s="443"/>
    </row>
    <row r="2934" spans="19:20" x14ac:dyDescent="0.25">
      <c r="S2934" s="443"/>
      <c r="T2934" s="443"/>
    </row>
    <row r="2935" spans="19:20" x14ac:dyDescent="0.25">
      <c r="S2935" s="443"/>
      <c r="T2935" s="443"/>
    </row>
    <row r="2936" spans="19:20" x14ac:dyDescent="0.25">
      <c r="S2936" s="443"/>
      <c r="T2936" s="443"/>
    </row>
    <row r="2937" spans="19:20" x14ac:dyDescent="0.25">
      <c r="S2937" s="443"/>
      <c r="T2937" s="443"/>
    </row>
    <row r="2938" spans="19:20" x14ac:dyDescent="0.25">
      <c r="S2938" s="443"/>
      <c r="T2938" s="443"/>
    </row>
    <row r="2939" spans="19:20" x14ac:dyDescent="0.25">
      <c r="S2939" s="443"/>
      <c r="T2939" s="443"/>
    </row>
    <row r="2940" spans="19:20" x14ac:dyDescent="0.25">
      <c r="S2940" s="443"/>
      <c r="T2940" s="443"/>
    </row>
    <row r="2941" spans="19:20" x14ac:dyDescent="0.25">
      <c r="S2941" s="443"/>
      <c r="T2941" s="443"/>
    </row>
    <row r="2942" spans="19:20" x14ac:dyDescent="0.25">
      <c r="S2942" s="443"/>
      <c r="T2942" s="443"/>
    </row>
    <row r="2943" spans="19:20" x14ac:dyDescent="0.25">
      <c r="S2943" s="443"/>
      <c r="T2943" s="443"/>
    </row>
    <row r="2944" spans="19:20" x14ac:dyDescent="0.25">
      <c r="S2944" s="443"/>
      <c r="T2944" s="443"/>
    </row>
    <row r="2945" spans="19:20" x14ac:dyDescent="0.25">
      <c r="S2945" s="443"/>
      <c r="T2945" s="443"/>
    </row>
    <row r="2946" spans="19:20" x14ac:dyDescent="0.25">
      <c r="S2946" s="443"/>
      <c r="T2946" s="443"/>
    </row>
    <row r="2947" spans="19:20" x14ac:dyDescent="0.25">
      <c r="S2947" s="443"/>
      <c r="T2947" s="443"/>
    </row>
    <row r="2948" spans="19:20" x14ac:dyDescent="0.25">
      <c r="S2948" s="443"/>
      <c r="T2948" s="443"/>
    </row>
    <row r="2949" spans="19:20" x14ac:dyDescent="0.25">
      <c r="S2949" s="443"/>
      <c r="T2949" s="443"/>
    </row>
    <row r="2950" spans="19:20" x14ac:dyDescent="0.25">
      <c r="S2950" s="443"/>
      <c r="T2950" s="443"/>
    </row>
    <row r="2951" spans="19:20" x14ac:dyDescent="0.25">
      <c r="S2951" s="443"/>
      <c r="T2951" s="443"/>
    </row>
    <row r="2952" spans="19:20" x14ac:dyDescent="0.25">
      <c r="S2952" s="443"/>
      <c r="T2952" s="443"/>
    </row>
    <row r="2953" spans="19:20" x14ac:dyDescent="0.25">
      <c r="S2953" s="443"/>
      <c r="T2953" s="443"/>
    </row>
    <row r="2954" spans="19:20" x14ac:dyDescent="0.25">
      <c r="S2954" s="443"/>
      <c r="T2954" s="443"/>
    </row>
    <row r="2955" spans="19:20" x14ac:dyDescent="0.25">
      <c r="S2955" s="443"/>
      <c r="T2955" s="443"/>
    </row>
    <row r="2956" spans="19:20" x14ac:dyDescent="0.25">
      <c r="S2956" s="443"/>
      <c r="T2956" s="443"/>
    </row>
    <row r="2957" spans="19:20" x14ac:dyDescent="0.25">
      <c r="S2957" s="443"/>
      <c r="T2957" s="443"/>
    </row>
    <row r="2958" spans="19:20" x14ac:dyDescent="0.25">
      <c r="S2958" s="443"/>
      <c r="T2958" s="443"/>
    </row>
    <row r="2959" spans="19:20" x14ac:dyDescent="0.25">
      <c r="S2959" s="443"/>
      <c r="T2959" s="443"/>
    </row>
    <row r="2960" spans="19:20" x14ac:dyDescent="0.25">
      <c r="S2960" s="443"/>
      <c r="T2960" s="443"/>
    </row>
    <row r="2961" spans="19:20" x14ac:dyDescent="0.25">
      <c r="S2961" s="443"/>
      <c r="T2961" s="443"/>
    </row>
    <row r="2962" spans="19:20" x14ac:dyDescent="0.25">
      <c r="S2962" s="443"/>
      <c r="T2962" s="443"/>
    </row>
    <row r="2963" spans="19:20" x14ac:dyDescent="0.25">
      <c r="S2963" s="443"/>
      <c r="T2963" s="443"/>
    </row>
    <row r="2964" spans="19:20" x14ac:dyDescent="0.25">
      <c r="S2964" s="443"/>
      <c r="T2964" s="443"/>
    </row>
    <row r="2965" spans="19:20" x14ac:dyDescent="0.25">
      <c r="S2965" s="443"/>
      <c r="T2965" s="443"/>
    </row>
    <row r="2966" spans="19:20" x14ac:dyDescent="0.25">
      <c r="S2966" s="443"/>
      <c r="T2966" s="443"/>
    </row>
    <row r="2967" spans="19:20" x14ac:dyDescent="0.25">
      <c r="S2967" s="443"/>
      <c r="T2967" s="443"/>
    </row>
    <row r="2968" spans="19:20" x14ac:dyDescent="0.25">
      <c r="S2968" s="443"/>
      <c r="T2968" s="443"/>
    </row>
    <row r="2969" spans="19:20" x14ac:dyDescent="0.25">
      <c r="S2969" s="443"/>
      <c r="T2969" s="443"/>
    </row>
    <row r="2970" spans="19:20" x14ac:dyDescent="0.25">
      <c r="S2970" s="443"/>
      <c r="T2970" s="443"/>
    </row>
    <row r="2971" spans="19:20" x14ac:dyDescent="0.25">
      <c r="S2971" s="443"/>
      <c r="T2971" s="443"/>
    </row>
    <row r="2972" spans="19:20" x14ac:dyDescent="0.25">
      <c r="S2972" s="443"/>
      <c r="T2972" s="443"/>
    </row>
    <row r="2973" spans="19:20" x14ac:dyDescent="0.25">
      <c r="S2973" s="443"/>
      <c r="T2973" s="443"/>
    </row>
    <row r="2974" spans="19:20" x14ac:dyDescent="0.25">
      <c r="S2974" s="443"/>
      <c r="T2974" s="443"/>
    </row>
    <row r="2975" spans="19:20" x14ac:dyDescent="0.25">
      <c r="S2975" s="443"/>
      <c r="T2975" s="443"/>
    </row>
    <row r="2976" spans="19:20" x14ac:dyDescent="0.25">
      <c r="S2976" s="443"/>
      <c r="T2976" s="443"/>
    </row>
    <row r="2977" spans="19:20" x14ac:dyDescent="0.25">
      <c r="S2977" s="443"/>
      <c r="T2977" s="443"/>
    </row>
    <row r="2978" spans="19:20" x14ac:dyDescent="0.25">
      <c r="S2978" s="443"/>
      <c r="T2978" s="443"/>
    </row>
    <row r="2979" spans="19:20" x14ac:dyDescent="0.25">
      <c r="S2979" s="443"/>
      <c r="T2979" s="443"/>
    </row>
    <row r="2980" spans="19:20" x14ac:dyDescent="0.25">
      <c r="S2980" s="443"/>
      <c r="T2980" s="443"/>
    </row>
    <row r="2981" spans="19:20" x14ac:dyDescent="0.25">
      <c r="S2981" s="443"/>
      <c r="T2981" s="443"/>
    </row>
    <row r="2982" spans="19:20" x14ac:dyDescent="0.25">
      <c r="S2982" s="443"/>
      <c r="T2982" s="443"/>
    </row>
    <row r="2983" spans="19:20" x14ac:dyDescent="0.25">
      <c r="S2983" s="443"/>
      <c r="T2983" s="443"/>
    </row>
    <row r="2984" spans="19:20" x14ac:dyDescent="0.25">
      <c r="S2984" s="443"/>
      <c r="T2984" s="443"/>
    </row>
    <row r="2985" spans="19:20" x14ac:dyDescent="0.25">
      <c r="S2985" s="443"/>
      <c r="T2985" s="443"/>
    </row>
    <row r="2986" spans="19:20" x14ac:dyDescent="0.25">
      <c r="S2986" s="443"/>
      <c r="T2986" s="443"/>
    </row>
    <row r="2987" spans="19:20" x14ac:dyDescent="0.25">
      <c r="S2987" s="443"/>
      <c r="T2987" s="443"/>
    </row>
    <row r="2988" spans="19:20" x14ac:dyDescent="0.25">
      <c r="S2988" s="443"/>
      <c r="T2988" s="443"/>
    </row>
    <row r="2989" spans="19:20" x14ac:dyDescent="0.25">
      <c r="S2989" s="443"/>
      <c r="T2989" s="443"/>
    </row>
    <row r="2990" spans="19:20" x14ac:dyDescent="0.25">
      <c r="S2990" s="443"/>
      <c r="T2990" s="443"/>
    </row>
    <row r="2991" spans="19:20" x14ac:dyDescent="0.25">
      <c r="S2991" s="443"/>
      <c r="T2991" s="443"/>
    </row>
    <row r="2992" spans="19:20" x14ac:dyDescent="0.25">
      <c r="S2992" s="443"/>
      <c r="T2992" s="443"/>
    </row>
    <row r="2993" spans="19:20" x14ac:dyDescent="0.25">
      <c r="S2993" s="443"/>
      <c r="T2993" s="443"/>
    </row>
    <row r="2994" spans="19:20" x14ac:dyDescent="0.25">
      <c r="S2994" s="443"/>
      <c r="T2994" s="443"/>
    </row>
    <row r="2995" spans="19:20" x14ac:dyDescent="0.25">
      <c r="S2995" s="443"/>
      <c r="T2995" s="443"/>
    </row>
    <row r="2996" spans="19:20" x14ac:dyDescent="0.25">
      <c r="S2996" s="443"/>
      <c r="T2996" s="443"/>
    </row>
    <row r="2997" spans="19:20" x14ac:dyDescent="0.25">
      <c r="S2997" s="443"/>
      <c r="T2997" s="443"/>
    </row>
    <row r="2998" spans="19:20" x14ac:dyDescent="0.25">
      <c r="S2998" s="443"/>
      <c r="T2998" s="443"/>
    </row>
    <row r="2999" spans="19:20" x14ac:dyDescent="0.25">
      <c r="S2999" s="443"/>
      <c r="T2999" s="443"/>
    </row>
    <row r="3000" spans="19:20" x14ac:dyDescent="0.25">
      <c r="S3000" s="443"/>
      <c r="T3000" s="443"/>
    </row>
    <row r="3001" spans="19:20" x14ac:dyDescent="0.25">
      <c r="S3001" s="443"/>
      <c r="T3001" s="443"/>
    </row>
    <row r="3002" spans="19:20" x14ac:dyDescent="0.25">
      <c r="S3002" s="443"/>
      <c r="T3002" s="443"/>
    </row>
    <row r="3003" spans="19:20" x14ac:dyDescent="0.25">
      <c r="S3003" s="443"/>
      <c r="T3003" s="443"/>
    </row>
    <row r="3004" spans="19:20" x14ac:dyDescent="0.25">
      <c r="S3004" s="443"/>
      <c r="T3004" s="443"/>
    </row>
    <row r="3005" spans="19:20" x14ac:dyDescent="0.25">
      <c r="S3005" s="443"/>
      <c r="T3005" s="443"/>
    </row>
    <row r="3006" spans="19:20" x14ac:dyDescent="0.25">
      <c r="S3006" s="443"/>
      <c r="T3006" s="443"/>
    </row>
    <row r="3007" spans="19:20" x14ac:dyDescent="0.25">
      <c r="S3007" s="443"/>
      <c r="T3007" s="443"/>
    </row>
    <row r="3008" spans="19:20" x14ac:dyDescent="0.25">
      <c r="S3008" s="443"/>
      <c r="T3008" s="443"/>
    </row>
    <row r="3009" spans="19:20" x14ac:dyDescent="0.25">
      <c r="S3009" s="443"/>
      <c r="T3009" s="443"/>
    </row>
    <row r="3010" spans="19:20" x14ac:dyDescent="0.25">
      <c r="S3010" s="443"/>
      <c r="T3010" s="443"/>
    </row>
    <row r="3011" spans="19:20" x14ac:dyDescent="0.25">
      <c r="S3011" s="443"/>
      <c r="T3011" s="443"/>
    </row>
    <row r="3012" spans="19:20" x14ac:dyDescent="0.25">
      <c r="S3012" s="443"/>
      <c r="T3012" s="443"/>
    </row>
    <row r="3013" spans="19:20" x14ac:dyDescent="0.25">
      <c r="S3013" s="443"/>
      <c r="T3013" s="443"/>
    </row>
    <row r="3014" spans="19:20" x14ac:dyDescent="0.25">
      <c r="S3014" s="443"/>
      <c r="T3014" s="443"/>
    </row>
    <row r="3015" spans="19:20" x14ac:dyDescent="0.25">
      <c r="S3015" s="443"/>
      <c r="T3015" s="443"/>
    </row>
    <row r="3016" spans="19:20" x14ac:dyDescent="0.25">
      <c r="S3016" s="443"/>
      <c r="T3016" s="443"/>
    </row>
    <row r="3017" spans="19:20" x14ac:dyDescent="0.25">
      <c r="S3017" s="443"/>
      <c r="T3017" s="443"/>
    </row>
    <row r="3018" spans="19:20" x14ac:dyDescent="0.25">
      <c r="S3018" s="443"/>
      <c r="T3018" s="443"/>
    </row>
    <row r="3019" spans="19:20" x14ac:dyDescent="0.25">
      <c r="S3019" s="443"/>
      <c r="T3019" s="443"/>
    </row>
    <row r="3020" spans="19:20" x14ac:dyDescent="0.25">
      <c r="S3020" s="443"/>
      <c r="T3020" s="443"/>
    </row>
    <row r="3021" spans="19:20" x14ac:dyDescent="0.25">
      <c r="S3021" s="443"/>
      <c r="T3021" s="443"/>
    </row>
    <row r="3022" spans="19:20" x14ac:dyDescent="0.25">
      <c r="S3022" s="443"/>
      <c r="T3022" s="443"/>
    </row>
    <row r="3023" spans="19:20" x14ac:dyDescent="0.25">
      <c r="S3023" s="443"/>
      <c r="T3023" s="443"/>
    </row>
    <row r="3024" spans="19:20" x14ac:dyDescent="0.25">
      <c r="S3024" s="443"/>
      <c r="T3024" s="443"/>
    </row>
    <row r="3025" spans="19:20" x14ac:dyDescent="0.25">
      <c r="S3025" s="443"/>
      <c r="T3025" s="443"/>
    </row>
    <row r="3026" spans="19:20" x14ac:dyDescent="0.25">
      <c r="S3026" s="443"/>
      <c r="T3026" s="443"/>
    </row>
    <row r="3027" spans="19:20" x14ac:dyDescent="0.25">
      <c r="S3027" s="443"/>
      <c r="T3027" s="443"/>
    </row>
    <row r="3028" spans="19:20" x14ac:dyDescent="0.25">
      <c r="S3028" s="443"/>
      <c r="T3028" s="443"/>
    </row>
    <row r="3029" spans="19:20" x14ac:dyDescent="0.25">
      <c r="S3029" s="443"/>
      <c r="T3029" s="443"/>
    </row>
    <row r="3030" spans="19:20" x14ac:dyDescent="0.25">
      <c r="S3030" s="443"/>
      <c r="T3030" s="443"/>
    </row>
    <row r="3031" spans="19:20" x14ac:dyDescent="0.25">
      <c r="S3031" s="443"/>
      <c r="T3031" s="443"/>
    </row>
    <row r="3032" spans="19:20" x14ac:dyDescent="0.25">
      <c r="S3032" s="443"/>
      <c r="T3032" s="443"/>
    </row>
    <row r="3033" spans="19:20" x14ac:dyDescent="0.25">
      <c r="S3033" s="443"/>
      <c r="T3033" s="443"/>
    </row>
    <row r="3034" spans="19:20" x14ac:dyDescent="0.25">
      <c r="S3034" s="443"/>
      <c r="T3034" s="443"/>
    </row>
    <row r="3035" spans="19:20" x14ac:dyDescent="0.25">
      <c r="S3035" s="443"/>
      <c r="T3035" s="443"/>
    </row>
    <row r="3036" spans="19:20" x14ac:dyDescent="0.25">
      <c r="S3036" s="443"/>
      <c r="T3036" s="443"/>
    </row>
    <row r="3037" spans="19:20" x14ac:dyDescent="0.25">
      <c r="S3037" s="443"/>
      <c r="T3037" s="443"/>
    </row>
    <row r="3038" spans="19:20" x14ac:dyDescent="0.25">
      <c r="S3038" s="443"/>
      <c r="T3038" s="443"/>
    </row>
    <row r="3039" spans="19:20" x14ac:dyDescent="0.25">
      <c r="S3039" s="443"/>
      <c r="T3039" s="443"/>
    </row>
    <row r="3040" spans="19:20" x14ac:dyDescent="0.25">
      <c r="S3040" s="443"/>
      <c r="T3040" s="443"/>
    </row>
    <row r="3041" spans="19:20" x14ac:dyDescent="0.25">
      <c r="S3041" s="443"/>
      <c r="T3041" s="443"/>
    </row>
    <row r="3042" spans="19:20" x14ac:dyDescent="0.25">
      <c r="S3042" s="443"/>
      <c r="T3042" s="443"/>
    </row>
    <row r="3043" spans="19:20" x14ac:dyDescent="0.25">
      <c r="S3043" s="443"/>
      <c r="T3043" s="443"/>
    </row>
    <row r="3044" spans="19:20" x14ac:dyDescent="0.25">
      <c r="S3044" s="443"/>
      <c r="T3044" s="443"/>
    </row>
    <row r="3045" spans="19:20" x14ac:dyDescent="0.25">
      <c r="S3045" s="443"/>
      <c r="T3045" s="443"/>
    </row>
    <row r="3046" spans="19:20" x14ac:dyDescent="0.25">
      <c r="S3046" s="443"/>
      <c r="T3046" s="443"/>
    </row>
    <row r="3047" spans="19:20" x14ac:dyDescent="0.25">
      <c r="S3047" s="443"/>
      <c r="T3047" s="443"/>
    </row>
    <row r="3048" spans="19:20" x14ac:dyDescent="0.25">
      <c r="S3048" s="443"/>
      <c r="T3048" s="443"/>
    </row>
    <row r="3049" spans="19:20" x14ac:dyDescent="0.25">
      <c r="S3049" s="443"/>
      <c r="T3049" s="443"/>
    </row>
    <row r="3050" spans="19:20" x14ac:dyDescent="0.25">
      <c r="S3050" s="443"/>
      <c r="T3050" s="443"/>
    </row>
    <row r="3051" spans="19:20" x14ac:dyDescent="0.25">
      <c r="S3051" s="443"/>
      <c r="T3051" s="443"/>
    </row>
    <row r="3052" spans="19:20" x14ac:dyDescent="0.25">
      <c r="S3052" s="443"/>
      <c r="T3052" s="443"/>
    </row>
    <row r="3053" spans="19:20" x14ac:dyDescent="0.25">
      <c r="S3053" s="443"/>
      <c r="T3053" s="443"/>
    </row>
    <row r="3054" spans="19:20" x14ac:dyDescent="0.25">
      <c r="S3054" s="443"/>
      <c r="T3054" s="443"/>
    </row>
    <row r="3055" spans="19:20" x14ac:dyDescent="0.25">
      <c r="S3055" s="443"/>
      <c r="T3055" s="443"/>
    </row>
    <row r="3056" spans="19:20" x14ac:dyDescent="0.25">
      <c r="S3056" s="443"/>
      <c r="T3056" s="443"/>
    </row>
    <row r="3057" spans="19:20" x14ac:dyDescent="0.25">
      <c r="S3057" s="443"/>
      <c r="T3057" s="443"/>
    </row>
    <row r="3058" spans="19:20" x14ac:dyDescent="0.25">
      <c r="S3058" s="443"/>
      <c r="T3058" s="443"/>
    </row>
    <row r="3059" spans="19:20" x14ac:dyDescent="0.25">
      <c r="S3059" s="443"/>
      <c r="T3059" s="443"/>
    </row>
    <row r="3060" spans="19:20" x14ac:dyDescent="0.25">
      <c r="S3060" s="443"/>
      <c r="T3060" s="443"/>
    </row>
    <row r="3061" spans="19:20" x14ac:dyDescent="0.25">
      <c r="S3061" s="443"/>
      <c r="T3061" s="443"/>
    </row>
    <row r="3062" spans="19:20" x14ac:dyDescent="0.25">
      <c r="S3062" s="443"/>
      <c r="T3062" s="443"/>
    </row>
    <row r="3063" spans="19:20" x14ac:dyDescent="0.25">
      <c r="S3063" s="443"/>
      <c r="T3063" s="443"/>
    </row>
    <row r="3064" spans="19:20" x14ac:dyDescent="0.25">
      <c r="S3064" s="443"/>
      <c r="T3064" s="443"/>
    </row>
    <row r="3065" spans="19:20" x14ac:dyDescent="0.25">
      <c r="S3065" s="443"/>
      <c r="T3065" s="443"/>
    </row>
    <row r="3066" spans="19:20" x14ac:dyDescent="0.25">
      <c r="S3066" s="443"/>
      <c r="T3066" s="443"/>
    </row>
    <row r="3067" spans="19:20" x14ac:dyDescent="0.25">
      <c r="S3067" s="443"/>
      <c r="T3067" s="443"/>
    </row>
    <row r="3068" spans="19:20" x14ac:dyDescent="0.25">
      <c r="S3068" s="443"/>
      <c r="T3068" s="443"/>
    </row>
    <row r="3069" spans="19:20" x14ac:dyDescent="0.25">
      <c r="S3069" s="443"/>
      <c r="T3069" s="443"/>
    </row>
    <row r="3070" spans="19:20" x14ac:dyDescent="0.25">
      <c r="S3070" s="443"/>
      <c r="T3070" s="443"/>
    </row>
    <row r="3071" spans="19:20" x14ac:dyDescent="0.25">
      <c r="S3071" s="443"/>
      <c r="T3071" s="443"/>
    </row>
    <row r="3072" spans="19:20" x14ac:dyDescent="0.25">
      <c r="S3072" s="443"/>
      <c r="T3072" s="443"/>
    </row>
    <row r="3073" spans="19:20" x14ac:dyDescent="0.25">
      <c r="S3073" s="443"/>
      <c r="T3073" s="443"/>
    </row>
    <row r="3074" spans="19:20" x14ac:dyDescent="0.25">
      <c r="S3074" s="443"/>
      <c r="T3074" s="443"/>
    </row>
    <row r="3075" spans="19:20" x14ac:dyDescent="0.25">
      <c r="S3075" s="443"/>
      <c r="T3075" s="443"/>
    </row>
    <row r="3076" spans="19:20" x14ac:dyDescent="0.25">
      <c r="S3076" s="443"/>
      <c r="T3076" s="443"/>
    </row>
    <row r="3077" spans="19:20" x14ac:dyDescent="0.25">
      <c r="S3077" s="443"/>
      <c r="T3077" s="443"/>
    </row>
    <row r="3078" spans="19:20" x14ac:dyDescent="0.25">
      <c r="S3078" s="443"/>
      <c r="T3078" s="443"/>
    </row>
    <row r="3079" spans="19:20" x14ac:dyDescent="0.25">
      <c r="S3079" s="443"/>
      <c r="T3079" s="443"/>
    </row>
    <row r="3080" spans="19:20" x14ac:dyDescent="0.25">
      <c r="S3080" s="443"/>
      <c r="T3080" s="443"/>
    </row>
    <row r="3081" spans="19:20" x14ac:dyDescent="0.25">
      <c r="S3081" s="443"/>
      <c r="T3081" s="443"/>
    </row>
    <row r="3082" spans="19:20" x14ac:dyDescent="0.25">
      <c r="S3082" s="443"/>
      <c r="T3082" s="443"/>
    </row>
    <row r="3083" spans="19:20" x14ac:dyDescent="0.25">
      <c r="S3083" s="443"/>
      <c r="T3083" s="443"/>
    </row>
    <row r="3084" spans="19:20" x14ac:dyDescent="0.25">
      <c r="S3084" s="443"/>
      <c r="T3084" s="443"/>
    </row>
    <row r="3085" spans="19:20" x14ac:dyDescent="0.25">
      <c r="S3085" s="443"/>
      <c r="T3085" s="443"/>
    </row>
    <row r="3086" spans="19:20" x14ac:dyDescent="0.25">
      <c r="S3086" s="443"/>
      <c r="T3086" s="443"/>
    </row>
    <row r="3087" spans="19:20" x14ac:dyDescent="0.25">
      <c r="S3087" s="443"/>
      <c r="T3087" s="443"/>
    </row>
    <row r="3088" spans="19:20" x14ac:dyDescent="0.25">
      <c r="S3088" s="443"/>
      <c r="T3088" s="443"/>
    </row>
    <row r="3089" spans="19:20" x14ac:dyDescent="0.25">
      <c r="S3089" s="443"/>
      <c r="T3089" s="443"/>
    </row>
    <row r="3090" spans="19:20" x14ac:dyDescent="0.25">
      <c r="S3090" s="443"/>
      <c r="T3090" s="443"/>
    </row>
    <row r="3091" spans="19:20" x14ac:dyDescent="0.25">
      <c r="S3091" s="443"/>
      <c r="T3091" s="443"/>
    </row>
    <row r="3092" spans="19:20" x14ac:dyDescent="0.25">
      <c r="S3092" s="443"/>
      <c r="T3092" s="443"/>
    </row>
    <row r="3093" spans="19:20" x14ac:dyDescent="0.25">
      <c r="S3093" s="443"/>
      <c r="T3093" s="443"/>
    </row>
    <row r="3094" spans="19:20" x14ac:dyDescent="0.25">
      <c r="S3094" s="443"/>
      <c r="T3094" s="443"/>
    </row>
    <row r="3095" spans="19:20" x14ac:dyDescent="0.25">
      <c r="S3095" s="443"/>
      <c r="T3095" s="443"/>
    </row>
    <row r="3096" spans="19:20" x14ac:dyDescent="0.25">
      <c r="S3096" s="443"/>
      <c r="T3096" s="443"/>
    </row>
    <row r="3097" spans="19:20" x14ac:dyDescent="0.25">
      <c r="S3097" s="443"/>
      <c r="T3097" s="443"/>
    </row>
    <row r="3098" spans="19:20" x14ac:dyDescent="0.25">
      <c r="S3098" s="443"/>
      <c r="T3098" s="443"/>
    </row>
    <row r="3099" spans="19:20" x14ac:dyDescent="0.25">
      <c r="S3099" s="443"/>
      <c r="T3099" s="443"/>
    </row>
    <row r="3100" spans="19:20" x14ac:dyDescent="0.25">
      <c r="S3100" s="443"/>
      <c r="T3100" s="443"/>
    </row>
    <row r="3101" spans="19:20" x14ac:dyDescent="0.25">
      <c r="S3101" s="443"/>
      <c r="T3101" s="443"/>
    </row>
    <row r="3102" spans="19:20" x14ac:dyDescent="0.25">
      <c r="S3102" s="443"/>
      <c r="T3102" s="443"/>
    </row>
    <row r="3103" spans="19:20" x14ac:dyDescent="0.25">
      <c r="S3103" s="443"/>
      <c r="T3103" s="443"/>
    </row>
    <row r="3104" spans="19:20" x14ac:dyDescent="0.25">
      <c r="S3104" s="443"/>
      <c r="T3104" s="443"/>
    </row>
    <row r="3105" spans="19:20" x14ac:dyDescent="0.25">
      <c r="S3105" s="443"/>
      <c r="T3105" s="443"/>
    </row>
    <row r="3106" spans="19:20" x14ac:dyDescent="0.25">
      <c r="S3106" s="443"/>
      <c r="T3106" s="443"/>
    </row>
    <row r="3107" spans="19:20" x14ac:dyDescent="0.25">
      <c r="S3107" s="443"/>
      <c r="T3107" s="443"/>
    </row>
    <row r="3108" spans="19:20" x14ac:dyDescent="0.25">
      <c r="S3108" s="443"/>
      <c r="T3108" s="443"/>
    </row>
    <row r="3109" spans="19:20" x14ac:dyDescent="0.25">
      <c r="S3109" s="443"/>
      <c r="T3109" s="443"/>
    </row>
    <row r="3110" spans="19:20" x14ac:dyDescent="0.25">
      <c r="S3110" s="443"/>
      <c r="T3110" s="443"/>
    </row>
    <row r="3111" spans="19:20" x14ac:dyDescent="0.25">
      <c r="S3111" s="443"/>
      <c r="T3111" s="443"/>
    </row>
    <row r="3112" spans="19:20" x14ac:dyDescent="0.25">
      <c r="S3112" s="443"/>
      <c r="T3112" s="443"/>
    </row>
    <row r="3113" spans="19:20" x14ac:dyDescent="0.25">
      <c r="S3113" s="443"/>
      <c r="T3113" s="443"/>
    </row>
    <row r="3114" spans="19:20" x14ac:dyDescent="0.25">
      <c r="S3114" s="443"/>
      <c r="T3114" s="443"/>
    </row>
    <row r="3115" spans="19:20" x14ac:dyDescent="0.25">
      <c r="S3115" s="443"/>
      <c r="T3115" s="443"/>
    </row>
    <row r="3116" spans="19:20" x14ac:dyDescent="0.25">
      <c r="S3116" s="443"/>
      <c r="T3116" s="443"/>
    </row>
    <row r="3117" spans="19:20" x14ac:dyDescent="0.25">
      <c r="S3117" s="443"/>
      <c r="T3117" s="443"/>
    </row>
    <row r="3118" spans="19:20" x14ac:dyDescent="0.25">
      <c r="S3118" s="443"/>
      <c r="T3118" s="443"/>
    </row>
    <row r="3119" spans="19:20" x14ac:dyDescent="0.25">
      <c r="S3119" s="443"/>
      <c r="T3119" s="443"/>
    </row>
    <row r="3120" spans="19:20" x14ac:dyDescent="0.25">
      <c r="S3120" s="443"/>
      <c r="T3120" s="443"/>
    </row>
    <row r="3121" spans="19:20" x14ac:dyDescent="0.25">
      <c r="S3121" s="443"/>
      <c r="T3121" s="443"/>
    </row>
    <row r="3122" spans="19:20" x14ac:dyDescent="0.25">
      <c r="S3122" s="443"/>
      <c r="T3122" s="443"/>
    </row>
    <row r="3123" spans="19:20" x14ac:dyDescent="0.25">
      <c r="S3123" s="443"/>
      <c r="T3123" s="443"/>
    </row>
    <row r="3124" spans="19:20" x14ac:dyDescent="0.25">
      <c r="S3124" s="443"/>
      <c r="T3124" s="443"/>
    </row>
    <row r="3125" spans="19:20" x14ac:dyDescent="0.25">
      <c r="S3125" s="443"/>
      <c r="T3125" s="443"/>
    </row>
    <row r="3126" spans="19:20" x14ac:dyDescent="0.25">
      <c r="S3126" s="443"/>
      <c r="T3126" s="443"/>
    </row>
    <row r="3127" spans="19:20" x14ac:dyDescent="0.25">
      <c r="S3127" s="443"/>
      <c r="T3127" s="443"/>
    </row>
    <row r="3128" spans="19:20" x14ac:dyDescent="0.25">
      <c r="S3128" s="443"/>
      <c r="T3128" s="443"/>
    </row>
    <row r="3129" spans="19:20" x14ac:dyDescent="0.25">
      <c r="S3129" s="443"/>
      <c r="T3129" s="443"/>
    </row>
    <row r="3130" spans="19:20" x14ac:dyDescent="0.25">
      <c r="S3130" s="443"/>
      <c r="T3130" s="443"/>
    </row>
    <row r="3131" spans="19:20" x14ac:dyDescent="0.25">
      <c r="S3131" s="443"/>
      <c r="T3131" s="443"/>
    </row>
    <row r="3132" spans="19:20" x14ac:dyDescent="0.25">
      <c r="S3132" s="443"/>
      <c r="T3132" s="443"/>
    </row>
    <row r="3133" spans="19:20" x14ac:dyDescent="0.25">
      <c r="S3133" s="443"/>
      <c r="T3133" s="443"/>
    </row>
    <row r="3134" spans="19:20" x14ac:dyDescent="0.25">
      <c r="S3134" s="443"/>
      <c r="T3134" s="443"/>
    </row>
    <row r="3135" spans="19:20" x14ac:dyDescent="0.25">
      <c r="S3135" s="443"/>
      <c r="T3135" s="443"/>
    </row>
    <row r="3136" spans="19:20" x14ac:dyDescent="0.25">
      <c r="S3136" s="443"/>
      <c r="T3136" s="443"/>
    </row>
    <row r="3137" spans="19:20" x14ac:dyDescent="0.25">
      <c r="S3137" s="443"/>
      <c r="T3137" s="443"/>
    </row>
    <row r="3138" spans="19:20" x14ac:dyDescent="0.25">
      <c r="S3138" s="443"/>
      <c r="T3138" s="443"/>
    </row>
    <row r="3139" spans="19:20" x14ac:dyDescent="0.25">
      <c r="S3139" s="443"/>
      <c r="T3139" s="443"/>
    </row>
    <row r="3140" spans="19:20" x14ac:dyDescent="0.25">
      <c r="S3140" s="443"/>
      <c r="T3140" s="443"/>
    </row>
    <row r="3141" spans="19:20" x14ac:dyDescent="0.25">
      <c r="S3141" s="443"/>
      <c r="T3141" s="443"/>
    </row>
    <row r="3142" spans="19:20" x14ac:dyDescent="0.25">
      <c r="S3142" s="443"/>
      <c r="T3142" s="443"/>
    </row>
    <row r="3143" spans="19:20" x14ac:dyDescent="0.25">
      <c r="S3143" s="443"/>
      <c r="T3143" s="443"/>
    </row>
    <row r="3144" spans="19:20" x14ac:dyDescent="0.25">
      <c r="S3144" s="443"/>
      <c r="T3144" s="443"/>
    </row>
    <row r="3145" spans="19:20" x14ac:dyDescent="0.25">
      <c r="S3145" s="443"/>
      <c r="T3145" s="443"/>
    </row>
    <row r="3146" spans="19:20" x14ac:dyDescent="0.25">
      <c r="S3146" s="443"/>
      <c r="T3146" s="443"/>
    </row>
    <row r="3147" spans="19:20" x14ac:dyDescent="0.25">
      <c r="S3147" s="443"/>
      <c r="T3147" s="443"/>
    </row>
    <row r="3148" spans="19:20" x14ac:dyDescent="0.25">
      <c r="S3148" s="443"/>
      <c r="T3148" s="443"/>
    </row>
    <row r="3149" spans="19:20" x14ac:dyDescent="0.25">
      <c r="S3149" s="443"/>
      <c r="T3149" s="443"/>
    </row>
    <row r="3150" spans="19:20" x14ac:dyDescent="0.25">
      <c r="S3150" s="443"/>
      <c r="T3150" s="443"/>
    </row>
    <row r="3151" spans="19:20" x14ac:dyDescent="0.25">
      <c r="S3151" s="443"/>
      <c r="T3151" s="443"/>
    </row>
    <row r="3152" spans="19:20" x14ac:dyDescent="0.25">
      <c r="S3152" s="443"/>
      <c r="T3152" s="443"/>
    </row>
    <row r="3153" spans="19:20" x14ac:dyDescent="0.25">
      <c r="S3153" s="443"/>
      <c r="T3153" s="443"/>
    </row>
    <row r="3154" spans="19:20" x14ac:dyDescent="0.25">
      <c r="S3154" s="443"/>
      <c r="T3154" s="443"/>
    </row>
    <row r="3155" spans="19:20" x14ac:dyDescent="0.25">
      <c r="S3155" s="443"/>
      <c r="T3155" s="443"/>
    </row>
    <row r="3156" spans="19:20" x14ac:dyDescent="0.25">
      <c r="S3156" s="443"/>
      <c r="T3156" s="443"/>
    </row>
    <row r="3157" spans="19:20" x14ac:dyDescent="0.25">
      <c r="S3157" s="443"/>
      <c r="T3157" s="443"/>
    </row>
    <row r="3158" spans="19:20" x14ac:dyDescent="0.25">
      <c r="S3158" s="443"/>
      <c r="T3158" s="443"/>
    </row>
    <row r="3159" spans="19:20" x14ac:dyDescent="0.25">
      <c r="S3159" s="443"/>
      <c r="T3159" s="443"/>
    </row>
    <row r="3160" spans="19:20" x14ac:dyDescent="0.25">
      <c r="S3160" s="443"/>
      <c r="T3160" s="443"/>
    </row>
    <row r="3161" spans="19:20" x14ac:dyDescent="0.25">
      <c r="S3161" s="443"/>
      <c r="T3161" s="443"/>
    </row>
    <row r="3162" spans="19:20" x14ac:dyDescent="0.25">
      <c r="S3162" s="443"/>
      <c r="T3162" s="443"/>
    </row>
    <row r="3163" spans="19:20" x14ac:dyDescent="0.25">
      <c r="S3163" s="443"/>
      <c r="T3163" s="443"/>
    </row>
    <row r="3164" spans="19:20" x14ac:dyDescent="0.25">
      <c r="S3164" s="443"/>
      <c r="T3164" s="443"/>
    </row>
    <row r="3165" spans="19:20" x14ac:dyDescent="0.25">
      <c r="S3165" s="443"/>
      <c r="T3165" s="443"/>
    </row>
    <row r="3166" spans="19:20" x14ac:dyDescent="0.25">
      <c r="S3166" s="443"/>
      <c r="T3166" s="443"/>
    </row>
    <row r="3167" spans="19:20" x14ac:dyDescent="0.25">
      <c r="S3167" s="443"/>
      <c r="T3167" s="443"/>
    </row>
    <row r="3168" spans="19:20" x14ac:dyDescent="0.25">
      <c r="S3168" s="443"/>
      <c r="T3168" s="443"/>
    </row>
    <row r="3169" spans="19:20" x14ac:dyDescent="0.25">
      <c r="S3169" s="443"/>
      <c r="T3169" s="443"/>
    </row>
    <row r="3170" spans="19:20" x14ac:dyDescent="0.25">
      <c r="S3170" s="443"/>
      <c r="T3170" s="443"/>
    </row>
    <row r="3171" spans="19:20" x14ac:dyDescent="0.25">
      <c r="S3171" s="443"/>
      <c r="T3171" s="443"/>
    </row>
    <row r="3172" spans="19:20" x14ac:dyDescent="0.25">
      <c r="S3172" s="443"/>
      <c r="T3172" s="443"/>
    </row>
    <row r="3173" spans="19:20" x14ac:dyDescent="0.25">
      <c r="S3173" s="443"/>
      <c r="T3173" s="443"/>
    </row>
    <row r="3174" spans="19:20" x14ac:dyDescent="0.25">
      <c r="S3174" s="443"/>
      <c r="T3174" s="443"/>
    </row>
    <row r="3175" spans="19:20" x14ac:dyDescent="0.25">
      <c r="S3175" s="443"/>
      <c r="T3175" s="443"/>
    </row>
    <row r="3176" spans="19:20" x14ac:dyDescent="0.25">
      <c r="S3176" s="443"/>
      <c r="T3176" s="443"/>
    </row>
    <row r="3177" spans="19:20" x14ac:dyDescent="0.25">
      <c r="S3177" s="443"/>
      <c r="T3177" s="443"/>
    </row>
    <row r="3178" spans="19:20" x14ac:dyDescent="0.25">
      <c r="S3178" s="443"/>
      <c r="T3178" s="443"/>
    </row>
    <row r="3179" spans="19:20" x14ac:dyDescent="0.25">
      <c r="S3179" s="443"/>
      <c r="T3179" s="443"/>
    </row>
    <row r="3180" spans="19:20" x14ac:dyDescent="0.25">
      <c r="S3180" s="443"/>
      <c r="T3180" s="443"/>
    </row>
    <row r="3181" spans="19:20" x14ac:dyDescent="0.25">
      <c r="S3181" s="443"/>
      <c r="T3181" s="443"/>
    </row>
    <row r="3182" spans="19:20" x14ac:dyDescent="0.25">
      <c r="S3182" s="443"/>
      <c r="T3182" s="443"/>
    </row>
    <row r="3183" spans="19:20" x14ac:dyDescent="0.25">
      <c r="S3183" s="443"/>
      <c r="T3183" s="443"/>
    </row>
    <row r="3184" spans="19:20" x14ac:dyDescent="0.25">
      <c r="S3184" s="443"/>
      <c r="T3184" s="443"/>
    </row>
    <row r="3185" spans="19:20" x14ac:dyDescent="0.25">
      <c r="S3185" s="443"/>
      <c r="T3185" s="443"/>
    </row>
    <row r="3186" spans="19:20" x14ac:dyDescent="0.25">
      <c r="S3186" s="443"/>
      <c r="T3186" s="443"/>
    </row>
    <row r="3187" spans="19:20" x14ac:dyDescent="0.25">
      <c r="S3187" s="443"/>
      <c r="T3187" s="443"/>
    </row>
    <row r="3188" spans="19:20" x14ac:dyDescent="0.25">
      <c r="S3188" s="443"/>
      <c r="T3188" s="443"/>
    </row>
    <row r="3189" spans="19:20" x14ac:dyDescent="0.25">
      <c r="S3189" s="443"/>
      <c r="T3189" s="443"/>
    </row>
    <row r="3190" spans="19:20" x14ac:dyDescent="0.25">
      <c r="S3190" s="443"/>
      <c r="T3190" s="443"/>
    </row>
    <row r="3191" spans="19:20" x14ac:dyDescent="0.25">
      <c r="S3191" s="443"/>
      <c r="T3191" s="443"/>
    </row>
    <row r="3192" spans="19:20" x14ac:dyDescent="0.25">
      <c r="S3192" s="443"/>
      <c r="T3192" s="443"/>
    </row>
    <row r="3193" spans="19:20" x14ac:dyDescent="0.25">
      <c r="S3193" s="443"/>
      <c r="T3193" s="443"/>
    </row>
    <row r="3194" spans="19:20" x14ac:dyDescent="0.25">
      <c r="S3194" s="443"/>
      <c r="T3194" s="443"/>
    </row>
    <row r="3195" spans="19:20" x14ac:dyDescent="0.25">
      <c r="S3195" s="443"/>
      <c r="T3195" s="443"/>
    </row>
    <row r="3196" spans="19:20" x14ac:dyDescent="0.25">
      <c r="S3196" s="443"/>
      <c r="T3196" s="443"/>
    </row>
    <row r="3197" spans="19:20" x14ac:dyDescent="0.25">
      <c r="S3197" s="443"/>
      <c r="T3197" s="443"/>
    </row>
    <row r="3198" spans="19:20" x14ac:dyDescent="0.25">
      <c r="S3198" s="443"/>
      <c r="T3198" s="443"/>
    </row>
    <row r="3199" spans="19:20" x14ac:dyDescent="0.25">
      <c r="S3199" s="443"/>
      <c r="T3199" s="443"/>
    </row>
    <row r="3200" spans="19:20" x14ac:dyDescent="0.25">
      <c r="S3200" s="443"/>
      <c r="T3200" s="443"/>
    </row>
    <row r="3201" spans="19:20" x14ac:dyDescent="0.25">
      <c r="S3201" s="443"/>
      <c r="T3201" s="443"/>
    </row>
    <row r="3202" spans="19:20" x14ac:dyDescent="0.25">
      <c r="S3202" s="443"/>
      <c r="T3202" s="443"/>
    </row>
    <row r="3203" spans="19:20" x14ac:dyDescent="0.25">
      <c r="S3203" s="443"/>
      <c r="T3203" s="443"/>
    </row>
    <row r="3204" spans="19:20" x14ac:dyDescent="0.25">
      <c r="S3204" s="443"/>
      <c r="T3204" s="443"/>
    </row>
    <row r="3205" spans="19:20" x14ac:dyDescent="0.25">
      <c r="S3205" s="443"/>
      <c r="T3205" s="443"/>
    </row>
    <row r="3206" spans="19:20" x14ac:dyDescent="0.25">
      <c r="S3206" s="443"/>
      <c r="T3206" s="443"/>
    </row>
    <row r="3207" spans="19:20" x14ac:dyDescent="0.25">
      <c r="S3207" s="443"/>
      <c r="T3207" s="443"/>
    </row>
    <row r="3208" spans="19:20" x14ac:dyDescent="0.25">
      <c r="S3208" s="443"/>
      <c r="T3208" s="443"/>
    </row>
    <row r="3209" spans="19:20" x14ac:dyDescent="0.25">
      <c r="S3209" s="443"/>
      <c r="T3209" s="443"/>
    </row>
    <row r="3210" spans="19:20" x14ac:dyDescent="0.25">
      <c r="S3210" s="443"/>
      <c r="T3210" s="443"/>
    </row>
    <row r="3211" spans="19:20" x14ac:dyDescent="0.25">
      <c r="S3211" s="443"/>
      <c r="T3211" s="443"/>
    </row>
    <row r="3212" spans="19:20" x14ac:dyDescent="0.25">
      <c r="S3212" s="443"/>
      <c r="T3212" s="443"/>
    </row>
    <row r="3213" spans="19:20" x14ac:dyDescent="0.25">
      <c r="S3213" s="443"/>
      <c r="T3213" s="443"/>
    </row>
    <row r="3214" spans="19:20" x14ac:dyDescent="0.25">
      <c r="S3214" s="443"/>
      <c r="T3214" s="443"/>
    </row>
    <row r="3215" spans="19:20" x14ac:dyDescent="0.25">
      <c r="S3215" s="443"/>
      <c r="T3215" s="443"/>
    </row>
    <row r="3216" spans="19:20" x14ac:dyDescent="0.25">
      <c r="S3216" s="443"/>
      <c r="T3216" s="443"/>
    </row>
    <row r="3217" spans="19:20" x14ac:dyDescent="0.25">
      <c r="S3217" s="443"/>
      <c r="T3217" s="443"/>
    </row>
    <row r="3218" spans="19:20" x14ac:dyDescent="0.25">
      <c r="S3218" s="443"/>
      <c r="T3218" s="443"/>
    </row>
    <row r="3219" spans="19:20" x14ac:dyDescent="0.25">
      <c r="S3219" s="443"/>
      <c r="T3219" s="443"/>
    </row>
    <row r="3220" spans="19:20" x14ac:dyDescent="0.25">
      <c r="S3220" s="443"/>
      <c r="T3220" s="443"/>
    </row>
    <row r="3221" spans="19:20" x14ac:dyDescent="0.25">
      <c r="S3221" s="443"/>
      <c r="T3221" s="443"/>
    </row>
    <row r="3222" spans="19:20" x14ac:dyDescent="0.25">
      <c r="S3222" s="443"/>
      <c r="T3222" s="443"/>
    </row>
    <row r="3223" spans="19:20" x14ac:dyDescent="0.25">
      <c r="S3223" s="443"/>
      <c r="T3223" s="443"/>
    </row>
    <row r="3224" spans="19:20" x14ac:dyDescent="0.25">
      <c r="S3224" s="443"/>
      <c r="T3224" s="443"/>
    </row>
    <row r="3225" spans="19:20" x14ac:dyDescent="0.25">
      <c r="S3225" s="443"/>
      <c r="T3225" s="443"/>
    </row>
    <row r="3226" spans="19:20" x14ac:dyDescent="0.25">
      <c r="S3226" s="443"/>
      <c r="T3226" s="443"/>
    </row>
    <row r="3227" spans="19:20" x14ac:dyDescent="0.25">
      <c r="S3227" s="443"/>
      <c r="T3227" s="443"/>
    </row>
    <row r="3228" spans="19:20" x14ac:dyDescent="0.25">
      <c r="S3228" s="443"/>
      <c r="T3228" s="443"/>
    </row>
    <row r="3229" spans="19:20" x14ac:dyDescent="0.25">
      <c r="S3229" s="443"/>
      <c r="T3229" s="443"/>
    </row>
    <row r="3230" spans="19:20" x14ac:dyDescent="0.25">
      <c r="S3230" s="443"/>
      <c r="T3230" s="443"/>
    </row>
    <row r="3231" spans="19:20" x14ac:dyDescent="0.25">
      <c r="S3231" s="443"/>
      <c r="T3231" s="443"/>
    </row>
    <row r="3232" spans="19:20" x14ac:dyDescent="0.25">
      <c r="S3232" s="443"/>
      <c r="T3232" s="443"/>
    </row>
    <row r="3233" spans="19:20" x14ac:dyDescent="0.25">
      <c r="S3233" s="443"/>
      <c r="T3233" s="443"/>
    </row>
    <row r="3234" spans="19:20" x14ac:dyDescent="0.25">
      <c r="S3234" s="443"/>
      <c r="T3234" s="443"/>
    </row>
    <row r="3235" spans="19:20" x14ac:dyDescent="0.25">
      <c r="S3235" s="443"/>
      <c r="T3235" s="443"/>
    </row>
    <row r="3236" spans="19:20" x14ac:dyDescent="0.25">
      <c r="S3236" s="443"/>
      <c r="T3236" s="443"/>
    </row>
    <row r="3237" spans="19:20" x14ac:dyDescent="0.25">
      <c r="S3237" s="443"/>
      <c r="T3237" s="443"/>
    </row>
    <row r="3238" spans="19:20" x14ac:dyDescent="0.25">
      <c r="S3238" s="443"/>
      <c r="T3238" s="443"/>
    </row>
    <row r="3239" spans="19:20" x14ac:dyDescent="0.25">
      <c r="S3239" s="443"/>
      <c r="T3239" s="443"/>
    </row>
    <row r="3240" spans="19:20" x14ac:dyDescent="0.25">
      <c r="S3240" s="443"/>
      <c r="T3240" s="443"/>
    </row>
    <row r="3241" spans="19:20" x14ac:dyDescent="0.25">
      <c r="S3241" s="443"/>
      <c r="T3241" s="443"/>
    </row>
    <row r="3242" spans="19:20" x14ac:dyDescent="0.25">
      <c r="S3242" s="443"/>
      <c r="T3242" s="443"/>
    </row>
    <row r="3243" spans="19:20" x14ac:dyDescent="0.25">
      <c r="S3243" s="443"/>
      <c r="T3243" s="443"/>
    </row>
    <row r="3244" spans="19:20" x14ac:dyDescent="0.25">
      <c r="S3244" s="443"/>
      <c r="T3244" s="443"/>
    </row>
    <row r="3245" spans="19:20" x14ac:dyDescent="0.25">
      <c r="S3245" s="443"/>
      <c r="T3245" s="443"/>
    </row>
    <row r="3246" spans="19:20" x14ac:dyDescent="0.25">
      <c r="S3246" s="443"/>
      <c r="T3246" s="443"/>
    </row>
    <row r="3247" spans="19:20" x14ac:dyDescent="0.25">
      <c r="S3247" s="443"/>
      <c r="T3247" s="443"/>
    </row>
    <row r="3248" spans="19:20" x14ac:dyDescent="0.25">
      <c r="S3248" s="443"/>
      <c r="T3248" s="443"/>
    </row>
    <row r="3249" spans="19:20" x14ac:dyDescent="0.25">
      <c r="S3249" s="443"/>
      <c r="T3249" s="443"/>
    </row>
    <row r="3250" spans="19:20" x14ac:dyDescent="0.25">
      <c r="S3250" s="443"/>
      <c r="T3250" s="443"/>
    </row>
    <row r="3251" spans="19:20" x14ac:dyDescent="0.25">
      <c r="S3251" s="443"/>
      <c r="T3251" s="443"/>
    </row>
    <row r="3252" spans="19:20" x14ac:dyDescent="0.25">
      <c r="S3252" s="443"/>
      <c r="T3252" s="443"/>
    </row>
    <row r="3253" spans="19:20" x14ac:dyDescent="0.25">
      <c r="S3253" s="443"/>
      <c r="T3253" s="443"/>
    </row>
    <row r="3254" spans="19:20" x14ac:dyDescent="0.25">
      <c r="S3254" s="443"/>
      <c r="T3254" s="443"/>
    </row>
    <row r="3255" spans="19:20" x14ac:dyDescent="0.25">
      <c r="S3255" s="443"/>
      <c r="T3255" s="443"/>
    </row>
    <row r="3256" spans="19:20" x14ac:dyDescent="0.25">
      <c r="S3256" s="443"/>
      <c r="T3256" s="443"/>
    </row>
    <row r="3257" spans="19:20" x14ac:dyDescent="0.25">
      <c r="S3257" s="443"/>
      <c r="T3257" s="443"/>
    </row>
    <row r="3258" spans="19:20" x14ac:dyDescent="0.25">
      <c r="S3258" s="443"/>
      <c r="T3258" s="443"/>
    </row>
    <row r="3259" spans="19:20" x14ac:dyDescent="0.25">
      <c r="S3259" s="443"/>
      <c r="T3259" s="443"/>
    </row>
    <row r="3260" spans="19:20" x14ac:dyDescent="0.25">
      <c r="S3260" s="443"/>
      <c r="T3260" s="443"/>
    </row>
    <row r="3261" spans="19:20" x14ac:dyDescent="0.25">
      <c r="S3261" s="443"/>
      <c r="T3261" s="443"/>
    </row>
    <row r="3262" spans="19:20" x14ac:dyDescent="0.25">
      <c r="S3262" s="443"/>
      <c r="T3262" s="443"/>
    </row>
    <row r="3263" spans="19:20" x14ac:dyDescent="0.25">
      <c r="S3263" s="443"/>
      <c r="T3263" s="443"/>
    </row>
    <row r="3264" spans="19:20" x14ac:dyDescent="0.25">
      <c r="S3264" s="443"/>
      <c r="T3264" s="443"/>
    </row>
    <row r="3265" spans="19:20" x14ac:dyDescent="0.25">
      <c r="S3265" s="443"/>
      <c r="T3265" s="443"/>
    </row>
    <row r="3266" spans="19:20" x14ac:dyDescent="0.25">
      <c r="S3266" s="443"/>
      <c r="T3266" s="443"/>
    </row>
    <row r="3267" spans="19:20" x14ac:dyDescent="0.25">
      <c r="S3267" s="443"/>
      <c r="T3267" s="443"/>
    </row>
    <row r="3268" spans="19:20" x14ac:dyDescent="0.25">
      <c r="S3268" s="443"/>
      <c r="T3268" s="443"/>
    </row>
    <row r="3269" spans="19:20" x14ac:dyDescent="0.25">
      <c r="S3269" s="443"/>
      <c r="T3269" s="443"/>
    </row>
    <row r="3270" spans="19:20" x14ac:dyDescent="0.25">
      <c r="S3270" s="443"/>
      <c r="T3270" s="443"/>
    </row>
    <row r="3271" spans="19:20" x14ac:dyDescent="0.25">
      <c r="S3271" s="443"/>
      <c r="T3271" s="443"/>
    </row>
    <row r="3272" spans="19:20" x14ac:dyDescent="0.25">
      <c r="S3272" s="443"/>
      <c r="T3272" s="443"/>
    </row>
    <row r="3273" spans="19:20" x14ac:dyDescent="0.25">
      <c r="S3273" s="443"/>
      <c r="T3273" s="443"/>
    </row>
    <row r="3274" spans="19:20" x14ac:dyDescent="0.25">
      <c r="S3274" s="443"/>
      <c r="T3274" s="443"/>
    </row>
    <row r="3275" spans="19:20" x14ac:dyDescent="0.25">
      <c r="S3275" s="443"/>
      <c r="T3275" s="443"/>
    </row>
    <row r="3276" spans="19:20" x14ac:dyDescent="0.25">
      <c r="S3276" s="443"/>
      <c r="T3276" s="443"/>
    </row>
    <row r="3277" spans="19:20" x14ac:dyDescent="0.25">
      <c r="S3277" s="443"/>
      <c r="T3277" s="443"/>
    </row>
    <row r="3278" spans="19:20" x14ac:dyDescent="0.25">
      <c r="S3278" s="443"/>
      <c r="T3278" s="443"/>
    </row>
    <row r="3279" spans="19:20" x14ac:dyDescent="0.25">
      <c r="S3279" s="443"/>
      <c r="T3279" s="443"/>
    </row>
    <row r="3280" spans="19:20" x14ac:dyDescent="0.25">
      <c r="S3280" s="443"/>
      <c r="T3280" s="443"/>
    </row>
    <row r="3281" spans="19:20" x14ac:dyDescent="0.25">
      <c r="S3281" s="443"/>
      <c r="T3281" s="443"/>
    </row>
    <row r="3282" spans="19:20" x14ac:dyDescent="0.25">
      <c r="S3282" s="443"/>
      <c r="T3282" s="443"/>
    </row>
    <row r="3283" spans="19:20" x14ac:dyDescent="0.25">
      <c r="S3283" s="443"/>
      <c r="T3283" s="443"/>
    </row>
    <row r="3284" spans="19:20" x14ac:dyDescent="0.25">
      <c r="S3284" s="443"/>
      <c r="T3284" s="443"/>
    </row>
    <row r="3285" spans="19:20" x14ac:dyDescent="0.25">
      <c r="S3285" s="443"/>
      <c r="T3285" s="443"/>
    </row>
    <row r="3286" spans="19:20" x14ac:dyDescent="0.25">
      <c r="S3286" s="443"/>
      <c r="T3286" s="443"/>
    </row>
    <row r="3287" spans="19:20" x14ac:dyDescent="0.25">
      <c r="S3287" s="443"/>
      <c r="T3287" s="443"/>
    </row>
    <row r="3288" spans="19:20" x14ac:dyDescent="0.25">
      <c r="S3288" s="443"/>
      <c r="T3288" s="443"/>
    </row>
    <row r="3289" spans="19:20" x14ac:dyDescent="0.25">
      <c r="S3289" s="443"/>
      <c r="T3289" s="443"/>
    </row>
    <row r="3290" spans="19:20" x14ac:dyDescent="0.25">
      <c r="S3290" s="443"/>
      <c r="T3290" s="443"/>
    </row>
    <row r="3291" spans="19:20" x14ac:dyDescent="0.25">
      <c r="S3291" s="443"/>
      <c r="T3291" s="443"/>
    </row>
    <row r="3292" spans="19:20" x14ac:dyDescent="0.25">
      <c r="S3292" s="443"/>
      <c r="T3292" s="443"/>
    </row>
    <row r="3293" spans="19:20" x14ac:dyDescent="0.25">
      <c r="S3293" s="443"/>
      <c r="T3293" s="443"/>
    </row>
    <row r="3294" spans="19:20" x14ac:dyDescent="0.25">
      <c r="S3294" s="443"/>
      <c r="T3294" s="443"/>
    </row>
    <row r="3295" spans="19:20" x14ac:dyDescent="0.25">
      <c r="S3295" s="443"/>
      <c r="T3295" s="443"/>
    </row>
    <row r="3296" spans="19:20" x14ac:dyDescent="0.25">
      <c r="S3296" s="443"/>
      <c r="T3296" s="443"/>
    </row>
    <row r="3297" spans="19:20" x14ac:dyDescent="0.25">
      <c r="S3297" s="443"/>
      <c r="T3297" s="443"/>
    </row>
    <row r="3298" spans="19:20" x14ac:dyDescent="0.25">
      <c r="S3298" s="443"/>
      <c r="T3298" s="443"/>
    </row>
    <row r="3299" spans="19:20" x14ac:dyDescent="0.25">
      <c r="S3299" s="443"/>
      <c r="T3299" s="443"/>
    </row>
    <row r="3300" spans="19:20" x14ac:dyDescent="0.25">
      <c r="S3300" s="443"/>
      <c r="T3300" s="443"/>
    </row>
    <row r="3301" spans="19:20" x14ac:dyDescent="0.25">
      <c r="S3301" s="443"/>
      <c r="T3301" s="443"/>
    </row>
    <row r="3302" spans="19:20" x14ac:dyDescent="0.25">
      <c r="S3302" s="443"/>
      <c r="T3302" s="443"/>
    </row>
    <row r="3303" spans="19:20" x14ac:dyDescent="0.25">
      <c r="S3303" s="443"/>
      <c r="T3303" s="443"/>
    </row>
    <row r="3304" spans="19:20" x14ac:dyDescent="0.25">
      <c r="S3304" s="443"/>
      <c r="T3304" s="443"/>
    </row>
    <row r="3305" spans="19:20" x14ac:dyDescent="0.25">
      <c r="S3305" s="443"/>
      <c r="T3305" s="443"/>
    </row>
    <row r="3306" spans="19:20" x14ac:dyDescent="0.25">
      <c r="S3306" s="443"/>
      <c r="T3306" s="443"/>
    </row>
    <row r="3307" spans="19:20" x14ac:dyDescent="0.25">
      <c r="S3307" s="443"/>
      <c r="T3307" s="443"/>
    </row>
    <row r="3308" spans="19:20" x14ac:dyDescent="0.25">
      <c r="S3308" s="443"/>
      <c r="T3308" s="443"/>
    </row>
    <row r="3309" spans="19:20" x14ac:dyDescent="0.25">
      <c r="S3309" s="443"/>
      <c r="T3309" s="443"/>
    </row>
    <row r="3310" spans="19:20" x14ac:dyDescent="0.25">
      <c r="S3310" s="443"/>
      <c r="T3310" s="443"/>
    </row>
    <row r="3311" spans="19:20" x14ac:dyDescent="0.25">
      <c r="S3311" s="443"/>
      <c r="T3311" s="443"/>
    </row>
    <row r="3312" spans="19:20" x14ac:dyDescent="0.25">
      <c r="S3312" s="443"/>
      <c r="T3312" s="443"/>
    </row>
    <row r="3313" spans="19:20" x14ac:dyDescent="0.25">
      <c r="S3313" s="443"/>
      <c r="T3313" s="443"/>
    </row>
    <row r="3314" spans="19:20" x14ac:dyDescent="0.25">
      <c r="S3314" s="443"/>
      <c r="T3314" s="443"/>
    </row>
    <row r="3315" spans="19:20" x14ac:dyDescent="0.25">
      <c r="S3315" s="443"/>
      <c r="T3315" s="443"/>
    </row>
    <row r="3316" spans="19:20" x14ac:dyDescent="0.25">
      <c r="S3316" s="443"/>
      <c r="T3316" s="443"/>
    </row>
    <row r="3317" spans="19:20" x14ac:dyDescent="0.25">
      <c r="S3317" s="443"/>
      <c r="T3317" s="443"/>
    </row>
    <row r="3318" spans="19:20" x14ac:dyDescent="0.25">
      <c r="S3318" s="443"/>
      <c r="T3318" s="443"/>
    </row>
    <row r="3319" spans="19:20" x14ac:dyDescent="0.25">
      <c r="S3319" s="443"/>
      <c r="T3319" s="443"/>
    </row>
    <row r="3320" spans="19:20" x14ac:dyDescent="0.25">
      <c r="S3320" s="443"/>
      <c r="T3320" s="443"/>
    </row>
    <row r="3321" spans="19:20" x14ac:dyDescent="0.25">
      <c r="S3321" s="443"/>
      <c r="T3321" s="443"/>
    </row>
    <row r="3322" spans="19:20" x14ac:dyDescent="0.25">
      <c r="S3322" s="443"/>
      <c r="T3322" s="443"/>
    </row>
    <row r="3323" spans="19:20" x14ac:dyDescent="0.25">
      <c r="S3323" s="443"/>
      <c r="T3323" s="443"/>
    </row>
    <row r="3324" spans="19:20" x14ac:dyDescent="0.25">
      <c r="S3324" s="443"/>
      <c r="T3324" s="443"/>
    </row>
    <row r="3325" spans="19:20" x14ac:dyDescent="0.25">
      <c r="S3325" s="443"/>
      <c r="T3325" s="443"/>
    </row>
    <row r="3326" spans="19:20" x14ac:dyDescent="0.25">
      <c r="S3326" s="443"/>
      <c r="T3326" s="443"/>
    </row>
    <row r="3327" spans="19:20" x14ac:dyDescent="0.25">
      <c r="S3327" s="443"/>
      <c r="T3327" s="443"/>
    </row>
    <row r="3328" spans="19:20" x14ac:dyDescent="0.25">
      <c r="S3328" s="443"/>
      <c r="T3328" s="443"/>
    </row>
    <row r="3329" spans="19:20" x14ac:dyDescent="0.25">
      <c r="S3329" s="443"/>
      <c r="T3329" s="443"/>
    </row>
    <row r="3330" spans="19:20" x14ac:dyDescent="0.25">
      <c r="S3330" s="443"/>
      <c r="T3330" s="443"/>
    </row>
    <row r="3331" spans="19:20" x14ac:dyDescent="0.25">
      <c r="S3331" s="443"/>
      <c r="T3331" s="443"/>
    </row>
    <row r="3332" spans="19:20" x14ac:dyDescent="0.25">
      <c r="S3332" s="443"/>
      <c r="T3332" s="443"/>
    </row>
    <row r="3333" spans="19:20" x14ac:dyDescent="0.25">
      <c r="S3333" s="443"/>
      <c r="T3333" s="443"/>
    </row>
    <row r="3334" spans="19:20" x14ac:dyDescent="0.25">
      <c r="S3334" s="443"/>
      <c r="T3334" s="443"/>
    </row>
    <row r="3335" spans="19:20" x14ac:dyDescent="0.25">
      <c r="S3335" s="443"/>
      <c r="T3335" s="443"/>
    </row>
    <row r="3336" spans="19:20" x14ac:dyDescent="0.25">
      <c r="S3336" s="443"/>
      <c r="T3336" s="443"/>
    </row>
    <row r="3337" spans="19:20" x14ac:dyDescent="0.25">
      <c r="S3337" s="443"/>
      <c r="T3337" s="443"/>
    </row>
    <row r="3338" spans="19:20" x14ac:dyDescent="0.25">
      <c r="S3338" s="443"/>
      <c r="T3338" s="443"/>
    </row>
    <row r="3339" spans="19:20" x14ac:dyDescent="0.25">
      <c r="S3339" s="443"/>
      <c r="T3339" s="443"/>
    </row>
    <row r="3340" spans="19:20" x14ac:dyDescent="0.25">
      <c r="S3340" s="443"/>
      <c r="T3340" s="443"/>
    </row>
    <row r="3341" spans="19:20" x14ac:dyDescent="0.25">
      <c r="S3341" s="443"/>
      <c r="T3341" s="443"/>
    </row>
    <row r="3342" spans="19:20" x14ac:dyDescent="0.25">
      <c r="S3342" s="443"/>
      <c r="T3342" s="443"/>
    </row>
    <row r="3343" spans="19:20" x14ac:dyDescent="0.25">
      <c r="S3343" s="443"/>
      <c r="T3343" s="443"/>
    </row>
    <row r="3344" spans="19:20" x14ac:dyDescent="0.25">
      <c r="S3344" s="443"/>
      <c r="T3344" s="443"/>
    </row>
    <row r="3345" spans="19:20" x14ac:dyDescent="0.25">
      <c r="S3345" s="443"/>
      <c r="T3345" s="443"/>
    </row>
    <row r="3346" spans="19:20" x14ac:dyDescent="0.25">
      <c r="S3346" s="443"/>
      <c r="T3346" s="443"/>
    </row>
    <row r="3347" spans="19:20" x14ac:dyDescent="0.25">
      <c r="S3347" s="443"/>
      <c r="T3347" s="443"/>
    </row>
    <row r="3348" spans="19:20" x14ac:dyDescent="0.25">
      <c r="S3348" s="443"/>
      <c r="T3348" s="443"/>
    </row>
    <row r="3349" spans="19:20" x14ac:dyDescent="0.25">
      <c r="S3349" s="443"/>
      <c r="T3349" s="443"/>
    </row>
    <row r="3350" spans="19:20" x14ac:dyDescent="0.25">
      <c r="S3350" s="443"/>
      <c r="T3350" s="443"/>
    </row>
    <row r="3351" spans="19:20" x14ac:dyDescent="0.25">
      <c r="S3351" s="443"/>
      <c r="T3351" s="443"/>
    </row>
    <row r="3352" spans="19:20" x14ac:dyDescent="0.25">
      <c r="S3352" s="443"/>
      <c r="T3352" s="443"/>
    </row>
    <row r="3353" spans="19:20" x14ac:dyDescent="0.25">
      <c r="S3353" s="443"/>
      <c r="T3353" s="443"/>
    </row>
    <row r="3354" spans="19:20" x14ac:dyDescent="0.25">
      <c r="S3354" s="443"/>
      <c r="T3354" s="443"/>
    </row>
    <row r="3355" spans="19:20" x14ac:dyDescent="0.25">
      <c r="S3355" s="443"/>
      <c r="T3355" s="443"/>
    </row>
    <row r="3356" spans="19:20" x14ac:dyDescent="0.25">
      <c r="S3356" s="443"/>
      <c r="T3356" s="443"/>
    </row>
    <row r="3357" spans="19:20" x14ac:dyDescent="0.25">
      <c r="S3357" s="443"/>
      <c r="T3357" s="443"/>
    </row>
    <row r="3358" spans="19:20" x14ac:dyDescent="0.25">
      <c r="S3358" s="443"/>
      <c r="T3358" s="443"/>
    </row>
    <row r="3359" spans="19:20" x14ac:dyDescent="0.25">
      <c r="S3359" s="443"/>
      <c r="T3359" s="443"/>
    </row>
    <row r="3360" spans="19:20" x14ac:dyDescent="0.25">
      <c r="S3360" s="443"/>
      <c r="T3360" s="443"/>
    </row>
    <row r="3361" spans="19:20" x14ac:dyDescent="0.25">
      <c r="S3361" s="443"/>
      <c r="T3361" s="443"/>
    </row>
    <row r="3362" spans="19:20" x14ac:dyDescent="0.25">
      <c r="S3362" s="443"/>
      <c r="T3362" s="443"/>
    </row>
    <row r="3363" spans="19:20" x14ac:dyDescent="0.25">
      <c r="S3363" s="443"/>
      <c r="T3363" s="443"/>
    </row>
    <row r="3364" spans="19:20" x14ac:dyDescent="0.25">
      <c r="S3364" s="443"/>
      <c r="T3364" s="443"/>
    </row>
    <row r="3365" spans="19:20" x14ac:dyDescent="0.25">
      <c r="S3365" s="443"/>
      <c r="T3365" s="443"/>
    </row>
    <row r="3366" spans="19:20" x14ac:dyDescent="0.25">
      <c r="S3366" s="443"/>
      <c r="T3366" s="443"/>
    </row>
    <row r="3367" spans="19:20" x14ac:dyDescent="0.25">
      <c r="S3367" s="443"/>
      <c r="T3367" s="443"/>
    </row>
    <row r="3368" spans="19:20" x14ac:dyDescent="0.25">
      <c r="S3368" s="443"/>
      <c r="T3368" s="443"/>
    </row>
    <row r="3369" spans="19:20" x14ac:dyDescent="0.25">
      <c r="S3369" s="443"/>
      <c r="T3369" s="443"/>
    </row>
    <row r="3370" spans="19:20" x14ac:dyDescent="0.25">
      <c r="S3370" s="443"/>
      <c r="T3370" s="443"/>
    </row>
    <row r="3371" spans="19:20" x14ac:dyDescent="0.25">
      <c r="S3371" s="443"/>
      <c r="T3371" s="443"/>
    </row>
    <row r="3372" spans="19:20" x14ac:dyDescent="0.25">
      <c r="S3372" s="443"/>
      <c r="T3372" s="443"/>
    </row>
    <row r="3373" spans="19:20" x14ac:dyDescent="0.25">
      <c r="S3373" s="443"/>
      <c r="T3373" s="443"/>
    </row>
    <row r="3374" spans="19:20" x14ac:dyDescent="0.25">
      <c r="S3374" s="443"/>
      <c r="T3374" s="443"/>
    </row>
    <row r="3375" spans="19:20" x14ac:dyDescent="0.25">
      <c r="S3375" s="443"/>
      <c r="T3375" s="443"/>
    </row>
    <row r="3376" spans="19:20" x14ac:dyDescent="0.25">
      <c r="S3376" s="443"/>
      <c r="T3376" s="443"/>
    </row>
    <row r="3377" spans="19:20" x14ac:dyDescent="0.25">
      <c r="S3377" s="443"/>
      <c r="T3377" s="443"/>
    </row>
    <row r="3378" spans="19:20" x14ac:dyDescent="0.25">
      <c r="S3378" s="443"/>
      <c r="T3378" s="443"/>
    </row>
    <row r="3379" spans="19:20" x14ac:dyDescent="0.25">
      <c r="S3379" s="443"/>
      <c r="T3379" s="443"/>
    </row>
    <row r="3380" spans="19:20" x14ac:dyDescent="0.25">
      <c r="S3380" s="443"/>
      <c r="T3380" s="443"/>
    </row>
    <row r="3381" spans="19:20" x14ac:dyDescent="0.25">
      <c r="S3381" s="443"/>
      <c r="T3381" s="443"/>
    </row>
    <row r="3382" spans="19:20" x14ac:dyDescent="0.25">
      <c r="S3382" s="443"/>
      <c r="T3382" s="443"/>
    </row>
    <row r="3383" spans="19:20" x14ac:dyDescent="0.25">
      <c r="S3383" s="443"/>
      <c r="T3383" s="443"/>
    </row>
    <row r="3384" spans="19:20" x14ac:dyDescent="0.25">
      <c r="S3384" s="443"/>
      <c r="T3384" s="443"/>
    </row>
    <row r="3385" spans="19:20" x14ac:dyDescent="0.25">
      <c r="S3385" s="443"/>
      <c r="T3385" s="443"/>
    </row>
    <row r="3386" spans="19:20" x14ac:dyDescent="0.25">
      <c r="S3386" s="443"/>
      <c r="T3386" s="443"/>
    </row>
    <row r="3387" spans="19:20" x14ac:dyDescent="0.25">
      <c r="S3387" s="443"/>
      <c r="T3387" s="443"/>
    </row>
    <row r="3388" spans="19:20" x14ac:dyDescent="0.25">
      <c r="S3388" s="443"/>
      <c r="T3388" s="443"/>
    </row>
    <row r="3389" spans="19:20" x14ac:dyDescent="0.25">
      <c r="S3389" s="443"/>
      <c r="T3389" s="443"/>
    </row>
    <row r="3390" spans="19:20" x14ac:dyDescent="0.25">
      <c r="S3390" s="443"/>
      <c r="T3390" s="443"/>
    </row>
    <row r="3391" spans="19:20" x14ac:dyDescent="0.25">
      <c r="S3391" s="443"/>
      <c r="T3391" s="443"/>
    </row>
    <row r="3392" spans="19:20" x14ac:dyDescent="0.25">
      <c r="S3392" s="443"/>
      <c r="T3392" s="443"/>
    </row>
    <row r="3393" spans="19:20" x14ac:dyDescent="0.25">
      <c r="S3393" s="443"/>
      <c r="T3393" s="443"/>
    </row>
    <row r="3394" spans="19:20" x14ac:dyDescent="0.25">
      <c r="S3394" s="443"/>
      <c r="T3394" s="443"/>
    </row>
    <row r="3395" spans="19:20" x14ac:dyDescent="0.25">
      <c r="S3395" s="443"/>
      <c r="T3395" s="443"/>
    </row>
    <row r="3396" spans="19:20" x14ac:dyDescent="0.25">
      <c r="S3396" s="443"/>
      <c r="T3396" s="443"/>
    </row>
    <row r="3397" spans="19:20" x14ac:dyDescent="0.25">
      <c r="S3397" s="443"/>
      <c r="T3397" s="443"/>
    </row>
    <row r="3398" spans="19:20" x14ac:dyDescent="0.25">
      <c r="S3398" s="443"/>
      <c r="T3398" s="443"/>
    </row>
    <row r="3399" spans="19:20" x14ac:dyDescent="0.25">
      <c r="S3399" s="443"/>
      <c r="T3399" s="443"/>
    </row>
    <row r="3400" spans="19:20" x14ac:dyDescent="0.25">
      <c r="S3400" s="443"/>
      <c r="T3400" s="443"/>
    </row>
    <row r="3401" spans="19:20" x14ac:dyDescent="0.25">
      <c r="S3401" s="443"/>
      <c r="T3401" s="443"/>
    </row>
    <row r="3402" spans="19:20" x14ac:dyDescent="0.25">
      <c r="S3402" s="443"/>
      <c r="T3402" s="443"/>
    </row>
    <row r="3403" spans="19:20" x14ac:dyDescent="0.25">
      <c r="S3403" s="443"/>
      <c r="T3403" s="443"/>
    </row>
    <row r="3404" spans="19:20" x14ac:dyDescent="0.25">
      <c r="S3404" s="443"/>
      <c r="T3404" s="443"/>
    </row>
    <row r="3405" spans="19:20" x14ac:dyDescent="0.25">
      <c r="S3405" s="443"/>
      <c r="T3405" s="443"/>
    </row>
    <row r="3406" spans="19:20" x14ac:dyDescent="0.25">
      <c r="S3406" s="443"/>
      <c r="T3406" s="443"/>
    </row>
    <row r="3407" spans="19:20" x14ac:dyDescent="0.25">
      <c r="S3407" s="443"/>
      <c r="T3407" s="443"/>
    </row>
    <row r="3408" spans="19:20" x14ac:dyDescent="0.25">
      <c r="S3408" s="443"/>
      <c r="T3408" s="443"/>
    </row>
    <row r="3409" spans="19:20" x14ac:dyDescent="0.25">
      <c r="S3409" s="443"/>
      <c r="T3409" s="443"/>
    </row>
    <row r="3410" spans="19:20" x14ac:dyDescent="0.25">
      <c r="S3410" s="443"/>
      <c r="T3410" s="443"/>
    </row>
    <row r="3411" spans="19:20" x14ac:dyDescent="0.25">
      <c r="S3411" s="443"/>
      <c r="T3411" s="443"/>
    </row>
    <row r="3412" spans="19:20" x14ac:dyDescent="0.25">
      <c r="S3412" s="443"/>
      <c r="T3412" s="443"/>
    </row>
    <row r="3413" spans="19:20" x14ac:dyDescent="0.25">
      <c r="S3413" s="443"/>
      <c r="T3413" s="443"/>
    </row>
    <row r="3414" spans="19:20" x14ac:dyDescent="0.25">
      <c r="S3414" s="443"/>
      <c r="T3414" s="443"/>
    </row>
    <row r="3415" spans="19:20" x14ac:dyDescent="0.25">
      <c r="S3415" s="443"/>
      <c r="T3415" s="443"/>
    </row>
    <row r="3416" spans="19:20" x14ac:dyDescent="0.25">
      <c r="S3416" s="443"/>
      <c r="T3416" s="443"/>
    </row>
    <row r="3417" spans="19:20" x14ac:dyDescent="0.25">
      <c r="S3417" s="443"/>
      <c r="T3417" s="443"/>
    </row>
    <row r="3418" spans="19:20" x14ac:dyDescent="0.25">
      <c r="S3418" s="443"/>
      <c r="T3418" s="443"/>
    </row>
    <row r="3419" spans="19:20" x14ac:dyDescent="0.25">
      <c r="S3419" s="443"/>
      <c r="T3419" s="443"/>
    </row>
    <row r="3420" spans="19:20" x14ac:dyDescent="0.25">
      <c r="S3420" s="443"/>
      <c r="T3420" s="443"/>
    </row>
    <row r="3421" spans="19:20" x14ac:dyDescent="0.25">
      <c r="S3421" s="443"/>
      <c r="T3421" s="443"/>
    </row>
    <row r="3422" spans="19:20" x14ac:dyDescent="0.25">
      <c r="S3422" s="443"/>
      <c r="T3422" s="443"/>
    </row>
    <row r="3423" spans="19:20" x14ac:dyDescent="0.25">
      <c r="S3423" s="443"/>
      <c r="T3423" s="443"/>
    </row>
    <row r="3424" spans="19:20" x14ac:dyDescent="0.25">
      <c r="S3424" s="443"/>
      <c r="T3424" s="443"/>
    </row>
    <row r="3425" spans="19:20" x14ac:dyDescent="0.25">
      <c r="S3425" s="443"/>
      <c r="T3425" s="443"/>
    </row>
    <row r="3426" spans="19:20" x14ac:dyDescent="0.25">
      <c r="S3426" s="443"/>
      <c r="T3426" s="443"/>
    </row>
    <row r="3427" spans="19:20" x14ac:dyDescent="0.25">
      <c r="S3427" s="443"/>
      <c r="T3427" s="443"/>
    </row>
    <row r="3428" spans="19:20" x14ac:dyDescent="0.25">
      <c r="S3428" s="443"/>
      <c r="T3428" s="443"/>
    </row>
    <row r="3429" spans="19:20" x14ac:dyDescent="0.25">
      <c r="S3429" s="443"/>
      <c r="T3429" s="443"/>
    </row>
    <row r="3430" spans="19:20" x14ac:dyDescent="0.25">
      <c r="S3430" s="443"/>
      <c r="T3430" s="443"/>
    </row>
    <row r="3431" spans="19:20" x14ac:dyDescent="0.25">
      <c r="S3431" s="443"/>
      <c r="T3431" s="443"/>
    </row>
    <row r="3432" spans="19:20" x14ac:dyDescent="0.25">
      <c r="S3432" s="443"/>
      <c r="T3432" s="443"/>
    </row>
    <row r="3433" spans="19:20" x14ac:dyDescent="0.25">
      <c r="S3433" s="443"/>
      <c r="T3433" s="443"/>
    </row>
    <row r="3434" spans="19:20" x14ac:dyDescent="0.25">
      <c r="S3434" s="443"/>
      <c r="T3434" s="443"/>
    </row>
    <row r="3435" spans="19:20" x14ac:dyDescent="0.25">
      <c r="S3435" s="443"/>
      <c r="T3435" s="443"/>
    </row>
    <row r="3436" spans="19:20" x14ac:dyDescent="0.25">
      <c r="S3436" s="443"/>
      <c r="T3436" s="443"/>
    </row>
    <row r="3437" spans="19:20" x14ac:dyDescent="0.25">
      <c r="S3437" s="443"/>
      <c r="T3437" s="443"/>
    </row>
    <row r="3438" spans="19:20" x14ac:dyDescent="0.25">
      <c r="S3438" s="443"/>
      <c r="T3438" s="443"/>
    </row>
    <row r="3439" spans="19:20" x14ac:dyDescent="0.25">
      <c r="S3439" s="443"/>
      <c r="T3439" s="443"/>
    </row>
    <row r="3440" spans="19:20" x14ac:dyDescent="0.25">
      <c r="S3440" s="443"/>
      <c r="T3440" s="443"/>
    </row>
    <row r="3441" spans="19:20" x14ac:dyDescent="0.25">
      <c r="S3441" s="443"/>
      <c r="T3441" s="443"/>
    </row>
    <row r="3442" spans="19:20" x14ac:dyDescent="0.25">
      <c r="S3442" s="443"/>
      <c r="T3442" s="443"/>
    </row>
    <row r="3443" spans="19:20" x14ac:dyDescent="0.25">
      <c r="S3443" s="443"/>
      <c r="T3443" s="443"/>
    </row>
    <row r="3444" spans="19:20" x14ac:dyDescent="0.25">
      <c r="S3444" s="443"/>
      <c r="T3444" s="443"/>
    </row>
    <row r="3445" spans="19:20" x14ac:dyDescent="0.25">
      <c r="S3445" s="443"/>
      <c r="T3445" s="443"/>
    </row>
    <row r="3446" spans="19:20" x14ac:dyDescent="0.25">
      <c r="S3446" s="443"/>
      <c r="T3446" s="443"/>
    </row>
    <row r="3447" spans="19:20" x14ac:dyDescent="0.25">
      <c r="S3447" s="443"/>
      <c r="T3447" s="443"/>
    </row>
    <row r="3448" spans="19:20" x14ac:dyDescent="0.25">
      <c r="S3448" s="443"/>
      <c r="T3448" s="443"/>
    </row>
    <row r="3449" spans="19:20" x14ac:dyDescent="0.25">
      <c r="S3449" s="443"/>
      <c r="T3449" s="443"/>
    </row>
    <row r="3450" spans="19:20" x14ac:dyDescent="0.25">
      <c r="S3450" s="443"/>
      <c r="T3450" s="443"/>
    </row>
    <row r="3451" spans="19:20" x14ac:dyDescent="0.25">
      <c r="S3451" s="443"/>
      <c r="T3451" s="443"/>
    </row>
    <row r="3452" spans="19:20" x14ac:dyDescent="0.25">
      <c r="S3452" s="443"/>
      <c r="T3452" s="443"/>
    </row>
    <row r="3453" spans="19:20" x14ac:dyDescent="0.25">
      <c r="S3453" s="443"/>
      <c r="T3453" s="443"/>
    </row>
    <row r="3454" spans="19:20" x14ac:dyDescent="0.25">
      <c r="S3454" s="443"/>
      <c r="T3454" s="443"/>
    </row>
    <row r="3455" spans="19:20" x14ac:dyDescent="0.25">
      <c r="S3455" s="443"/>
      <c r="T3455" s="443"/>
    </row>
    <row r="3456" spans="19:20" x14ac:dyDescent="0.25">
      <c r="S3456" s="443"/>
      <c r="T3456" s="443"/>
    </row>
    <row r="3457" spans="19:20" x14ac:dyDescent="0.25">
      <c r="S3457" s="443"/>
      <c r="T3457" s="443"/>
    </row>
    <row r="3458" spans="19:20" x14ac:dyDescent="0.25">
      <c r="S3458" s="443"/>
      <c r="T3458" s="443"/>
    </row>
    <row r="3459" spans="19:20" x14ac:dyDescent="0.25">
      <c r="S3459" s="443"/>
      <c r="T3459" s="443"/>
    </row>
    <row r="3460" spans="19:20" x14ac:dyDescent="0.25">
      <c r="S3460" s="443"/>
      <c r="T3460" s="443"/>
    </row>
    <row r="3461" spans="19:20" x14ac:dyDescent="0.25">
      <c r="S3461" s="443"/>
      <c r="T3461" s="443"/>
    </row>
    <row r="3462" spans="19:20" x14ac:dyDescent="0.25">
      <c r="S3462" s="443"/>
      <c r="T3462" s="443"/>
    </row>
    <row r="3463" spans="19:20" x14ac:dyDescent="0.25">
      <c r="S3463" s="443"/>
      <c r="T3463" s="443"/>
    </row>
    <row r="3464" spans="19:20" x14ac:dyDescent="0.25">
      <c r="S3464" s="443"/>
      <c r="T3464" s="443"/>
    </row>
    <row r="3465" spans="19:20" x14ac:dyDescent="0.25">
      <c r="S3465" s="443"/>
      <c r="T3465" s="443"/>
    </row>
    <row r="3466" spans="19:20" x14ac:dyDescent="0.25">
      <c r="S3466" s="443"/>
      <c r="T3466" s="443"/>
    </row>
    <row r="3467" spans="19:20" x14ac:dyDescent="0.25">
      <c r="S3467" s="443"/>
      <c r="T3467" s="443"/>
    </row>
    <row r="3468" spans="19:20" x14ac:dyDescent="0.25">
      <c r="S3468" s="443"/>
      <c r="T3468" s="443"/>
    </row>
    <row r="3469" spans="19:20" x14ac:dyDescent="0.25">
      <c r="S3469" s="443"/>
      <c r="T3469" s="443"/>
    </row>
    <row r="3470" spans="19:20" x14ac:dyDescent="0.25">
      <c r="S3470" s="443"/>
      <c r="T3470" s="443"/>
    </row>
    <row r="3471" spans="19:20" x14ac:dyDescent="0.25">
      <c r="S3471" s="443"/>
      <c r="T3471" s="443"/>
    </row>
    <row r="3472" spans="19:20" x14ac:dyDescent="0.25">
      <c r="S3472" s="443"/>
      <c r="T3472" s="443"/>
    </row>
    <row r="3473" spans="19:20" x14ac:dyDescent="0.25">
      <c r="S3473" s="443"/>
      <c r="T3473" s="443"/>
    </row>
    <row r="3474" spans="19:20" x14ac:dyDescent="0.25">
      <c r="S3474" s="443"/>
      <c r="T3474" s="443"/>
    </row>
    <row r="3475" spans="19:20" x14ac:dyDescent="0.25">
      <c r="S3475" s="443"/>
      <c r="T3475" s="443"/>
    </row>
    <row r="3476" spans="19:20" x14ac:dyDescent="0.25">
      <c r="S3476" s="443"/>
      <c r="T3476" s="443"/>
    </row>
    <row r="3477" spans="19:20" x14ac:dyDescent="0.25">
      <c r="S3477" s="443"/>
      <c r="T3477" s="443"/>
    </row>
    <row r="3478" spans="19:20" x14ac:dyDescent="0.25">
      <c r="S3478" s="443"/>
      <c r="T3478" s="443"/>
    </row>
    <row r="3479" spans="19:20" x14ac:dyDescent="0.25">
      <c r="S3479" s="443"/>
      <c r="T3479" s="443"/>
    </row>
    <row r="3480" spans="19:20" x14ac:dyDescent="0.25">
      <c r="S3480" s="443"/>
      <c r="T3480" s="443"/>
    </row>
    <row r="3481" spans="19:20" x14ac:dyDescent="0.25">
      <c r="S3481" s="443"/>
      <c r="T3481" s="443"/>
    </row>
    <row r="3482" spans="19:20" x14ac:dyDescent="0.25">
      <c r="S3482" s="443"/>
      <c r="T3482" s="443"/>
    </row>
    <row r="3483" spans="19:20" x14ac:dyDescent="0.25">
      <c r="S3483" s="443"/>
      <c r="T3483" s="443"/>
    </row>
    <row r="3484" spans="19:20" x14ac:dyDescent="0.25">
      <c r="S3484" s="443"/>
      <c r="T3484" s="443"/>
    </row>
    <row r="3485" spans="19:20" x14ac:dyDescent="0.25">
      <c r="S3485" s="443"/>
      <c r="T3485" s="443"/>
    </row>
    <row r="3486" spans="19:20" x14ac:dyDescent="0.25">
      <c r="S3486" s="443"/>
      <c r="T3486" s="443"/>
    </row>
    <row r="3487" spans="19:20" x14ac:dyDescent="0.25">
      <c r="S3487" s="443"/>
      <c r="T3487" s="443"/>
    </row>
    <row r="3488" spans="19:20" x14ac:dyDescent="0.25">
      <c r="S3488" s="443"/>
      <c r="T3488" s="443"/>
    </row>
    <row r="3489" spans="19:20" x14ac:dyDescent="0.25">
      <c r="S3489" s="443"/>
      <c r="T3489" s="443"/>
    </row>
    <row r="3490" spans="19:20" x14ac:dyDescent="0.25">
      <c r="S3490" s="443"/>
      <c r="T3490" s="443"/>
    </row>
    <row r="3491" spans="19:20" x14ac:dyDescent="0.25">
      <c r="S3491" s="443"/>
      <c r="T3491" s="443"/>
    </row>
    <row r="3492" spans="19:20" x14ac:dyDescent="0.25">
      <c r="S3492" s="443"/>
      <c r="T3492" s="443"/>
    </row>
    <row r="3493" spans="19:20" x14ac:dyDescent="0.25">
      <c r="S3493" s="443"/>
      <c r="T3493" s="443"/>
    </row>
    <row r="3494" spans="19:20" x14ac:dyDescent="0.25">
      <c r="S3494" s="443"/>
      <c r="T3494" s="443"/>
    </row>
    <row r="3495" spans="19:20" x14ac:dyDescent="0.25">
      <c r="S3495" s="443"/>
      <c r="T3495" s="443"/>
    </row>
    <row r="3496" spans="19:20" x14ac:dyDescent="0.25">
      <c r="S3496" s="443"/>
      <c r="T3496" s="443"/>
    </row>
    <row r="3497" spans="19:20" x14ac:dyDescent="0.25">
      <c r="S3497" s="443"/>
      <c r="T3497" s="443"/>
    </row>
    <row r="3498" spans="19:20" x14ac:dyDescent="0.25">
      <c r="S3498" s="443"/>
      <c r="T3498" s="443"/>
    </row>
    <row r="3499" spans="19:20" x14ac:dyDescent="0.25">
      <c r="S3499" s="443"/>
      <c r="T3499" s="443"/>
    </row>
    <row r="3500" spans="19:20" x14ac:dyDescent="0.25">
      <c r="S3500" s="443"/>
      <c r="T3500" s="443"/>
    </row>
    <row r="3501" spans="19:20" x14ac:dyDescent="0.25">
      <c r="S3501" s="443"/>
      <c r="T3501" s="443"/>
    </row>
    <row r="3502" spans="19:20" x14ac:dyDescent="0.25">
      <c r="S3502" s="443"/>
      <c r="T3502" s="443"/>
    </row>
    <row r="3503" spans="19:20" x14ac:dyDescent="0.25">
      <c r="S3503" s="443"/>
      <c r="T3503" s="443"/>
    </row>
    <row r="3504" spans="19:20" x14ac:dyDescent="0.25">
      <c r="S3504" s="443"/>
      <c r="T3504" s="443"/>
    </row>
    <row r="3505" spans="19:20" x14ac:dyDescent="0.25">
      <c r="S3505" s="443"/>
      <c r="T3505" s="443"/>
    </row>
    <row r="3506" spans="19:20" x14ac:dyDescent="0.25">
      <c r="S3506" s="443"/>
      <c r="T3506" s="443"/>
    </row>
    <row r="3507" spans="19:20" x14ac:dyDescent="0.25">
      <c r="S3507" s="443"/>
      <c r="T3507" s="443"/>
    </row>
    <row r="3508" spans="19:20" x14ac:dyDescent="0.25">
      <c r="S3508" s="443"/>
      <c r="T3508" s="443"/>
    </row>
    <row r="3509" spans="19:20" x14ac:dyDescent="0.25">
      <c r="S3509" s="443"/>
      <c r="T3509" s="443"/>
    </row>
    <row r="3510" spans="19:20" x14ac:dyDescent="0.25">
      <c r="S3510" s="443"/>
      <c r="T3510" s="443"/>
    </row>
    <row r="3511" spans="19:20" x14ac:dyDescent="0.25">
      <c r="S3511" s="443"/>
      <c r="T3511" s="443"/>
    </row>
    <row r="3512" spans="19:20" x14ac:dyDescent="0.25">
      <c r="S3512" s="443"/>
      <c r="T3512" s="443"/>
    </row>
    <row r="3513" spans="19:20" x14ac:dyDescent="0.25">
      <c r="S3513" s="443"/>
      <c r="T3513" s="443"/>
    </row>
    <row r="3514" spans="19:20" x14ac:dyDescent="0.25">
      <c r="S3514" s="443"/>
      <c r="T3514" s="443"/>
    </row>
    <row r="3515" spans="19:20" x14ac:dyDescent="0.25">
      <c r="S3515" s="443"/>
      <c r="T3515" s="443"/>
    </row>
    <row r="3516" spans="19:20" x14ac:dyDescent="0.25">
      <c r="S3516" s="443"/>
      <c r="T3516" s="443"/>
    </row>
    <row r="3517" spans="19:20" x14ac:dyDescent="0.25">
      <c r="S3517" s="443"/>
      <c r="T3517" s="443"/>
    </row>
    <row r="3518" spans="19:20" x14ac:dyDescent="0.25">
      <c r="S3518" s="443"/>
      <c r="T3518" s="443"/>
    </row>
    <row r="3519" spans="19:20" x14ac:dyDescent="0.25">
      <c r="S3519" s="443"/>
      <c r="T3519" s="443"/>
    </row>
    <row r="3520" spans="19:20" x14ac:dyDescent="0.25">
      <c r="S3520" s="443"/>
      <c r="T3520" s="443"/>
    </row>
    <row r="3521" spans="19:20" x14ac:dyDescent="0.25">
      <c r="S3521" s="443"/>
      <c r="T3521" s="443"/>
    </row>
    <row r="3522" spans="19:20" x14ac:dyDescent="0.25">
      <c r="S3522" s="443"/>
      <c r="T3522" s="443"/>
    </row>
    <row r="3523" spans="19:20" x14ac:dyDescent="0.25">
      <c r="S3523" s="443"/>
      <c r="T3523" s="443"/>
    </row>
    <row r="3524" spans="19:20" x14ac:dyDescent="0.25">
      <c r="S3524" s="443"/>
      <c r="T3524" s="443"/>
    </row>
    <row r="3525" spans="19:20" x14ac:dyDescent="0.25">
      <c r="S3525" s="443"/>
      <c r="T3525" s="443"/>
    </row>
    <row r="3526" spans="19:20" x14ac:dyDescent="0.25">
      <c r="S3526" s="443"/>
      <c r="T3526" s="443"/>
    </row>
    <row r="3527" spans="19:20" x14ac:dyDescent="0.25">
      <c r="S3527" s="443"/>
      <c r="T3527" s="443"/>
    </row>
    <row r="3528" spans="19:20" x14ac:dyDescent="0.25">
      <c r="S3528" s="443"/>
      <c r="T3528" s="443"/>
    </row>
    <row r="3529" spans="19:20" x14ac:dyDescent="0.25">
      <c r="S3529" s="443"/>
      <c r="T3529" s="443"/>
    </row>
    <row r="3530" spans="19:20" x14ac:dyDescent="0.25">
      <c r="S3530" s="443"/>
      <c r="T3530" s="443"/>
    </row>
    <row r="3531" spans="19:20" x14ac:dyDescent="0.25">
      <c r="S3531" s="443"/>
      <c r="T3531" s="443"/>
    </row>
    <row r="3532" spans="19:20" x14ac:dyDescent="0.25">
      <c r="S3532" s="443"/>
      <c r="T3532" s="443"/>
    </row>
    <row r="3533" spans="19:20" x14ac:dyDescent="0.25">
      <c r="S3533" s="443"/>
      <c r="T3533" s="443"/>
    </row>
    <row r="3534" spans="19:20" x14ac:dyDescent="0.25">
      <c r="S3534" s="443"/>
      <c r="T3534" s="443"/>
    </row>
    <row r="3535" spans="19:20" x14ac:dyDescent="0.25">
      <c r="S3535" s="443"/>
      <c r="T3535" s="443"/>
    </row>
    <row r="3536" spans="19:20" x14ac:dyDescent="0.25">
      <c r="S3536" s="443"/>
      <c r="T3536" s="443"/>
    </row>
    <row r="3537" spans="19:20" x14ac:dyDescent="0.25">
      <c r="S3537" s="443"/>
      <c r="T3537" s="443"/>
    </row>
    <row r="3538" spans="19:20" x14ac:dyDescent="0.25">
      <c r="S3538" s="443"/>
      <c r="T3538" s="443"/>
    </row>
    <row r="3539" spans="19:20" x14ac:dyDescent="0.25">
      <c r="S3539" s="443"/>
      <c r="T3539" s="443"/>
    </row>
    <row r="3540" spans="19:20" x14ac:dyDescent="0.25">
      <c r="S3540" s="443"/>
      <c r="T3540" s="443"/>
    </row>
    <row r="3541" spans="19:20" x14ac:dyDescent="0.25">
      <c r="S3541" s="443"/>
      <c r="T3541" s="443"/>
    </row>
    <row r="3542" spans="19:20" x14ac:dyDescent="0.25">
      <c r="S3542" s="443"/>
      <c r="T3542" s="443"/>
    </row>
    <row r="3543" spans="19:20" x14ac:dyDescent="0.25">
      <c r="S3543" s="443"/>
      <c r="T3543" s="443"/>
    </row>
    <row r="3544" spans="19:20" x14ac:dyDescent="0.25">
      <c r="S3544" s="443"/>
      <c r="T3544" s="443"/>
    </row>
    <row r="3545" spans="19:20" x14ac:dyDescent="0.25">
      <c r="S3545" s="443"/>
      <c r="T3545" s="443"/>
    </row>
    <row r="3546" spans="19:20" x14ac:dyDescent="0.25">
      <c r="S3546" s="443"/>
      <c r="T3546" s="443"/>
    </row>
    <row r="3547" spans="19:20" x14ac:dyDescent="0.25">
      <c r="S3547" s="443"/>
      <c r="T3547" s="443"/>
    </row>
    <row r="3548" spans="19:20" x14ac:dyDescent="0.25">
      <c r="S3548" s="443"/>
      <c r="T3548" s="443"/>
    </row>
    <row r="3549" spans="19:20" x14ac:dyDescent="0.25">
      <c r="S3549" s="443"/>
      <c r="T3549" s="443"/>
    </row>
    <row r="3550" spans="19:20" x14ac:dyDescent="0.25">
      <c r="S3550" s="443"/>
      <c r="T3550" s="443"/>
    </row>
    <row r="3551" spans="19:20" x14ac:dyDescent="0.25">
      <c r="S3551" s="443"/>
      <c r="T3551" s="443"/>
    </row>
    <row r="3552" spans="19:20" x14ac:dyDescent="0.25">
      <c r="S3552" s="443"/>
      <c r="T3552" s="443"/>
    </row>
    <row r="3553" spans="19:20" x14ac:dyDescent="0.25">
      <c r="S3553" s="443"/>
      <c r="T3553" s="443"/>
    </row>
    <row r="3554" spans="19:20" x14ac:dyDescent="0.25">
      <c r="S3554" s="443"/>
      <c r="T3554" s="443"/>
    </row>
    <row r="3555" spans="19:20" x14ac:dyDescent="0.25">
      <c r="S3555" s="443"/>
      <c r="T3555" s="443"/>
    </row>
    <row r="3556" spans="19:20" x14ac:dyDescent="0.25">
      <c r="S3556" s="443"/>
      <c r="T3556" s="443"/>
    </row>
    <row r="3557" spans="19:20" x14ac:dyDescent="0.25">
      <c r="S3557" s="443"/>
      <c r="T3557" s="443"/>
    </row>
    <row r="3558" spans="19:20" x14ac:dyDescent="0.25">
      <c r="S3558" s="443"/>
      <c r="T3558" s="443"/>
    </row>
    <row r="3559" spans="19:20" x14ac:dyDescent="0.25">
      <c r="S3559" s="443"/>
      <c r="T3559" s="443"/>
    </row>
    <row r="3560" spans="19:20" x14ac:dyDescent="0.25">
      <c r="S3560" s="443"/>
      <c r="T3560" s="443"/>
    </row>
    <row r="3561" spans="19:20" x14ac:dyDescent="0.25">
      <c r="S3561" s="443"/>
      <c r="T3561" s="443"/>
    </row>
    <row r="3562" spans="19:20" x14ac:dyDescent="0.25">
      <c r="S3562" s="443"/>
      <c r="T3562" s="443"/>
    </row>
    <row r="3563" spans="19:20" x14ac:dyDescent="0.25">
      <c r="S3563" s="443"/>
      <c r="T3563" s="443"/>
    </row>
    <row r="3564" spans="19:20" x14ac:dyDescent="0.25">
      <c r="S3564" s="443"/>
      <c r="T3564" s="443"/>
    </row>
    <row r="3565" spans="19:20" x14ac:dyDescent="0.25">
      <c r="S3565" s="443"/>
      <c r="T3565" s="443"/>
    </row>
    <row r="3566" spans="19:20" x14ac:dyDescent="0.25">
      <c r="S3566" s="443"/>
      <c r="T3566" s="443"/>
    </row>
    <row r="3567" spans="19:20" x14ac:dyDescent="0.25">
      <c r="S3567" s="443"/>
      <c r="T3567" s="443"/>
    </row>
    <row r="3568" spans="19:20" x14ac:dyDescent="0.25">
      <c r="S3568" s="443"/>
      <c r="T3568" s="443"/>
    </row>
    <row r="3569" spans="19:20" x14ac:dyDescent="0.25">
      <c r="S3569" s="443"/>
      <c r="T3569" s="443"/>
    </row>
    <row r="3570" spans="19:20" x14ac:dyDescent="0.25">
      <c r="S3570" s="443"/>
      <c r="T3570" s="443"/>
    </row>
    <row r="3571" spans="19:20" x14ac:dyDescent="0.25">
      <c r="S3571" s="443"/>
      <c r="T3571" s="443"/>
    </row>
    <row r="3572" spans="19:20" x14ac:dyDescent="0.25">
      <c r="S3572" s="443"/>
      <c r="T3572" s="443"/>
    </row>
    <row r="3573" spans="19:20" x14ac:dyDescent="0.25">
      <c r="S3573" s="443"/>
      <c r="T3573" s="443"/>
    </row>
    <row r="3574" spans="19:20" x14ac:dyDescent="0.25">
      <c r="S3574" s="443"/>
      <c r="T3574" s="443"/>
    </row>
    <row r="3575" spans="19:20" x14ac:dyDescent="0.25">
      <c r="S3575" s="443"/>
      <c r="T3575" s="443"/>
    </row>
    <row r="3576" spans="19:20" x14ac:dyDescent="0.25">
      <c r="S3576" s="443"/>
      <c r="T3576" s="443"/>
    </row>
    <row r="3577" spans="19:20" x14ac:dyDescent="0.25">
      <c r="S3577" s="443"/>
      <c r="T3577" s="443"/>
    </row>
    <row r="3578" spans="19:20" x14ac:dyDescent="0.25">
      <c r="S3578" s="443"/>
      <c r="T3578" s="443"/>
    </row>
    <row r="3579" spans="19:20" x14ac:dyDescent="0.25">
      <c r="S3579" s="443"/>
      <c r="T3579" s="443"/>
    </row>
    <row r="3580" spans="19:20" x14ac:dyDescent="0.25">
      <c r="S3580" s="443"/>
      <c r="T3580" s="443"/>
    </row>
    <row r="3581" spans="19:20" x14ac:dyDescent="0.25">
      <c r="S3581" s="443"/>
      <c r="T3581" s="443"/>
    </row>
    <row r="3582" spans="19:20" x14ac:dyDescent="0.25">
      <c r="S3582" s="443"/>
      <c r="T3582" s="443"/>
    </row>
    <row r="3583" spans="19:20" x14ac:dyDescent="0.25">
      <c r="S3583" s="443"/>
      <c r="T3583" s="443"/>
    </row>
    <row r="3584" spans="19:20" x14ac:dyDescent="0.25">
      <c r="S3584" s="443"/>
      <c r="T3584" s="443"/>
    </row>
    <row r="3585" spans="19:20" x14ac:dyDescent="0.25">
      <c r="S3585" s="443"/>
      <c r="T3585" s="443"/>
    </row>
    <row r="3586" spans="19:20" x14ac:dyDescent="0.25">
      <c r="S3586" s="443"/>
      <c r="T3586" s="443"/>
    </row>
    <row r="3587" spans="19:20" x14ac:dyDescent="0.25">
      <c r="S3587" s="443"/>
      <c r="T3587" s="443"/>
    </row>
    <row r="3588" spans="19:20" x14ac:dyDescent="0.25">
      <c r="S3588" s="443"/>
      <c r="T3588" s="443"/>
    </row>
    <row r="3589" spans="19:20" x14ac:dyDescent="0.25">
      <c r="S3589" s="443"/>
      <c r="T3589" s="443"/>
    </row>
    <row r="3590" spans="19:20" x14ac:dyDescent="0.25">
      <c r="S3590" s="443"/>
      <c r="T3590" s="443"/>
    </row>
    <row r="3591" spans="19:20" x14ac:dyDescent="0.25">
      <c r="S3591" s="443"/>
      <c r="T3591" s="443"/>
    </row>
    <row r="3592" spans="19:20" x14ac:dyDescent="0.25">
      <c r="S3592" s="443"/>
      <c r="T3592" s="443"/>
    </row>
    <row r="3593" spans="19:20" x14ac:dyDescent="0.25">
      <c r="S3593" s="443"/>
      <c r="T3593" s="443"/>
    </row>
    <row r="3594" spans="19:20" x14ac:dyDescent="0.25">
      <c r="S3594" s="443"/>
      <c r="T3594" s="443"/>
    </row>
    <row r="3595" spans="19:20" x14ac:dyDescent="0.25">
      <c r="S3595" s="443"/>
      <c r="T3595" s="443"/>
    </row>
    <row r="3596" spans="19:20" x14ac:dyDescent="0.25">
      <c r="S3596" s="443"/>
      <c r="T3596" s="443"/>
    </row>
    <row r="3597" spans="19:20" x14ac:dyDescent="0.25">
      <c r="S3597" s="443"/>
      <c r="T3597" s="443"/>
    </row>
    <row r="3598" spans="19:20" x14ac:dyDescent="0.25">
      <c r="S3598" s="443"/>
      <c r="T3598" s="443"/>
    </row>
    <row r="3599" spans="19:20" x14ac:dyDescent="0.25">
      <c r="S3599" s="443"/>
      <c r="T3599" s="443"/>
    </row>
    <row r="3600" spans="19:20" x14ac:dyDescent="0.25">
      <c r="S3600" s="443"/>
      <c r="T3600" s="443"/>
    </row>
    <row r="3601" spans="19:20" x14ac:dyDescent="0.25">
      <c r="S3601" s="443"/>
      <c r="T3601" s="443"/>
    </row>
    <row r="3602" spans="19:20" x14ac:dyDescent="0.25">
      <c r="S3602" s="443"/>
      <c r="T3602" s="443"/>
    </row>
    <row r="3603" spans="19:20" x14ac:dyDescent="0.25">
      <c r="S3603" s="443"/>
      <c r="T3603" s="443"/>
    </row>
    <row r="3604" spans="19:20" x14ac:dyDescent="0.25">
      <c r="S3604" s="443"/>
      <c r="T3604" s="443"/>
    </row>
    <row r="3605" spans="19:20" x14ac:dyDescent="0.25">
      <c r="S3605" s="443"/>
      <c r="T3605" s="443"/>
    </row>
    <row r="3606" spans="19:20" x14ac:dyDescent="0.25">
      <c r="S3606" s="443"/>
      <c r="T3606" s="443"/>
    </row>
    <row r="3607" spans="19:20" x14ac:dyDescent="0.25">
      <c r="S3607" s="443"/>
      <c r="T3607" s="443"/>
    </row>
    <row r="3608" spans="19:20" x14ac:dyDescent="0.25">
      <c r="S3608" s="443"/>
      <c r="T3608" s="443"/>
    </row>
    <row r="3609" spans="19:20" x14ac:dyDescent="0.25">
      <c r="S3609" s="443"/>
      <c r="T3609" s="443"/>
    </row>
    <row r="3610" spans="19:20" x14ac:dyDescent="0.25">
      <c r="S3610" s="443"/>
      <c r="T3610" s="443"/>
    </row>
    <row r="3611" spans="19:20" x14ac:dyDescent="0.25">
      <c r="S3611" s="443"/>
      <c r="T3611" s="443"/>
    </row>
    <row r="3612" spans="19:20" x14ac:dyDescent="0.25">
      <c r="S3612" s="443"/>
      <c r="T3612" s="443"/>
    </row>
    <row r="3613" spans="19:20" x14ac:dyDescent="0.25">
      <c r="S3613" s="443"/>
      <c r="T3613" s="443"/>
    </row>
    <row r="3614" spans="19:20" x14ac:dyDescent="0.25">
      <c r="S3614" s="443"/>
      <c r="T3614" s="443"/>
    </row>
    <row r="3615" spans="19:20" x14ac:dyDescent="0.25">
      <c r="S3615" s="443"/>
      <c r="T3615" s="443"/>
    </row>
    <row r="3616" spans="19:20" x14ac:dyDescent="0.25">
      <c r="S3616" s="443"/>
      <c r="T3616" s="443"/>
    </row>
    <row r="3617" spans="19:20" x14ac:dyDescent="0.25">
      <c r="S3617" s="443"/>
      <c r="T3617" s="443"/>
    </row>
    <row r="3618" spans="19:20" x14ac:dyDescent="0.25">
      <c r="S3618" s="443"/>
      <c r="T3618" s="443"/>
    </row>
    <row r="3619" spans="19:20" x14ac:dyDescent="0.25">
      <c r="S3619" s="443"/>
      <c r="T3619" s="443"/>
    </row>
    <row r="3620" spans="19:20" x14ac:dyDescent="0.25">
      <c r="S3620" s="443"/>
      <c r="T3620" s="443"/>
    </row>
    <row r="3621" spans="19:20" x14ac:dyDescent="0.25">
      <c r="S3621" s="443"/>
      <c r="T3621" s="443"/>
    </row>
    <row r="3622" spans="19:20" x14ac:dyDescent="0.25">
      <c r="S3622" s="443"/>
      <c r="T3622" s="443"/>
    </row>
    <row r="3623" spans="19:20" x14ac:dyDescent="0.25">
      <c r="S3623" s="443"/>
      <c r="T3623" s="443"/>
    </row>
    <row r="3624" spans="19:20" x14ac:dyDescent="0.25">
      <c r="S3624" s="443"/>
      <c r="T3624" s="443"/>
    </row>
    <row r="3625" spans="19:20" x14ac:dyDescent="0.25">
      <c r="S3625" s="443"/>
      <c r="T3625" s="443"/>
    </row>
    <row r="3626" spans="19:20" x14ac:dyDescent="0.25">
      <c r="S3626" s="443"/>
      <c r="T3626" s="443"/>
    </row>
    <row r="3627" spans="19:20" x14ac:dyDescent="0.25">
      <c r="S3627" s="443"/>
      <c r="T3627" s="443"/>
    </row>
    <row r="3628" spans="19:20" x14ac:dyDescent="0.25">
      <c r="S3628" s="443"/>
      <c r="T3628" s="443"/>
    </row>
    <row r="3629" spans="19:20" x14ac:dyDescent="0.25">
      <c r="S3629" s="443"/>
      <c r="T3629" s="443"/>
    </row>
    <row r="3630" spans="19:20" x14ac:dyDescent="0.25">
      <c r="S3630" s="443"/>
      <c r="T3630" s="443"/>
    </row>
    <row r="3631" spans="19:20" x14ac:dyDescent="0.25">
      <c r="S3631" s="443"/>
      <c r="T3631" s="443"/>
    </row>
    <row r="3632" spans="19:20" x14ac:dyDescent="0.25">
      <c r="S3632" s="443"/>
      <c r="T3632" s="443"/>
    </row>
    <row r="3633" spans="19:20" x14ac:dyDescent="0.25">
      <c r="S3633" s="443"/>
      <c r="T3633" s="443"/>
    </row>
    <row r="3634" spans="19:20" x14ac:dyDescent="0.25">
      <c r="S3634" s="443"/>
      <c r="T3634" s="443"/>
    </row>
    <row r="3635" spans="19:20" x14ac:dyDescent="0.25">
      <c r="S3635" s="443"/>
      <c r="T3635" s="443"/>
    </row>
    <row r="3636" spans="19:20" x14ac:dyDescent="0.25">
      <c r="S3636" s="443"/>
      <c r="T3636" s="443"/>
    </row>
    <row r="3637" spans="19:20" x14ac:dyDescent="0.25">
      <c r="S3637" s="443"/>
      <c r="T3637" s="443"/>
    </row>
    <row r="3638" spans="19:20" x14ac:dyDescent="0.25">
      <c r="S3638" s="443"/>
      <c r="T3638" s="443"/>
    </row>
    <row r="3639" spans="19:20" x14ac:dyDescent="0.25">
      <c r="S3639" s="443"/>
      <c r="T3639" s="443"/>
    </row>
    <row r="3640" spans="19:20" x14ac:dyDescent="0.25">
      <c r="S3640" s="443"/>
      <c r="T3640" s="443"/>
    </row>
    <row r="3641" spans="19:20" x14ac:dyDescent="0.25">
      <c r="S3641" s="443"/>
      <c r="T3641" s="443"/>
    </row>
    <row r="3642" spans="19:20" x14ac:dyDescent="0.25">
      <c r="S3642" s="443"/>
      <c r="T3642" s="443"/>
    </row>
    <row r="3643" spans="19:20" x14ac:dyDescent="0.25">
      <c r="S3643" s="443"/>
      <c r="T3643" s="443"/>
    </row>
    <row r="3644" spans="19:20" x14ac:dyDescent="0.25">
      <c r="S3644" s="443"/>
      <c r="T3644" s="443"/>
    </row>
    <row r="3645" spans="19:20" x14ac:dyDescent="0.25">
      <c r="S3645" s="443"/>
      <c r="T3645" s="443"/>
    </row>
    <row r="3646" spans="19:20" x14ac:dyDescent="0.25">
      <c r="S3646" s="443"/>
      <c r="T3646" s="443"/>
    </row>
    <row r="3647" spans="19:20" x14ac:dyDescent="0.25">
      <c r="S3647" s="443"/>
      <c r="T3647" s="443"/>
    </row>
    <row r="3648" spans="19:20" x14ac:dyDescent="0.25">
      <c r="S3648" s="443"/>
      <c r="T3648" s="443"/>
    </row>
    <row r="3649" spans="19:20" x14ac:dyDescent="0.25">
      <c r="S3649" s="443"/>
      <c r="T3649" s="443"/>
    </row>
    <row r="3650" spans="19:20" x14ac:dyDescent="0.25">
      <c r="S3650" s="443"/>
      <c r="T3650" s="443"/>
    </row>
    <row r="3651" spans="19:20" x14ac:dyDescent="0.25">
      <c r="S3651" s="443"/>
      <c r="T3651" s="443"/>
    </row>
    <row r="3652" spans="19:20" x14ac:dyDescent="0.25">
      <c r="S3652" s="443"/>
      <c r="T3652" s="443"/>
    </row>
    <row r="3653" spans="19:20" x14ac:dyDescent="0.25">
      <c r="S3653" s="443"/>
      <c r="T3653" s="443"/>
    </row>
    <row r="3654" spans="19:20" x14ac:dyDescent="0.25">
      <c r="S3654" s="443"/>
      <c r="T3654" s="443"/>
    </row>
    <row r="3655" spans="19:20" x14ac:dyDescent="0.25">
      <c r="S3655" s="443"/>
      <c r="T3655" s="443"/>
    </row>
    <row r="3656" spans="19:20" x14ac:dyDescent="0.25">
      <c r="S3656" s="443"/>
      <c r="T3656" s="443"/>
    </row>
    <row r="3657" spans="19:20" x14ac:dyDescent="0.25">
      <c r="S3657" s="443"/>
      <c r="T3657" s="443"/>
    </row>
    <row r="3658" spans="19:20" x14ac:dyDescent="0.25">
      <c r="S3658" s="443"/>
      <c r="T3658" s="443"/>
    </row>
    <row r="3659" spans="19:20" x14ac:dyDescent="0.25">
      <c r="S3659" s="443"/>
      <c r="T3659" s="443"/>
    </row>
    <row r="3660" spans="19:20" x14ac:dyDescent="0.25">
      <c r="S3660" s="443"/>
      <c r="T3660" s="443"/>
    </row>
    <row r="3661" spans="19:20" x14ac:dyDescent="0.25">
      <c r="S3661" s="443"/>
      <c r="T3661" s="443"/>
    </row>
    <row r="3662" spans="19:20" x14ac:dyDescent="0.25">
      <c r="S3662" s="443"/>
      <c r="T3662" s="443"/>
    </row>
    <row r="3663" spans="19:20" x14ac:dyDescent="0.25">
      <c r="S3663" s="443"/>
      <c r="T3663" s="443"/>
    </row>
    <row r="3664" spans="19:20" x14ac:dyDescent="0.25">
      <c r="S3664" s="443"/>
      <c r="T3664" s="443"/>
    </row>
    <row r="3665" spans="19:20" x14ac:dyDescent="0.25">
      <c r="S3665" s="443"/>
      <c r="T3665" s="443"/>
    </row>
    <row r="3666" spans="19:20" x14ac:dyDescent="0.25">
      <c r="S3666" s="443"/>
      <c r="T3666" s="443"/>
    </row>
    <row r="3667" spans="19:20" x14ac:dyDescent="0.25">
      <c r="S3667" s="443"/>
      <c r="T3667" s="443"/>
    </row>
    <row r="3668" spans="19:20" x14ac:dyDescent="0.25">
      <c r="S3668" s="443"/>
      <c r="T3668" s="443"/>
    </row>
    <row r="3669" spans="19:20" x14ac:dyDescent="0.25">
      <c r="S3669" s="443"/>
      <c r="T3669" s="443"/>
    </row>
    <row r="3670" spans="19:20" x14ac:dyDescent="0.25">
      <c r="S3670" s="443"/>
      <c r="T3670" s="443"/>
    </row>
    <row r="3671" spans="19:20" x14ac:dyDescent="0.25">
      <c r="S3671" s="443"/>
      <c r="T3671" s="443"/>
    </row>
    <row r="3672" spans="19:20" x14ac:dyDescent="0.25">
      <c r="S3672" s="443"/>
      <c r="T3672" s="443"/>
    </row>
    <row r="3673" spans="19:20" x14ac:dyDescent="0.25">
      <c r="S3673" s="443"/>
      <c r="T3673" s="443"/>
    </row>
    <row r="3674" spans="19:20" x14ac:dyDescent="0.25">
      <c r="S3674" s="443"/>
      <c r="T3674" s="443"/>
    </row>
    <row r="3675" spans="19:20" x14ac:dyDescent="0.25">
      <c r="S3675" s="443"/>
      <c r="T3675" s="443"/>
    </row>
    <row r="3676" spans="19:20" x14ac:dyDescent="0.25">
      <c r="S3676" s="443"/>
      <c r="T3676" s="443"/>
    </row>
    <row r="3677" spans="19:20" x14ac:dyDescent="0.25">
      <c r="S3677" s="443"/>
      <c r="T3677" s="443"/>
    </row>
    <row r="3678" spans="19:20" x14ac:dyDescent="0.25">
      <c r="S3678" s="443"/>
      <c r="T3678" s="443"/>
    </row>
    <row r="3679" spans="19:20" x14ac:dyDescent="0.25">
      <c r="S3679" s="443"/>
      <c r="T3679" s="443"/>
    </row>
    <row r="3680" spans="19:20" x14ac:dyDescent="0.25">
      <c r="S3680" s="443"/>
      <c r="T3680" s="443"/>
    </row>
    <row r="3681" spans="19:20" x14ac:dyDescent="0.25">
      <c r="S3681" s="443"/>
      <c r="T3681" s="443"/>
    </row>
    <row r="3682" spans="19:20" x14ac:dyDescent="0.25">
      <c r="S3682" s="443"/>
      <c r="T3682" s="443"/>
    </row>
    <row r="3683" spans="19:20" x14ac:dyDescent="0.25">
      <c r="S3683" s="443"/>
      <c r="T3683" s="443"/>
    </row>
    <row r="3684" spans="19:20" x14ac:dyDescent="0.25">
      <c r="S3684" s="443"/>
      <c r="T3684" s="443"/>
    </row>
    <row r="3685" spans="19:20" x14ac:dyDescent="0.25">
      <c r="S3685" s="443"/>
      <c r="T3685" s="443"/>
    </row>
    <row r="3686" spans="19:20" x14ac:dyDescent="0.25">
      <c r="S3686" s="443"/>
      <c r="T3686" s="443"/>
    </row>
    <row r="3687" spans="19:20" x14ac:dyDescent="0.25">
      <c r="S3687" s="443"/>
      <c r="T3687" s="443"/>
    </row>
    <row r="3688" spans="19:20" x14ac:dyDescent="0.25">
      <c r="S3688" s="443"/>
      <c r="T3688" s="443"/>
    </row>
    <row r="3689" spans="19:20" x14ac:dyDescent="0.25">
      <c r="S3689" s="443"/>
      <c r="T3689" s="443"/>
    </row>
    <row r="3690" spans="19:20" x14ac:dyDescent="0.25">
      <c r="S3690" s="443"/>
      <c r="T3690" s="443"/>
    </row>
    <row r="3691" spans="19:20" x14ac:dyDescent="0.25">
      <c r="S3691" s="443"/>
      <c r="T3691" s="443"/>
    </row>
    <row r="3692" spans="19:20" x14ac:dyDescent="0.25">
      <c r="S3692" s="443"/>
      <c r="T3692" s="443"/>
    </row>
    <row r="3693" spans="19:20" x14ac:dyDescent="0.25">
      <c r="S3693" s="443"/>
      <c r="T3693" s="443"/>
    </row>
    <row r="3694" spans="19:20" x14ac:dyDescent="0.25">
      <c r="S3694" s="443"/>
      <c r="T3694" s="443"/>
    </row>
    <row r="3695" spans="19:20" x14ac:dyDescent="0.25">
      <c r="S3695" s="443"/>
      <c r="T3695" s="443"/>
    </row>
    <row r="3696" spans="19:20" x14ac:dyDescent="0.25">
      <c r="S3696" s="443"/>
      <c r="T3696" s="443"/>
    </row>
    <row r="3697" spans="19:20" x14ac:dyDescent="0.25">
      <c r="S3697" s="443"/>
      <c r="T3697" s="443"/>
    </row>
    <row r="3698" spans="19:20" x14ac:dyDescent="0.25">
      <c r="S3698" s="443"/>
      <c r="T3698" s="443"/>
    </row>
    <row r="3699" spans="19:20" x14ac:dyDescent="0.25">
      <c r="S3699" s="443"/>
      <c r="T3699" s="443"/>
    </row>
    <row r="3700" spans="19:20" x14ac:dyDescent="0.25">
      <c r="S3700" s="443"/>
      <c r="T3700" s="443"/>
    </row>
    <row r="3701" spans="19:20" x14ac:dyDescent="0.25">
      <c r="S3701" s="443"/>
      <c r="T3701" s="443"/>
    </row>
    <row r="3702" spans="19:20" x14ac:dyDescent="0.25">
      <c r="S3702" s="443"/>
      <c r="T3702" s="443"/>
    </row>
    <row r="3703" spans="19:20" x14ac:dyDescent="0.25">
      <c r="S3703" s="443"/>
      <c r="T3703" s="443"/>
    </row>
    <row r="3704" spans="19:20" x14ac:dyDescent="0.25">
      <c r="S3704" s="443"/>
      <c r="T3704" s="443"/>
    </row>
    <row r="3705" spans="19:20" x14ac:dyDescent="0.25">
      <c r="S3705" s="443"/>
      <c r="T3705" s="443"/>
    </row>
    <row r="3706" spans="19:20" x14ac:dyDescent="0.25">
      <c r="S3706" s="443"/>
      <c r="T3706" s="443"/>
    </row>
    <row r="3707" spans="19:20" x14ac:dyDescent="0.25">
      <c r="S3707" s="443"/>
      <c r="T3707" s="443"/>
    </row>
    <row r="3708" spans="19:20" x14ac:dyDescent="0.25">
      <c r="S3708" s="443"/>
      <c r="T3708" s="443"/>
    </row>
    <row r="3709" spans="19:20" x14ac:dyDescent="0.25">
      <c r="S3709" s="443"/>
      <c r="T3709" s="443"/>
    </row>
    <row r="3710" spans="19:20" x14ac:dyDescent="0.25">
      <c r="S3710" s="443"/>
      <c r="T3710" s="443"/>
    </row>
    <row r="3711" spans="19:20" x14ac:dyDescent="0.25">
      <c r="S3711" s="443"/>
      <c r="T3711" s="443"/>
    </row>
    <row r="3712" spans="19:20" x14ac:dyDescent="0.25">
      <c r="S3712" s="443"/>
      <c r="T3712" s="443"/>
    </row>
    <row r="3713" spans="19:20" x14ac:dyDescent="0.25">
      <c r="S3713" s="443"/>
      <c r="T3713" s="443"/>
    </row>
    <row r="3714" spans="19:20" x14ac:dyDescent="0.25">
      <c r="S3714" s="443"/>
      <c r="T3714" s="443"/>
    </row>
    <row r="3715" spans="19:20" x14ac:dyDescent="0.25">
      <c r="S3715" s="443"/>
      <c r="T3715" s="443"/>
    </row>
    <row r="3716" spans="19:20" x14ac:dyDescent="0.25">
      <c r="S3716" s="443"/>
      <c r="T3716" s="443"/>
    </row>
    <row r="3717" spans="19:20" x14ac:dyDescent="0.25">
      <c r="S3717" s="443"/>
      <c r="T3717" s="443"/>
    </row>
    <row r="3718" spans="19:20" x14ac:dyDescent="0.25">
      <c r="S3718" s="443"/>
      <c r="T3718" s="443"/>
    </row>
    <row r="3719" spans="19:20" x14ac:dyDescent="0.25">
      <c r="S3719" s="443"/>
      <c r="T3719" s="443"/>
    </row>
    <row r="3720" spans="19:20" x14ac:dyDescent="0.25">
      <c r="S3720" s="443"/>
      <c r="T3720" s="443"/>
    </row>
    <row r="3721" spans="19:20" x14ac:dyDescent="0.25">
      <c r="S3721" s="443"/>
      <c r="T3721" s="443"/>
    </row>
    <row r="3722" spans="19:20" x14ac:dyDescent="0.25">
      <c r="S3722" s="443"/>
      <c r="T3722" s="443"/>
    </row>
    <row r="3723" spans="19:20" x14ac:dyDescent="0.25">
      <c r="S3723" s="443"/>
      <c r="T3723" s="443"/>
    </row>
    <row r="3724" spans="19:20" x14ac:dyDescent="0.25">
      <c r="S3724" s="443"/>
      <c r="T3724" s="443"/>
    </row>
    <row r="3725" spans="19:20" x14ac:dyDescent="0.25">
      <c r="S3725" s="443"/>
      <c r="T3725" s="443"/>
    </row>
    <row r="3726" spans="19:20" x14ac:dyDescent="0.25">
      <c r="S3726" s="443"/>
      <c r="T3726" s="443"/>
    </row>
    <row r="3727" spans="19:20" x14ac:dyDescent="0.25">
      <c r="S3727" s="443"/>
      <c r="T3727" s="443"/>
    </row>
    <row r="3728" spans="19:20" x14ac:dyDescent="0.25">
      <c r="S3728" s="443"/>
      <c r="T3728" s="443"/>
    </row>
    <row r="3729" spans="19:20" x14ac:dyDescent="0.25">
      <c r="S3729" s="443"/>
      <c r="T3729" s="443"/>
    </row>
    <row r="3730" spans="19:20" x14ac:dyDescent="0.25">
      <c r="S3730" s="443"/>
      <c r="T3730" s="443"/>
    </row>
    <row r="3731" spans="19:20" x14ac:dyDescent="0.25">
      <c r="S3731" s="443"/>
      <c r="T3731" s="443"/>
    </row>
    <row r="3732" spans="19:20" x14ac:dyDescent="0.25">
      <c r="S3732" s="443"/>
      <c r="T3732" s="443"/>
    </row>
    <row r="3733" spans="19:20" x14ac:dyDescent="0.25">
      <c r="S3733" s="443"/>
      <c r="T3733" s="443"/>
    </row>
    <row r="3734" spans="19:20" x14ac:dyDescent="0.25">
      <c r="S3734" s="443"/>
      <c r="T3734" s="443"/>
    </row>
    <row r="3735" spans="19:20" x14ac:dyDescent="0.25">
      <c r="S3735" s="443"/>
      <c r="T3735" s="443"/>
    </row>
    <row r="3736" spans="19:20" x14ac:dyDescent="0.25">
      <c r="S3736" s="443"/>
      <c r="T3736" s="443"/>
    </row>
    <row r="3737" spans="19:20" x14ac:dyDescent="0.25">
      <c r="S3737" s="443"/>
      <c r="T3737" s="443"/>
    </row>
    <row r="3738" spans="19:20" x14ac:dyDescent="0.25">
      <c r="S3738" s="443"/>
      <c r="T3738" s="443"/>
    </row>
    <row r="3739" spans="19:20" x14ac:dyDescent="0.25">
      <c r="S3739" s="443"/>
      <c r="T3739" s="443"/>
    </row>
    <row r="3740" spans="19:20" x14ac:dyDescent="0.25">
      <c r="S3740" s="443"/>
      <c r="T3740" s="443"/>
    </row>
    <row r="3741" spans="19:20" x14ac:dyDescent="0.25">
      <c r="S3741" s="443"/>
      <c r="T3741" s="443"/>
    </row>
    <row r="3742" spans="19:20" x14ac:dyDescent="0.25">
      <c r="S3742" s="443"/>
      <c r="T3742" s="443"/>
    </row>
    <row r="3743" spans="19:20" x14ac:dyDescent="0.25">
      <c r="S3743" s="443"/>
      <c r="T3743" s="443"/>
    </row>
    <row r="3744" spans="19:20" x14ac:dyDescent="0.25">
      <c r="S3744" s="443"/>
      <c r="T3744" s="443"/>
    </row>
    <row r="3745" spans="19:20" x14ac:dyDescent="0.25">
      <c r="S3745" s="443"/>
      <c r="T3745" s="443"/>
    </row>
    <row r="3746" spans="19:20" x14ac:dyDescent="0.25">
      <c r="S3746" s="443"/>
      <c r="T3746" s="443"/>
    </row>
    <row r="3747" spans="19:20" x14ac:dyDescent="0.25">
      <c r="S3747" s="443"/>
      <c r="T3747" s="443"/>
    </row>
    <row r="3748" spans="19:20" x14ac:dyDescent="0.25">
      <c r="S3748" s="443"/>
      <c r="T3748" s="443"/>
    </row>
    <row r="3749" spans="19:20" x14ac:dyDescent="0.25">
      <c r="S3749" s="443"/>
      <c r="T3749" s="443"/>
    </row>
    <row r="3750" spans="19:20" x14ac:dyDescent="0.25">
      <c r="S3750" s="443"/>
      <c r="T3750" s="443"/>
    </row>
    <row r="3751" spans="19:20" x14ac:dyDescent="0.25">
      <c r="S3751" s="443"/>
      <c r="T3751" s="443"/>
    </row>
    <row r="3752" spans="19:20" x14ac:dyDescent="0.25">
      <c r="S3752" s="443"/>
      <c r="T3752" s="443"/>
    </row>
    <row r="3753" spans="19:20" x14ac:dyDescent="0.25">
      <c r="S3753" s="443"/>
      <c r="T3753" s="443"/>
    </row>
    <row r="3754" spans="19:20" x14ac:dyDescent="0.25">
      <c r="S3754" s="443"/>
      <c r="T3754" s="443"/>
    </row>
    <row r="3755" spans="19:20" x14ac:dyDescent="0.25">
      <c r="S3755" s="443"/>
      <c r="T3755" s="443"/>
    </row>
    <row r="3756" spans="19:20" x14ac:dyDescent="0.25">
      <c r="S3756" s="443"/>
      <c r="T3756" s="443"/>
    </row>
    <row r="3757" spans="19:20" x14ac:dyDescent="0.25">
      <c r="S3757" s="443"/>
      <c r="T3757" s="443"/>
    </row>
    <row r="3758" spans="19:20" x14ac:dyDescent="0.25">
      <c r="S3758" s="443"/>
      <c r="T3758" s="443"/>
    </row>
    <row r="3759" spans="19:20" x14ac:dyDescent="0.25">
      <c r="S3759" s="443"/>
      <c r="T3759" s="443"/>
    </row>
    <row r="3760" spans="19:20" x14ac:dyDescent="0.25">
      <c r="S3760" s="443"/>
      <c r="T3760" s="443"/>
    </row>
    <row r="3761" spans="19:20" x14ac:dyDescent="0.25">
      <c r="S3761" s="443"/>
      <c r="T3761" s="443"/>
    </row>
    <row r="3762" spans="19:20" x14ac:dyDescent="0.25">
      <c r="S3762" s="443"/>
      <c r="T3762" s="443"/>
    </row>
    <row r="3763" spans="19:20" x14ac:dyDescent="0.25">
      <c r="S3763" s="443"/>
      <c r="T3763" s="443"/>
    </row>
    <row r="3764" spans="19:20" x14ac:dyDescent="0.25">
      <c r="S3764" s="443"/>
      <c r="T3764" s="443"/>
    </row>
    <row r="3765" spans="19:20" x14ac:dyDescent="0.25">
      <c r="S3765" s="443"/>
      <c r="T3765" s="443"/>
    </row>
    <row r="3766" spans="19:20" x14ac:dyDescent="0.25">
      <c r="S3766" s="443"/>
      <c r="T3766" s="443"/>
    </row>
    <row r="3767" spans="19:20" x14ac:dyDescent="0.25">
      <c r="S3767" s="443"/>
      <c r="T3767" s="443"/>
    </row>
    <row r="3768" spans="19:20" x14ac:dyDescent="0.25">
      <c r="S3768" s="443"/>
      <c r="T3768" s="443"/>
    </row>
    <row r="3769" spans="19:20" x14ac:dyDescent="0.25">
      <c r="S3769" s="443"/>
      <c r="T3769" s="443"/>
    </row>
    <row r="3770" spans="19:20" x14ac:dyDescent="0.25">
      <c r="S3770" s="443"/>
      <c r="T3770" s="443"/>
    </row>
    <row r="3771" spans="19:20" x14ac:dyDescent="0.25">
      <c r="S3771" s="443"/>
      <c r="T3771" s="443"/>
    </row>
    <row r="3772" spans="19:20" x14ac:dyDescent="0.25">
      <c r="S3772" s="443"/>
      <c r="T3772" s="443"/>
    </row>
    <row r="3773" spans="19:20" x14ac:dyDescent="0.25">
      <c r="S3773" s="443"/>
      <c r="T3773" s="443"/>
    </row>
    <row r="3774" spans="19:20" x14ac:dyDescent="0.25">
      <c r="S3774" s="443"/>
      <c r="T3774" s="443"/>
    </row>
    <row r="3775" spans="19:20" x14ac:dyDescent="0.25">
      <c r="S3775" s="443"/>
      <c r="T3775" s="443"/>
    </row>
    <row r="3776" spans="19:20" x14ac:dyDescent="0.25">
      <c r="S3776" s="443"/>
      <c r="T3776" s="443"/>
    </row>
    <row r="3777" spans="19:20" x14ac:dyDescent="0.25">
      <c r="S3777" s="443"/>
      <c r="T3777" s="443"/>
    </row>
    <row r="3778" spans="19:20" x14ac:dyDescent="0.25">
      <c r="S3778" s="443"/>
      <c r="T3778" s="443"/>
    </row>
    <row r="3779" spans="19:20" x14ac:dyDescent="0.25">
      <c r="S3779" s="443"/>
      <c r="T3779" s="443"/>
    </row>
    <row r="3780" spans="19:20" x14ac:dyDescent="0.25">
      <c r="S3780" s="443"/>
      <c r="T3780" s="443"/>
    </row>
    <row r="3781" spans="19:20" x14ac:dyDescent="0.25">
      <c r="S3781" s="443"/>
      <c r="T3781" s="443"/>
    </row>
    <row r="3782" spans="19:20" x14ac:dyDescent="0.25">
      <c r="S3782" s="443"/>
      <c r="T3782" s="443"/>
    </row>
    <row r="3783" spans="19:20" x14ac:dyDescent="0.25">
      <c r="S3783" s="443"/>
      <c r="T3783" s="443"/>
    </row>
    <row r="3784" spans="19:20" x14ac:dyDescent="0.25">
      <c r="S3784" s="443"/>
      <c r="T3784" s="443"/>
    </row>
    <row r="3785" spans="19:20" x14ac:dyDescent="0.25">
      <c r="S3785" s="443"/>
      <c r="T3785" s="443"/>
    </row>
    <row r="3786" spans="19:20" x14ac:dyDescent="0.25">
      <c r="S3786" s="443"/>
      <c r="T3786" s="443"/>
    </row>
    <row r="3787" spans="19:20" x14ac:dyDescent="0.25">
      <c r="S3787" s="443"/>
      <c r="T3787" s="443"/>
    </row>
    <row r="3788" spans="19:20" x14ac:dyDescent="0.25">
      <c r="S3788" s="443"/>
      <c r="T3788" s="443"/>
    </row>
    <row r="3789" spans="19:20" x14ac:dyDescent="0.25">
      <c r="S3789" s="443"/>
      <c r="T3789" s="443"/>
    </row>
    <row r="3790" spans="19:20" x14ac:dyDescent="0.25">
      <c r="S3790" s="443"/>
      <c r="T3790" s="443"/>
    </row>
    <row r="3791" spans="19:20" x14ac:dyDescent="0.25">
      <c r="S3791" s="443"/>
      <c r="T3791" s="443"/>
    </row>
    <row r="3792" spans="19:20" x14ac:dyDescent="0.25">
      <c r="S3792" s="443"/>
      <c r="T3792" s="443"/>
    </row>
    <row r="3793" spans="19:20" x14ac:dyDescent="0.25">
      <c r="S3793" s="443"/>
      <c r="T3793" s="443"/>
    </row>
    <row r="3794" spans="19:20" x14ac:dyDescent="0.25">
      <c r="S3794" s="443"/>
      <c r="T3794" s="443"/>
    </row>
    <row r="3795" spans="19:20" x14ac:dyDescent="0.25">
      <c r="S3795" s="443"/>
      <c r="T3795" s="443"/>
    </row>
    <row r="3796" spans="19:20" x14ac:dyDescent="0.25">
      <c r="S3796" s="443"/>
      <c r="T3796" s="443"/>
    </row>
    <row r="3797" spans="19:20" x14ac:dyDescent="0.25">
      <c r="S3797" s="443"/>
      <c r="T3797" s="443"/>
    </row>
    <row r="3798" spans="19:20" x14ac:dyDescent="0.25">
      <c r="S3798" s="443"/>
      <c r="T3798" s="443"/>
    </row>
    <row r="3799" spans="19:20" x14ac:dyDescent="0.25">
      <c r="S3799" s="443"/>
      <c r="T3799" s="443"/>
    </row>
    <row r="3800" spans="19:20" x14ac:dyDescent="0.25">
      <c r="S3800" s="443"/>
      <c r="T3800" s="443"/>
    </row>
    <row r="3801" spans="19:20" x14ac:dyDescent="0.25">
      <c r="S3801" s="443"/>
      <c r="T3801" s="443"/>
    </row>
    <row r="3802" spans="19:20" x14ac:dyDescent="0.25">
      <c r="S3802" s="443"/>
      <c r="T3802" s="443"/>
    </row>
    <row r="3803" spans="19:20" x14ac:dyDescent="0.25">
      <c r="S3803" s="443"/>
      <c r="T3803" s="443"/>
    </row>
    <row r="3804" spans="19:20" x14ac:dyDescent="0.25">
      <c r="S3804" s="443"/>
      <c r="T3804" s="443"/>
    </row>
    <row r="3805" spans="19:20" x14ac:dyDescent="0.25">
      <c r="S3805" s="443"/>
      <c r="T3805" s="443"/>
    </row>
    <row r="3806" spans="19:20" x14ac:dyDescent="0.25">
      <c r="S3806" s="443"/>
      <c r="T3806" s="443"/>
    </row>
    <row r="3807" spans="19:20" x14ac:dyDescent="0.25">
      <c r="S3807" s="443"/>
      <c r="T3807" s="443"/>
    </row>
    <row r="3808" spans="19:20" x14ac:dyDescent="0.25">
      <c r="S3808" s="443"/>
      <c r="T3808" s="443"/>
    </row>
    <row r="3809" spans="19:20" x14ac:dyDescent="0.25">
      <c r="S3809" s="443"/>
      <c r="T3809" s="443"/>
    </row>
    <row r="3810" spans="19:20" x14ac:dyDescent="0.25">
      <c r="S3810" s="443"/>
      <c r="T3810" s="443"/>
    </row>
    <row r="3811" spans="19:20" x14ac:dyDescent="0.25">
      <c r="S3811" s="443"/>
      <c r="T3811" s="443"/>
    </row>
    <row r="3812" spans="19:20" x14ac:dyDescent="0.25">
      <c r="S3812" s="443"/>
      <c r="T3812" s="443"/>
    </row>
    <row r="3813" spans="19:20" x14ac:dyDescent="0.25">
      <c r="S3813" s="443"/>
      <c r="T3813" s="443"/>
    </row>
    <row r="3814" spans="19:20" x14ac:dyDescent="0.25">
      <c r="S3814" s="443"/>
      <c r="T3814" s="443"/>
    </row>
    <row r="3815" spans="19:20" x14ac:dyDescent="0.25">
      <c r="S3815" s="443"/>
      <c r="T3815" s="443"/>
    </row>
    <row r="3816" spans="19:20" x14ac:dyDescent="0.25">
      <c r="S3816" s="443"/>
      <c r="T3816" s="443"/>
    </row>
    <row r="3817" spans="19:20" x14ac:dyDescent="0.25">
      <c r="S3817" s="443"/>
      <c r="T3817" s="443"/>
    </row>
    <row r="3818" spans="19:20" x14ac:dyDescent="0.25">
      <c r="S3818" s="443"/>
      <c r="T3818" s="443"/>
    </row>
    <row r="3819" spans="19:20" x14ac:dyDescent="0.25">
      <c r="S3819" s="443"/>
      <c r="T3819" s="443"/>
    </row>
    <row r="3820" spans="19:20" x14ac:dyDescent="0.25">
      <c r="S3820" s="443"/>
      <c r="T3820" s="443"/>
    </row>
    <row r="3821" spans="19:20" x14ac:dyDescent="0.25">
      <c r="S3821" s="443"/>
      <c r="T3821" s="443"/>
    </row>
    <row r="3822" spans="19:20" x14ac:dyDescent="0.25">
      <c r="S3822" s="443"/>
      <c r="T3822" s="443"/>
    </row>
    <row r="3823" spans="19:20" x14ac:dyDescent="0.25">
      <c r="S3823" s="443"/>
      <c r="T3823" s="443"/>
    </row>
    <row r="3824" spans="19:20" x14ac:dyDescent="0.25">
      <c r="S3824" s="443"/>
      <c r="T3824" s="443"/>
    </row>
    <row r="3825" spans="19:20" x14ac:dyDescent="0.25">
      <c r="S3825" s="443"/>
      <c r="T3825" s="443"/>
    </row>
    <row r="3826" spans="19:20" x14ac:dyDescent="0.25">
      <c r="S3826" s="443"/>
      <c r="T3826" s="443"/>
    </row>
    <row r="3827" spans="19:20" x14ac:dyDescent="0.25">
      <c r="S3827" s="443"/>
      <c r="T3827" s="443"/>
    </row>
    <row r="3828" spans="19:20" x14ac:dyDescent="0.25">
      <c r="S3828" s="443"/>
      <c r="T3828" s="443"/>
    </row>
    <row r="3829" spans="19:20" x14ac:dyDescent="0.25">
      <c r="S3829" s="443"/>
      <c r="T3829" s="443"/>
    </row>
    <row r="3830" spans="19:20" x14ac:dyDescent="0.25">
      <c r="S3830" s="443"/>
      <c r="T3830" s="443"/>
    </row>
    <row r="3831" spans="19:20" x14ac:dyDescent="0.25">
      <c r="S3831" s="443"/>
      <c r="T3831" s="443"/>
    </row>
    <row r="3832" spans="19:20" x14ac:dyDescent="0.25">
      <c r="S3832" s="443"/>
      <c r="T3832" s="443"/>
    </row>
    <row r="3833" spans="19:20" x14ac:dyDescent="0.25">
      <c r="S3833" s="443"/>
      <c r="T3833" s="443"/>
    </row>
    <row r="3834" spans="19:20" x14ac:dyDescent="0.25">
      <c r="S3834" s="443"/>
      <c r="T3834" s="443"/>
    </row>
    <row r="3835" spans="19:20" x14ac:dyDescent="0.25">
      <c r="S3835" s="443"/>
      <c r="T3835" s="443"/>
    </row>
    <row r="3836" spans="19:20" x14ac:dyDescent="0.25">
      <c r="S3836" s="443"/>
      <c r="T3836" s="443"/>
    </row>
    <row r="3837" spans="19:20" x14ac:dyDescent="0.25">
      <c r="S3837" s="443"/>
      <c r="T3837" s="443"/>
    </row>
    <row r="3838" spans="19:20" x14ac:dyDescent="0.25">
      <c r="S3838" s="443"/>
      <c r="T3838" s="443"/>
    </row>
    <row r="3839" spans="19:20" x14ac:dyDescent="0.25">
      <c r="S3839" s="443"/>
      <c r="T3839" s="443"/>
    </row>
    <row r="3840" spans="19:20" x14ac:dyDescent="0.25">
      <c r="S3840" s="443"/>
      <c r="T3840" s="443"/>
    </row>
    <row r="3841" spans="19:20" x14ac:dyDescent="0.25">
      <c r="S3841" s="443"/>
      <c r="T3841" s="443"/>
    </row>
    <row r="3842" spans="19:20" x14ac:dyDescent="0.25">
      <c r="S3842" s="443"/>
      <c r="T3842" s="443"/>
    </row>
    <row r="3843" spans="19:20" x14ac:dyDescent="0.25">
      <c r="S3843" s="443"/>
      <c r="T3843" s="443"/>
    </row>
    <row r="3844" spans="19:20" x14ac:dyDescent="0.25">
      <c r="S3844" s="443"/>
      <c r="T3844" s="443"/>
    </row>
    <row r="3845" spans="19:20" x14ac:dyDescent="0.25">
      <c r="S3845" s="443"/>
      <c r="T3845" s="443"/>
    </row>
    <row r="3846" spans="19:20" x14ac:dyDescent="0.25">
      <c r="S3846" s="443"/>
      <c r="T3846" s="443"/>
    </row>
    <row r="3847" spans="19:20" x14ac:dyDescent="0.25">
      <c r="S3847" s="443"/>
      <c r="T3847" s="443"/>
    </row>
    <row r="3848" spans="19:20" x14ac:dyDescent="0.25">
      <c r="S3848" s="443"/>
      <c r="T3848" s="443"/>
    </row>
    <row r="3849" spans="19:20" x14ac:dyDescent="0.25">
      <c r="S3849" s="443"/>
      <c r="T3849" s="443"/>
    </row>
    <row r="3850" spans="19:20" x14ac:dyDescent="0.25">
      <c r="S3850" s="443"/>
      <c r="T3850" s="443"/>
    </row>
    <row r="3851" spans="19:20" x14ac:dyDescent="0.25">
      <c r="S3851" s="443"/>
      <c r="T3851" s="443"/>
    </row>
    <row r="3852" spans="19:20" x14ac:dyDescent="0.25">
      <c r="S3852" s="443"/>
      <c r="T3852" s="443"/>
    </row>
    <row r="3853" spans="19:20" x14ac:dyDescent="0.25">
      <c r="S3853" s="443"/>
      <c r="T3853" s="443"/>
    </row>
    <row r="3854" spans="19:20" x14ac:dyDescent="0.25">
      <c r="S3854" s="443"/>
      <c r="T3854" s="443"/>
    </row>
    <row r="3855" spans="19:20" x14ac:dyDescent="0.25">
      <c r="S3855" s="443"/>
      <c r="T3855" s="443"/>
    </row>
    <row r="3856" spans="19:20" x14ac:dyDescent="0.25">
      <c r="S3856" s="443"/>
      <c r="T3856" s="443"/>
    </row>
    <row r="3857" spans="19:20" x14ac:dyDescent="0.25">
      <c r="S3857" s="443"/>
      <c r="T3857" s="443"/>
    </row>
    <row r="3858" spans="19:20" x14ac:dyDescent="0.25">
      <c r="S3858" s="443"/>
      <c r="T3858" s="443"/>
    </row>
    <row r="3859" spans="19:20" x14ac:dyDescent="0.25">
      <c r="S3859" s="443"/>
      <c r="T3859" s="443"/>
    </row>
    <row r="3860" spans="19:20" x14ac:dyDescent="0.25">
      <c r="S3860" s="443"/>
      <c r="T3860" s="443"/>
    </row>
    <row r="3861" spans="19:20" x14ac:dyDescent="0.25">
      <c r="S3861" s="443"/>
      <c r="T3861" s="443"/>
    </row>
    <row r="3862" spans="19:20" x14ac:dyDescent="0.25">
      <c r="S3862" s="443"/>
      <c r="T3862" s="443"/>
    </row>
    <row r="3863" spans="19:20" x14ac:dyDescent="0.25">
      <c r="S3863" s="443"/>
      <c r="T3863" s="443"/>
    </row>
    <row r="3864" spans="19:20" x14ac:dyDescent="0.25">
      <c r="S3864" s="443"/>
      <c r="T3864" s="443"/>
    </row>
    <row r="3865" spans="19:20" x14ac:dyDescent="0.25">
      <c r="S3865" s="443"/>
      <c r="T3865" s="443"/>
    </row>
    <row r="3866" spans="19:20" x14ac:dyDescent="0.25">
      <c r="S3866" s="443"/>
      <c r="T3866" s="443"/>
    </row>
    <row r="3867" spans="19:20" x14ac:dyDescent="0.25">
      <c r="S3867" s="443"/>
      <c r="T3867" s="443"/>
    </row>
    <row r="3868" spans="19:20" x14ac:dyDescent="0.25">
      <c r="S3868" s="443"/>
      <c r="T3868" s="443"/>
    </row>
    <row r="3869" spans="19:20" x14ac:dyDescent="0.25">
      <c r="S3869" s="443"/>
      <c r="T3869" s="443"/>
    </row>
    <row r="3870" spans="19:20" x14ac:dyDescent="0.25">
      <c r="S3870" s="443"/>
      <c r="T3870" s="443"/>
    </row>
    <row r="3871" spans="19:20" x14ac:dyDescent="0.25">
      <c r="S3871" s="443"/>
      <c r="T3871" s="443"/>
    </row>
    <row r="3872" spans="19:20" x14ac:dyDescent="0.25">
      <c r="S3872" s="443"/>
      <c r="T3872" s="443"/>
    </row>
    <row r="3873" spans="19:20" x14ac:dyDescent="0.25">
      <c r="S3873" s="443"/>
      <c r="T3873" s="443"/>
    </row>
    <row r="3874" spans="19:20" x14ac:dyDescent="0.25">
      <c r="S3874" s="443"/>
      <c r="T3874" s="443"/>
    </row>
    <row r="3875" spans="19:20" x14ac:dyDescent="0.25">
      <c r="S3875" s="443"/>
      <c r="T3875" s="443"/>
    </row>
    <row r="3876" spans="19:20" x14ac:dyDescent="0.25">
      <c r="S3876" s="443"/>
      <c r="T3876" s="443"/>
    </row>
    <row r="3877" spans="19:20" x14ac:dyDescent="0.25">
      <c r="S3877" s="443"/>
      <c r="T3877" s="443"/>
    </row>
    <row r="3878" spans="19:20" x14ac:dyDescent="0.25">
      <c r="S3878" s="443"/>
      <c r="T3878" s="443"/>
    </row>
    <row r="3879" spans="19:20" x14ac:dyDescent="0.25">
      <c r="S3879" s="443"/>
      <c r="T3879" s="443"/>
    </row>
    <row r="3880" spans="19:20" x14ac:dyDescent="0.25">
      <c r="S3880" s="443"/>
      <c r="T3880" s="443"/>
    </row>
    <row r="3881" spans="19:20" x14ac:dyDescent="0.25">
      <c r="S3881" s="443"/>
      <c r="T3881" s="443"/>
    </row>
    <row r="3882" spans="19:20" x14ac:dyDescent="0.25">
      <c r="S3882" s="443"/>
      <c r="T3882" s="443"/>
    </row>
    <row r="3883" spans="19:20" x14ac:dyDescent="0.25">
      <c r="S3883" s="443"/>
      <c r="T3883" s="443"/>
    </row>
    <row r="3884" spans="19:20" x14ac:dyDescent="0.25">
      <c r="S3884" s="443"/>
      <c r="T3884" s="443"/>
    </row>
    <row r="3885" spans="19:20" x14ac:dyDescent="0.25">
      <c r="S3885" s="443"/>
      <c r="T3885" s="443"/>
    </row>
    <row r="3886" spans="19:20" x14ac:dyDescent="0.25">
      <c r="S3886" s="443"/>
      <c r="T3886" s="443"/>
    </row>
    <row r="3887" spans="19:20" x14ac:dyDescent="0.25">
      <c r="S3887" s="443"/>
      <c r="T3887" s="443"/>
    </row>
    <row r="3888" spans="19:20" x14ac:dyDescent="0.25">
      <c r="S3888" s="443"/>
      <c r="T3888" s="443"/>
    </row>
    <row r="3889" spans="19:20" x14ac:dyDescent="0.25">
      <c r="S3889" s="443"/>
      <c r="T3889" s="443"/>
    </row>
    <row r="3890" spans="19:20" x14ac:dyDescent="0.25">
      <c r="S3890" s="443"/>
      <c r="T3890" s="443"/>
    </row>
    <row r="3891" spans="19:20" x14ac:dyDescent="0.25">
      <c r="S3891" s="443"/>
      <c r="T3891" s="443"/>
    </row>
    <row r="3892" spans="19:20" x14ac:dyDescent="0.25">
      <c r="S3892" s="443"/>
      <c r="T3892" s="443"/>
    </row>
    <row r="3893" spans="19:20" x14ac:dyDescent="0.25">
      <c r="S3893" s="443"/>
      <c r="T3893" s="443"/>
    </row>
    <row r="3894" spans="19:20" x14ac:dyDescent="0.25">
      <c r="S3894" s="443"/>
      <c r="T3894" s="443"/>
    </row>
    <row r="3895" spans="19:20" x14ac:dyDescent="0.25">
      <c r="S3895" s="443"/>
      <c r="T3895" s="443"/>
    </row>
    <row r="3896" spans="19:20" x14ac:dyDescent="0.25">
      <c r="S3896" s="443"/>
      <c r="T3896" s="443"/>
    </row>
    <row r="3897" spans="19:20" x14ac:dyDescent="0.25">
      <c r="S3897" s="443"/>
      <c r="T3897" s="443"/>
    </row>
    <row r="3898" spans="19:20" x14ac:dyDescent="0.25">
      <c r="S3898" s="443"/>
      <c r="T3898" s="443"/>
    </row>
    <row r="3899" spans="19:20" x14ac:dyDescent="0.25">
      <c r="S3899" s="443"/>
      <c r="T3899" s="443"/>
    </row>
    <row r="3900" spans="19:20" x14ac:dyDescent="0.25">
      <c r="S3900" s="443"/>
      <c r="T3900" s="443"/>
    </row>
    <row r="3901" spans="19:20" x14ac:dyDescent="0.25">
      <c r="S3901" s="443"/>
      <c r="T3901" s="443"/>
    </row>
    <row r="3902" spans="19:20" x14ac:dyDescent="0.25">
      <c r="S3902" s="443"/>
      <c r="T3902" s="443"/>
    </row>
    <row r="3903" spans="19:20" x14ac:dyDescent="0.25">
      <c r="S3903" s="443"/>
      <c r="T3903" s="443"/>
    </row>
    <row r="3904" spans="19:20" x14ac:dyDescent="0.25">
      <c r="S3904" s="443"/>
      <c r="T3904" s="443"/>
    </row>
    <row r="3905" spans="19:20" x14ac:dyDescent="0.25">
      <c r="S3905" s="443"/>
      <c r="T3905" s="443"/>
    </row>
    <row r="3906" spans="19:20" x14ac:dyDescent="0.25">
      <c r="S3906" s="443"/>
      <c r="T3906" s="443"/>
    </row>
    <row r="3907" spans="19:20" x14ac:dyDescent="0.25">
      <c r="S3907" s="443"/>
      <c r="T3907" s="443"/>
    </row>
    <row r="3908" spans="19:20" x14ac:dyDescent="0.25">
      <c r="S3908" s="443"/>
      <c r="T3908" s="443"/>
    </row>
    <row r="3909" spans="19:20" x14ac:dyDescent="0.25">
      <c r="S3909" s="443"/>
      <c r="T3909" s="443"/>
    </row>
    <row r="3910" spans="19:20" x14ac:dyDescent="0.25">
      <c r="S3910" s="443"/>
      <c r="T3910" s="443"/>
    </row>
    <row r="3911" spans="19:20" x14ac:dyDescent="0.25">
      <c r="S3911" s="443"/>
      <c r="T3911" s="443"/>
    </row>
    <row r="3912" spans="19:20" x14ac:dyDescent="0.25">
      <c r="S3912" s="443"/>
      <c r="T3912" s="443"/>
    </row>
    <row r="3913" spans="19:20" x14ac:dyDescent="0.25">
      <c r="S3913" s="443"/>
      <c r="T3913" s="443"/>
    </row>
    <row r="3914" spans="19:20" x14ac:dyDescent="0.25">
      <c r="S3914" s="443"/>
      <c r="T3914" s="443"/>
    </row>
    <row r="3915" spans="19:20" x14ac:dyDescent="0.25">
      <c r="S3915" s="443"/>
      <c r="T3915" s="443"/>
    </row>
    <row r="3916" spans="19:20" x14ac:dyDescent="0.25">
      <c r="S3916" s="443"/>
      <c r="T3916" s="443"/>
    </row>
    <row r="3917" spans="19:20" x14ac:dyDescent="0.25">
      <c r="S3917" s="443"/>
      <c r="T3917" s="443"/>
    </row>
    <row r="3918" spans="19:20" x14ac:dyDescent="0.25">
      <c r="S3918" s="443"/>
      <c r="T3918" s="443"/>
    </row>
    <row r="3919" spans="19:20" x14ac:dyDescent="0.25">
      <c r="S3919" s="443"/>
      <c r="T3919" s="443"/>
    </row>
    <row r="3920" spans="19:20" x14ac:dyDescent="0.25">
      <c r="S3920" s="443"/>
      <c r="T3920" s="443"/>
    </row>
    <row r="3921" spans="19:20" x14ac:dyDescent="0.25">
      <c r="S3921" s="443"/>
      <c r="T3921" s="443"/>
    </row>
    <row r="3922" spans="19:20" x14ac:dyDescent="0.25">
      <c r="S3922" s="443"/>
      <c r="T3922" s="443"/>
    </row>
    <row r="3923" spans="19:20" x14ac:dyDescent="0.25">
      <c r="S3923" s="443"/>
      <c r="T3923" s="443"/>
    </row>
    <row r="3924" spans="19:20" x14ac:dyDescent="0.25">
      <c r="S3924" s="443"/>
      <c r="T3924" s="443"/>
    </row>
    <row r="3925" spans="19:20" x14ac:dyDescent="0.25">
      <c r="S3925" s="443"/>
      <c r="T3925" s="443"/>
    </row>
    <row r="3926" spans="19:20" x14ac:dyDescent="0.25">
      <c r="S3926" s="443"/>
      <c r="T3926" s="443"/>
    </row>
    <row r="3927" spans="19:20" x14ac:dyDescent="0.25">
      <c r="S3927" s="443"/>
      <c r="T3927" s="443"/>
    </row>
    <row r="3928" spans="19:20" x14ac:dyDescent="0.25">
      <c r="S3928" s="443"/>
      <c r="T3928" s="443"/>
    </row>
    <row r="3929" spans="19:20" x14ac:dyDescent="0.25">
      <c r="S3929" s="443"/>
      <c r="T3929" s="443"/>
    </row>
    <row r="3930" spans="19:20" x14ac:dyDescent="0.25">
      <c r="S3930" s="443"/>
      <c r="T3930" s="443"/>
    </row>
    <row r="3931" spans="19:20" x14ac:dyDescent="0.25">
      <c r="S3931" s="443"/>
      <c r="T3931" s="443"/>
    </row>
    <row r="3932" spans="19:20" x14ac:dyDescent="0.25">
      <c r="S3932" s="443"/>
      <c r="T3932" s="443"/>
    </row>
    <row r="3933" spans="19:20" x14ac:dyDescent="0.25">
      <c r="S3933" s="443"/>
      <c r="T3933" s="443"/>
    </row>
    <row r="3934" spans="19:20" x14ac:dyDescent="0.25">
      <c r="S3934" s="443"/>
      <c r="T3934" s="443"/>
    </row>
    <row r="3935" spans="19:20" x14ac:dyDescent="0.25">
      <c r="S3935" s="443"/>
      <c r="T3935" s="443"/>
    </row>
    <row r="3936" spans="19:20" x14ac:dyDescent="0.25">
      <c r="S3936" s="443"/>
      <c r="T3936" s="443"/>
    </row>
    <row r="3937" spans="19:20" x14ac:dyDescent="0.25">
      <c r="S3937" s="443"/>
      <c r="T3937" s="443"/>
    </row>
    <row r="3938" spans="19:20" x14ac:dyDescent="0.25">
      <c r="S3938" s="443"/>
      <c r="T3938" s="443"/>
    </row>
    <row r="3939" spans="19:20" x14ac:dyDescent="0.25">
      <c r="S3939" s="443"/>
      <c r="T3939" s="443"/>
    </row>
    <row r="3940" spans="19:20" x14ac:dyDescent="0.25">
      <c r="S3940" s="443"/>
      <c r="T3940" s="443"/>
    </row>
    <row r="3941" spans="19:20" x14ac:dyDescent="0.25">
      <c r="S3941" s="443"/>
      <c r="T3941" s="443"/>
    </row>
    <row r="3942" spans="19:20" x14ac:dyDescent="0.25">
      <c r="S3942" s="443"/>
      <c r="T3942" s="443"/>
    </row>
    <row r="3943" spans="19:20" x14ac:dyDescent="0.25">
      <c r="S3943" s="443"/>
      <c r="T3943" s="443"/>
    </row>
    <row r="3944" spans="19:20" x14ac:dyDescent="0.25">
      <c r="S3944" s="443"/>
      <c r="T3944" s="443"/>
    </row>
    <row r="3945" spans="19:20" x14ac:dyDescent="0.25">
      <c r="S3945" s="443"/>
      <c r="T3945" s="443"/>
    </row>
    <row r="3946" spans="19:20" x14ac:dyDescent="0.25">
      <c r="S3946" s="443"/>
      <c r="T3946" s="443"/>
    </row>
    <row r="3947" spans="19:20" x14ac:dyDescent="0.25">
      <c r="S3947" s="443"/>
      <c r="T3947" s="443"/>
    </row>
    <row r="3948" spans="19:20" x14ac:dyDescent="0.25">
      <c r="S3948" s="443"/>
      <c r="T3948" s="443"/>
    </row>
    <row r="3949" spans="19:20" x14ac:dyDescent="0.25">
      <c r="S3949" s="443"/>
      <c r="T3949" s="443"/>
    </row>
    <row r="3950" spans="19:20" x14ac:dyDescent="0.25">
      <c r="S3950" s="443"/>
      <c r="T3950" s="443"/>
    </row>
    <row r="3951" spans="19:20" x14ac:dyDescent="0.25">
      <c r="S3951" s="443"/>
      <c r="T3951" s="443"/>
    </row>
    <row r="3952" spans="19:20" x14ac:dyDescent="0.25">
      <c r="S3952" s="443"/>
      <c r="T3952" s="443"/>
    </row>
    <row r="3953" spans="19:20" x14ac:dyDescent="0.25">
      <c r="S3953" s="443"/>
      <c r="T3953" s="443"/>
    </row>
    <row r="3954" spans="19:20" x14ac:dyDescent="0.25">
      <c r="S3954" s="443"/>
      <c r="T3954" s="443"/>
    </row>
    <row r="3955" spans="19:20" x14ac:dyDescent="0.25">
      <c r="S3955" s="443"/>
      <c r="T3955" s="443"/>
    </row>
    <row r="3956" spans="19:20" x14ac:dyDescent="0.25">
      <c r="S3956" s="443"/>
      <c r="T3956" s="443"/>
    </row>
    <row r="3957" spans="19:20" x14ac:dyDescent="0.25">
      <c r="S3957" s="443"/>
      <c r="T3957" s="443"/>
    </row>
    <row r="3958" spans="19:20" x14ac:dyDescent="0.25">
      <c r="S3958" s="443"/>
      <c r="T3958" s="443"/>
    </row>
    <row r="3959" spans="19:20" x14ac:dyDescent="0.25">
      <c r="S3959" s="443"/>
      <c r="T3959" s="443"/>
    </row>
    <row r="3960" spans="19:20" x14ac:dyDescent="0.25">
      <c r="S3960" s="443"/>
      <c r="T3960" s="443"/>
    </row>
    <row r="3961" spans="19:20" x14ac:dyDescent="0.25">
      <c r="S3961" s="443"/>
      <c r="T3961" s="443"/>
    </row>
    <row r="3962" spans="19:20" x14ac:dyDescent="0.25">
      <c r="S3962" s="443"/>
      <c r="T3962" s="443"/>
    </row>
    <row r="3963" spans="19:20" x14ac:dyDescent="0.25">
      <c r="S3963" s="443"/>
      <c r="T3963" s="443"/>
    </row>
    <row r="3964" spans="19:20" x14ac:dyDescent="0.25">
      <c r="S3964" s="443"/>
      <c r="T3964" s="443"/>
    </row>
    <row r="3965" spans="19:20" x14ac:dyDescent="0.25">
      <c r="S3965" s="443"/>
      <c r="T3965" s="443"/>
    </row>
    <row r="3966" spans="19:20" x14ac:dyDescent="0.25">
      <c r="S3966" s="443"/>
      <c r="T3966" s="443"/>
    </row>
    <row r="3967" spans="19:20" x14ac:dyDescent="0.25">
      <c r="S3967" s="443"/>
      <c r="T3967" s="443"/>
    </row>
    <row r="3968" spans="19:20" x14ac:dyDescent="0.25">
      <c r="S3968" s="443"/>
      <c r="T3968" s="443"/>
    </row>
    <row r="3969" spans="19:20" x14ac:dyDescent="0.25">
      <c r="S3969" s="443"/>
      <c r="T3969" s="443"/>
    </row>
    <row r="3970" spans="19:20" x14ac:dyDescent="0.25">
      <c r="S3970" s="443"/>
      <c r="T3970" s="443"/>
    </row>
    <row r="3971" spans="19:20" x14ac:dyDescent="0.25">
      <c r="S3971" s="443"/>
      <c r="T3971" s="443"/>
    </row>
    <row r="3972" spans="19:20" x14ac:dyDescent="0.25">
      <c r="S3972" s="443"/>
      <c r="T3972" s="443"/>
    </row>
    <row r="3973" spans="19:20" x14ac:dyDescent="0.25">
      <c r="S3973" s="443"/>
      <c r="T3973" s="443"/>
    </row>
    <row r="3974" spans="19:20" x14ac:dyDescent="0.25">
      <c r="S3974" s="443"/>
      <c r="T3974" s="443"/>
    </row>
    <row r="3975" spans="19:20" x14ac:dyDescent="0.25">
      <c r="S3975" s="443"/>
      <c r="T3975" s="443"/>
    </row>
    <row r="3976" spans="19:20" x14ac:dyDescent="0.25">
      <c r="S3976" s="443"/>
      <c r="T3976" s="443"/>
    </row>
    <row r="3977" spans="19:20" x14ac:dyDescent="0.25">
      <c r="S3977" s="443"/>
      <c r="T3977" s="443"/>
    </row>
    <row r="3978" spans="19:20" x14ac:dyDescent="0.25">
      <c r="S3978" s="443"/>
      <c r="T3978" s="443"/>
    </row>
    <row r="3979" spans="19:20" x14ac:dyDescent="0.25">
      <c r="S3979" s="443"/>
      <c r="T3979" s="443"/>
    </row>
    <row r="3980" spans="19:20" x14ac:dyDescent="0.25">
      <c r="S3980" s="443"/>
      <c r="T3980" s="443"/>
    </row>
    <row r="3981" spans="19:20" x14ac:dyDescent="0.25">
      <c r="S3981" s="443"/>
      <c r="T3981" s="443"/>
    </row>
    <row r="3982" spans="19:20" x14ac:dyDescent="0.25">
      <c r="S3982" s="443"/>
      <c r="T3982" s="443"/>
    </row>
    <row r="3983" spans="19:20" x14ac:dyDescent="0.25">
      <c r="S3983" s="443"/>
      <c r="T3983" s="443"/>
    </row>
    <row r="3984" spans="19:20" x14ac:dyDescent="0.25">
      <c r="S3984" s="443"/>
      <c r="T3984" s="443"/>
    </row>
    <row r="3985" spans="19:20" x14ac:dyDescent="0.25">
      <c r="S3985" s="443"/>
      <c r="T3985" s="443"/>
    </row>
    <row r="3986" spans="19:20" x14ac:dyDescent="0.25">
      <c r="S3986" s="443"/>
      <c r="T3986" s="443"/>
    </row>
    <row r="3987" spans="19:20" x14ac:dyDescent="0.25">
      <c r="S3987" s="443"/>
      <c r="T3987" s="443"/>
    </row>
    <row r="3988" spans="19:20" x14ac:dyDescent="0.25">
      <c r="S3988" s="443"/>
      <c r="T3988" s="443"/>
    </row>
    <row r="3989" spans="19:20" x14ac:dyDescent="0.25">
      <c r="S3989" s="443"/>
      <c r="T3989" s="443"/>
    </row>
    <row r="3990" spans="19:20" x14ac:dyDescent="0.25">
      <c r="S3990" s="443"/>
      <c r="T3990" s="443"/>
    </row>
    <row r="3991" spans="19:20" x14ac:dyDescent="0.25">
      <c r="S3991" s="443"/>
      <c r="T3991" s="443"/>
    </row>
    <row r="3992" spans="19:20" x14ac:dyDescent="0.25">
      <c r="S3992" s="443"/>
      <c r="T3992" s="443"/>
    </row>
    <row r="3993" spans="19:20" x14ac:dyDescent="0.25">
      <c r="S3993" s="443"/>
      <c r="T3993" s="443"/>
    </row>
    <row r="3994" spans="19:20" x14ac:dyDescent="0.25">
      <c r="S3994" s="443"/>
      <c r="T3994" s="443"/>
    </row>
    <row r="3995" spans="19:20" x14ac:dyDescent="0.25">
      <c r="S3995" s="443"/>
      <c r="T3995" s="443"/>
    </row>
    <row r="3996" spans="19:20" x14ac:dyDescent="0.25">
      <c r="S3996" s="443"/>
      <c r="T3996" s="443"/>
    </row>
    <row r="3997" spans="19:20" x14ac:dyDescent="0.25">
      <c r="S3997" s="443"/>
      <c r="T3997" s="443"/>
    </row>
    <row r="3998" spans="19:20" x14ac:dyDescent="0.25">
      <c r="S3998" s="443"/>
      <c r="T3998" s="443"/>
    </row>
    <row r="3999" spans="19:20" x14ac:dyDescent="0.25">
      <c r="S3999" s="443"/>
      <c r="T3999" s="443"/>
    </row>
    <row r="4000" spans="19:20" x14ac:dyDescent="0.25">
      <c r="S4000" s="443"/>
      <c r="T4000" s="443"/>
    </row>
    <row r="4001" spans="19:20" x14ac:dyDescent="0.25">
      <c r="S4001" s="443"/>
      <c r="T4001" s="443"/>
    </row>
    <row r="4002" spans="19:20" x14ac:dyDescent="0.25">
      <c r="S4002" s="443"/>
      <c r="T4002" s="443"/>
    </row>
    <row r="4003" spans="19:20" x14ac:dyDescent="0.25">
      <c r="S4003" s="443"/>
      <c r="T4003" s="443"/>
    </row>
    <row r="4004" spans="19:20" x14ac:dyDescent="0.25">
      <c r="S4004" s="443"/>
      <c r="T4004" s="443"/>
    </row>
    <row r="4005" spans="19:20" x14ac:dyDescent="0.25">
      <c r="S4005" s="443"/>
      <c r="T4005" s="443"/>
    </row>
    <row r="4006" spans="19:20" x14ac:dyDescent="0.25">
      <c r="S4006" s="443"/>
      <c r="T4006" s="443"/>
    </row>
    <row r="4007" spans="19:20" x14ac:dyDescent="0.25">
      <c r="S4007" s="443"/>
      <c r="T4007" s="443"/>
    </row>
    <row r="4008" spans="19:20" x14ac:dyDescent="0.25">
      <c r="S4008" s="443"/>
      <c r="T4008" s="443"/>
    </row>
    <row r="4009" spans="19:20" x14ac:dyDescent="0.25">
      <c r="S4009" s="443"/>
      <c r="T4009" s="443"/>
    </row>
    <row r="4010" spans="19:20" x14ac:dyDescent="0.25">
      <c r="S4010" s="443"/>
      <c r="T4010" s="443"/>
    </row>
    <row r="4011" spans="19:20" x14ac:dyDescent="0.25">
      <c r="S4011" s="443"/>
      <c r="T4011" s="443"/>
    </row>
    <row r="4012" spans="19:20" x14ac:dyDescent="0.25">
      <c r="S4012" s="443"/>
      <c r="T4012" s="443"/>
    </row>
    <row r="4013" spans="19:20" x14ac:dyDescent="0.25">
      <c r="S4013" s="443"/>
      <c r="T4013" s="443"/>
    </row>
    <row r="4014" spans="19:20" x14ac:dyDescent="0.25">
      <c r="S4014" s="443"/>
      <c r="T4014" s="443"/>
    </row>
    <row r="4015" spans="19:20" x14ac:dyDescent="0.25">
      <c r="S4015" s="443"/>
      <c r="T4015" s="443"/>
    </row>
    <row r="4016" spans="19:20" x14ac:dyDescent="0.25">
      <c r="S4016" s="443"/>
      <c r="T4016" s="443"/>
    </row>
    <row r="4017" spans="19:20" x14ac:dyDescent="0.25">
      <c r="S4017" s="443"/>
      <c r="T4017" s="443"/>
    </row>
    <row r="4018" spans="19:20" x14ac:dyDescent="0.25">
      <c r="S4018" s="443"/>
      <c r="T4018" s="443"/>
    </row>
    <row r="4019" spans="19:20" x14ac:dyDescent="0.25">
      <c r="S4019" s="443"/>
      <c r="T4019" s="443"/>
    </row>
    <row r="4020" spans="19:20" x14ac:dyDescent="0.25">
      <c r="S4020" s="443"/>
      <c r="T4020" s="443"/>
    </row>
    <row r="4021" spans="19:20" x14ac:dyDescent="0.25">
      <c r="S4021" s="443"/>
      <c r="T4021" s="443"/>
    </row>
    <row r="4022" spans="19:20" x14ac:dyDescent="0.25">
      <c r="S4022" s="443"/>
      <c r="T4022" s="443"/>
    </row>
    <row r="4023" spans="19:20" x14ac:dyDescent="0.25">
      <c r="S4023" s="443"/>
      <c r="T4023" s="443"/>
    </row>
    <row r="4024" spans="19:20" x14ac:dyDescent="0.25">
      <c r="S4024" s="443"/>
      <c r="T4024" s="443"/>
    </row>
    <row r="4025" spans="19:20" x14ac:dyDescent="0.25">
      <c r="S4025" s="443"/>
      <c r="T4025" s="443"/>
    </row>
    <row r="4026" spans="19:20" x14ac:dyDescent="0.25">
      <c r="S4026" s="443"/>
      <c r="T4026" s="443"/>
    </row>
    <row r="4027" spans="19:20" x14ac:dyDescent="0.25">
      <c r="S4027" s="443"/>
      <c r="T4027" s="443"/>
    </row>
    <row r="4028" spans="19:20" x14ac:dyDescent="0.25">
      <c r="S4028" s="443"/>
      <c r="T4028" s="443"/>
    </row>
    <row r="4029" spans="19:20" x14ac:dyDescent="0.25">
      <c r="S4029" s="443"/>
      <c r="T4029" s="443"/>
    </row>
    <row r="4030" spans="19:20" x14ac:dyDescent="0.25">
      <c r="S4030" s="443"/>
      <c r="T4030" s="443"/>
    </row>
    <row r="4031" spans="19:20" x14ac:dyDescent="0.25">
      <c r="S4031" s="443"/>
      <c r="T4031" s="443"/>
    </row>
    <row r="4032" spans="19:20" x14ac:dyDescent="0.25">
      <c r="S4032" s="443"/>
      <c r="T4032" s="443"/>
    </row>
    <row r="4033" spans="19:20" x14ac:dyDescent="0.25">
      <c r="S4033" s="443"/>
      <c r="T4033" s="443"/>
    </row>
    <row r="4034" spans="19:20" x14ac:dyDescent="0.25">
      <c r="S4034" s="443"/>
      <c r="T4034" s="443"/>
    </row>
    <row r="4035" spans="19:20" x14ac:dyDescent="0.25">
      <c r="S4035" s="443"/>
      <c r="T4035" s="443"/>
    </row>
    <row r="4036" spans="19:20" x14ac:dyDescent="0.25">
      <c r="S4036" s="443"/>
      <c r="T4036" s="443"/>
    </row>
    <row r="4037" spans="19:20" x14ac:dyDescent="0.25">
      <c r="S4037" s="443"/>
      <c r="T4037" s="443"/>
    </row>
    <row r="4038" spans="19:20" x14ac:dyDescent="0.25">
      <c r="S4038" s="443"/>
      <c r="T4038" s="443"/>
    </row>
    <row r="4039" spans="19:20" x14ac:dyDescent="0.25">
      <c r="S4039" s="443"/>
      <c r="T4039" s="443"/>
    </row>
    <row r="4040" spans="19:20" x14ac:dyDescent="0.25">
      <c r="S4040" s="443"/>
      <c r="T4040" s="443"/>
    </row>
    <row r="4041" spans="19:20" x14ac:dyDescent="0.25">
      <c r="S4041" s="443"/>
      <c r="T4041" s="443"/>
    </row>
    <row r="4042" spans="19:20" x14ac:dyDescent="0.25">
      <c r="S4042" s="443"/>
      <c r="T4042" s="443"/>
    </row>
    <row r="4043" spans="19:20" x14ac:dyDescent="0.25">
      <c r="S4043" s="443"/>
      <c r="T4043" s="443"/>
    </row>
    <row r="4044" spans="19:20" x14ac:dyDescent="0.25">
      <c r="S4044" s="443"/>
      <c r="T4044" s="443"/>
    </row>
    <row r="4045" spans="19:20" x14ac:dyDescent="0.25">
      <c r="S4045" s="443"/>
      <c r="T4045" s="443"/>
    </row>
    <row r="4046" spans="19:20" x14ac:dyDescent="0.25">
      <c r="S4046" s="443"/>
      <c r="T4046" s="443"/>
    </row>
    <row r="4047" spans="19:20" x14ac:dyDescent="0.25">
      <c r="S4047" s="443"/>
      <c r="T4047" s="443"/>
    </row>
    <row r="4048" spans="19:20" x14ac:dyDescent="0.25">
      <c r="S4048" s="443"/>
      <c r="T4048" s="443"/>
    </row>
    <row r="4049" spans="19:20" x14ac:dyDescent="0.25">
      <c r="S4049" s="443"/>
      <c r="T4049" s="443"/>
    </row>
    <row r="4050" spans="19:20" x14ac:dyDescent="0.25">
      <c r="S4050" s="443"/>
      <c r="T4050" s="443"/>
    </row>
    <row r="4051" spans="19:20" x14ac:dyDescent="0.25">
      <c r="S4051" s="443"/>
      <c r="T4051" s="443"/>
    </row>
    <row r="4052" spans="19:20" x14ac:dyDescent="0.25">
      <c r="S4052" s="443"/>
      <c r="T4052" s="443"/>
    </row>
    <row r="4053" spans="19:20" x14ac:dyDescent="0.25">
      <c r="S4053" s="443"/>
      <c r="T4053" s="443"/>
    </row>
    <row r="4054" spans="19:20" x14ac:dyDescent="0.25">
      <c r="S4054" s="443"/>
      <c r="T4054" s="443"/>
    </row>
    <row r="4055" spans="19:20" x14ac:dyDescent="0.25">
      <c r="S4055" s="443"/>
      <c r="T4055" s="443"/>
    </row>
    <row r="4056" spans="19:20" x14ac:dyDescent="0.25">
      <c r="S4056" s="443"/>
      <c r="T4056" s="443"/>
    </row>
    <row r="4057" spans="19:20" x14ac:dyDescent="0.25">
      <c r="S4057" s="443"/>
      <c r="T4057" s="443"/>
    </row>
    <row r="4058" spans="19:20" x14ac:dyDescent="0.25">
      <c r="S4058" s="443"/>
      <c r="T4058" s="443"/>
    </row>
    <row r="4059" spans="19:20" x14ac:dyDescent="0.25">
      <c r="S4059" s="443"/>
      <c r="T4059" s="443"/>
    </row>
    <row r="4060" spans="19:20" x14ac:dyDescent="0.25">
      <c r="S4060" s="443"/>
      <c r="T4060" s="443"/>
    </row>
    <row r="4061" spans="19:20" x14ac:dyDescent="0.25">
      <c r="S4061" s="443"/>
      <c r="T4061" s="443"/>
    </row>
    <row r="4062" spans="19:20" x14ac:dyDescent="0.25">
      <c r="S4062" s="443"/>
      <c r="T4062" s="443"/>
    </row>
    <row r="4063" spans="19:20" x14ac:dyDescent="0.25">
      <c r="S4063" s="443"/>
      <c r="T4063" s="443"/>
    </row>
    <row r="4064" spans="19:20" x14ac:dyDescent="0.25">
      <c r="S4064" s="443"/>
      <c r="T4064" s="443"/>
    </row>
    <row r="4065" spans="19:20" x14ac:dyDescent="0.25">
      <c r="S4065" s="443"/>
      <c r="T4065" s="443"/>
    </row>
    <row r="4066" spans="19:20" x14ac:dyDescent="0.25">
      <c r="S4066" s="443"/>
      <c r="T4066" s="443"/>
    </row>
    <row r="4067" spans="19:20" x14ac:dyDescent="0.25">
      <c r="S4067" s="443"/>
      <c r="T4067" s="443"/>
    </row>
    <row r="4068" spans="19:20" x14ac:dyDescent="0.25">
      <c r="S4068" s="443"/>
      <c r="T4068" s="443"/>
    </row>
    <row r="4069" spans="19:20" x14ac:dyDescent="0.25">
      <c r="S4069" s="443"/>
      <c r="T4069" s="443"/>
    </row>
    <row r="4070" spans="19:20" x14ac:dyDescent="0.25">
      <c r="S4070" s="443"/>
      <c r="T4070" s="443"/>
    </row>
    <row r="4071" spans="19:20" x14ac:dyDescent="0.25">
      <c r="S4071" s="443"/>
      <c r="T4071" s="443"/>
    </row>
    <row r="4072" spans="19:20" x14ac:dyDescent="0.25">
      <c r="S4072" s="443"/>
      <c r="T4072" s="443"/>
    </row>
    <row r="4073" spans="19:20" x14ac:dyDescent="0.25">
      <c r="S4073" s="443"/>
      <c r="T4073" s="443"/>
    </row>
    <row r="4074" spans="19:20" x14ac:dyDescent="0.25">
      <c r="S4074" s="443"/>
      <c r="T4074" s="443"/>
    </row>
    <row r="4075" spans="19:20" x14ac:dyDescent="0.25">
      <c r="S4075" s="443"/>
      <c r="T4075" s="443"/>
    </row>
    <row r="4076" spans="19:20" x14ac:dyDescent="0.25">
      <c r="S4076" s="443"/>
      <c r="T4076" s="443"/>
    </row>
    <row r="4077" spans="19:20" x14ac:dyDescent="0.25">
      <c r="S4077" s="443"/>
      <c r="T4077" s="443"/>
    </row>
    <row r="4078" spans="19:20" x14ac:dyDescent="0.25">
      <c r="S4078" s="443"/>
      <c r="T4078" s="443"/>
    </row>
    <row r="4079" spans="19:20" x14ac:dyDescent="0.25">
      <c r="S4079" s="443"/>
      <c r="T4079" s="443"/>
    </row>
    <row r="4080" spans="19:20" x14ac:dyDescent="0.25">
      <c r="S4080" s="443"/>
      <c r="T4080" s="443"/>
    </row>
    <row r="4081" spans="19:20" x14ac:dyDescent="0.25">
      <c r="S4081" s="443"/>
      <c r="T4081" s="443"/>
    </row>
    <row r="4082" spans="19:20" x14ac:dyDescent="0.25">
      <c r="S4082" s="443"/>
      <c r="T4082" s="443"/>
    </row>
    <row r="4083" spans="19:20" x14ac:dyDescent="0.25">
      <c r="S4083" s="443"/>
      <c r="T4083" s="443"/>
    </row>
    <row r="4084" spans="19:20" x14ac:dyDescent="0.25">
      <c r="S4084" s="443"/>
      <c r="T4084" s="443"/>
    </row>
    <row r="4085" spans="19:20" x14ac:dyDescent="0.25">
      <c r="S4085" s="443"/>
      <c r="T4085" s="443"/>
    </row>
    <row r="4086" spans="19:20" x14ac:dyDescent="0.25">
      <c r="S4086" s="443"/>
      <c r="T4086" s="443"/>
    </row>
    <row r="4087" spans="19:20" x14ac:dyDescent="0.25">
      <c r="S4087" s="443"/>
      <c r="T4087" s="443"/>
    </row>
    <row r="4088" spans="19:20" x14ac:dyDescent="0.25">
      <c r="S4088" s="443"/>
      <c r="T4088" s="443"/>
    </row>
    <row r="4089" spans="19:20" x14ac:dyDescent="0.25">
      <c r="S4089" s="443"/>
      <c r="T4089" s="443"/>
    </row>
    <row r="4090" spans="19:20" x14ac:dyDescent="0.25">
      <c r="S4090" s="443"/>
      <c r="T4090" s="443"/>
    </row>
    <row r="4091" spans="19:20" x14ac:dyDescent="0.25">
      <c r="S4091" s="443"/>
      <c r="T4091" s="443"/>
    </row>
    <row r="4092" spans="19:20" x14ac:dyDescent="0.25">
      <c r="S4092" s="443"/>
      <c r="T4092" s="443"/>
    </row>
    <row r="4093" spans="19:20" x14ac:dyDescent="0.25">
      <c r="S4093" s="443"/>
      <c r="T4093" s="443"/>
    </row>
    <row r="4094" spans="19:20" x14ac:dyDescent="0.25">
      <c r="S4094" s="443"/>
      <c r="T4094" s="443"/>
    </row>
    <row r="4095" spans="19:20" x14ac:dyDescent="0.25">
      <c r="S4095" s="443"/>
      <c r="T4095" s="443"/>
    </row>
    <row r="4096" spans="19:20" x14ac:dyDescent="0.25">
      <c r="S4096" s="443"/>
      <c r="T4096" s="443"/>
    </row>
    <row r="4097" spans="19:20" x14ac:dyDescent="0.25">
      <c r="S4097" s="443"/>
      <c r="T4097" s="443"/>
    </row>
    <row r="4098" spans="19:20" x14ac:dyDescent="0.25">
      <c r="S4098" s="443"/>
      <c r="T4098" s="443"/>
    </row>
    <row r="4099" spans="19:20" x14ac:dyDescent="0.25">
      <c r="S4099" s="443"/>
      <c r="T4099" s="443"/>
    </row>
    <row r="4100" spans="19:20" x14ac:dyDescent="0.25">
      <c r="S4100" s="443"/>
      <c r="T4100" s="443"/>
    </row>
    <row r="4101" spans="19:20" x14ac:dyDescent="0.25">
      <c r="S4101" s="443"/>
      <c r="T4101" s="443"/>
    </row>
    <row r="4102" spans="19:20" x14ac:dyDescent="0.25">
      <c r="S4102" s="443"/>
      <c r="T4102" s="443"/>
    </row>
    <row r="4103" spans="19:20" x14ac:dyDescent="0.25">
      <c r="S4103" s="443"/>
      <c r="T4103" s="443"/>
    </row>
    <row r="4104" spans="19:20" x14ac:dyDescent="0.25">
      <c r="S4104" s="443"/>
      <c r="T4104" s="443"/>
    </row>
    <row r="4105" spans="19:20" x14ac:dyDescent="0.25">
      <c r="S4105" s="443"/>
      <c r="T4105" s="443"/>
    </row>
    <row r="4106" spans="19:20" x14ac:dyDescent="0.25">
      <c r="S4106" s="443"/>
      <c r="T4106" s="443"/>
    </row>
    <row r="4107" spans="19:20" x14ac:dyDescent="0.25">
      <c r="S4107" s="443"/>
      <c r="T4107" s="443"/>
    </row>
    <row r="4108" spans="19:20" x14ac:dyDescent="0.25">
      <c r="S4108" s="443"/>
      <c r="T4108" s="443"/>
    </row>
    <row r="4109" spans="19:20" x14ac:dyDescent="0.25">
      <c r="S4109" s="443"/>
      <c r="T4109" s="443"/>
    </row>
    <row r="4110" spans="19:20" x14ac:dyDescent="0.25">
      <c r="S4110" s="443"/>
      <c r="T4110" s="443"/>
    </row>
    <row r="4111" spans="19:20" x14ac:dyDescent="0.25">
      <c r="S4111" s="443"/>
      <c r="T4111" s="443"/>
    </row>
    <row r="4112" spans="19:20" x14ac:dyDescent="0.25">
      <c r="S4112" s="443"/>
      <c r="T4112" s="443"/>
    </row>
    <row r="4113" spans="19:20" x14ac:dyDescent="0.25">
      <c r="S4113" s="443"/>
      <c r="T4113" s="443"/>
    </row>
    <row r="4114" spans="19:20" x14ac:dyDescent="0.25">
      <c r="S4114" s="443"/>
      <c r="T4114" s="443"/>
    </row>
    <row r="4115" spans="19:20" x14ac:dyDescent="0.25">
      <c r="S4115" s="443"/>
      <c r="T4115" s="443"/>
    </row>
    <row r="4116" spans="19:20" x14ac:dyDescent="0.25">
      <c r="S4116" s="443"/>
      <c r="T4116" s="443"/>
    </row>
    <row r="4117" spans="19:20" x14ac:dyDescent="0.25">
      <c r="S4117" s="443"/>
      <c r="T4117" s="443"/>
    </row>
    <row r="4118" spans="19:20" x14ac:dyDescent="0.25">
      <c r="S4118" s="443"/>
      <c r="T4118" s="443"/>
    </row>
    <row r="4119" spans="19:20" x14ac:dyDescent="0.25">
      <c r="S4119" s="443"/>
      <c r="T4119" s="443"/>
    </row>
    <row r="4120" spans="19:20" x14ac:dyDescent="0.25">
      <c r="S4120" s="443"/>
      <c r="T4120" s="443"/>
    </row>
    <row r="4121" spans="19:20" x14ac:dyDescent="0.25">
      <c r="S4121" s="443"/>
      <c r="T4121" s="443"/>
    </row>
    <row r="4122" spans="19:20" x14ac:dyDescent="0.25">
      <c r="S4122" s="443"/>
      <c r="T4122" s="443"/>
    </row>
    <row r="4123" spans="19:20" x14ac:dyDescent="0.25">
      <c r="S4123" s="443"/>
      <c r="T4123" s="443"/>
    </row>
    <row r="4124" spans="19:20" x14ac:dyDescent="0.25">
      <c r="S4124" s="443"/>
      <c r="T4124" s="443"/>
    </row>
    <row r="4125" spans="19:20" x14ac:dyDescent="0.25">
      <c r="S4125" s="443"/>
      <c r="T4125" s="443"/>
    </row>
    <row r="4126" spans="19:20" x14ac:dyDescent="0.25">
      <c r="S4126" s="443"/>
      <c r="T4126" s="443"/>
    </row>
    <row r="4127" spans="19:20" x14ac:dyDescent="0.25">
      <c r="S4127" s="443"/>
      <c r="T4127" s="443"/>
    </row>
    <row r="4128" spans="19:20" x14ac:dyDescent="0.25">
      <c r="S4128" s="443"/>
      <c r="T4128" s="443"/>
    </row>
    <row r="4129" spans="19:20" x14ac:dyDescent="0.25">
      <c r="S4129" s="443"/>
      <c r="T4129" s="443"/>
    </row>
    <row r="4130" spans="19:20" x14ac:dyDescent="0.25">
      <c r="S4130" s="443"/>
      <c r="T4130" s="443"/>
    </row>
    <row r="4131" spans="19:20" x14ac:dyDescent="0.25">
      <c r="S4131" s="443"/>
      <c r="T4131" s="443"/>
    </row>
    <row r="4132" spans="19:20" x14ac:dyDescent="0.25">
      <c r="S4132" s="443"/>
      <c r="T4132" s="443"/>
    </row>
    <row r="4133" spans="19:20" x14ac:dyDescent="0.25">
      <c r="S4133" s="443"/>
      <c r="T4133" s="443"/>
    </row>
    <row r="4134" spans="19:20" x14ac:dyDescent="0.25">
      <c r="S4134" s="443"/>
      <c r="T4134" s="443"/>
    </row>
    <row r="4135" spans="19:20" x14ac:dyDescent="0.25">
      <c r="S4135" s="443"/>
      <c r="T4135" s="443"/>
    </row>
    <row r="4136" spans="19:20" x14ac:dyDescent="0.25">
      <c r="S4136" s="443"/>
      <c r="T4136" s="443"/>
    </row>
    <row r="4137" spans="19:20" x14ac:dyDescent="0.25">
      <c r="S4137" s="443"/>
      <c r="T4137" s="443"/>
    </row>
    <row r="4138" spans="19:20" x14ac:dyDescent="0.25">
      <c r="S4138" s="443"/>
      <c r="T4138" s="443"/>
    </row>
    <row r="4139" spans="19:20" x14ac:dyDescent="0.25">
      <c r="S4139" s="443"/>
      <c r="T4139" s="443"/>
    </row>
    <row r="4140" spans="19:20" x14ac:dyDescent="0.25">
      <c r="S4140" s="443"/>
      <c r="T4140" s="443"/>
    </row>
    <row r="4141" spans="19:20" x14ac:dyDescent="0.25">
      <c r="S4141" s="443"/>
      <c r="T4141" s="443"/>
    </row>
    <row r="4142" spans="19:20" x14ac:dyDescent="0.25">
      <c r="S4142" s="443"/>
      <c r="T4142" s="443"/>
    </row>
    <row r="4143" spans="19:20" x14ac:dyDescent="0.25">
      <c r="S4143" s="443"/>
      <c r="T4143" s="443"/>
    </row>
    <row r="4144" spans="19:20" x14ac:dyDescent="0.25">
      <c r="S4144" s="443"/>
      <c r="T4144" s="443"/>
    </row>
    <row r="4145" spans="19:20" x14ac:dyDescent="0.25">
      <c r="S4145" s="443"/>
      <c r="T4145" s="443"/>
    </row>
    <row r="4146" spans="19:20" x14ac:dyDescent="0.25">
      <c r="S4146" s="443"/>
      <c r="T4146" s="443"/>
    </row>
    <row r="4147" spans="19:20" x14ac:dyDescent="0.25">
      <c r="S4147" s="443"/>
      <c r="T4147" s="443"/>
    </row>
    <row r="4148" spans="19:20" x14ac:dyDescent="0.25">
      <c r="S4148" s="443"/>
      <c r="T4148" s="443"/>
    </row>
    <row r="4149" spans="19:20" x14ac:dyDescent="0.25">
      <c r="S4149" s="443"/>
      <c r="T4149" s="443"/>
    </row>
    <row r="4150" spans="19:20" x14ac:dyDescent="0.25">
      <c r="S4150" s="443"/>
      <c r="T4150" s="443"/>
    </row>
    <row r="4151" spans="19:20" x14ac:dyDescent="0.25">
      <c r="S4151" s="443"/>
      <c r="T4151" s="443"/>
    </row>
    <row r="4152" spans="19:20" x14ac:dyDescent="0.25">
      <c r="S4152" s="443"/>
      <c r="T4152" s="443"/>
    </row>
    <row r="4153" spans="19:20" x14ac:dyDescent="0.25">
      <c r="S4153" s="443"/>
      <c r="T4153" s="443"/>
    </row>
    <row r="4154" spans="19:20" x14ac:dyDescent="0.25">
      <c r="S4154" s="443"/>
      <c r="T4154" s="443"/>
    </row>
    <row r="4155" spans="19:20" x14ac:dyDescent="0.25">
      <c r="S4155" s="443"/>
      <c r="T4155" s="443"/>
    </row>
    <row r="4156" spans="19:20" x14ac:dyDescent="0.25">
      <c r="S4156" s="443"/>
      <c r="T4156" s="443"/>
    </row>
    <row r="4157" spans="19:20" x14ac:dyDescent="0.25">
      <c r="S4157" s="443"/>
      <c r="T4157" s="443"/>
    </row>
    <row r="4158" spans="19:20" x14ac:dyDescent="0.25">
      <c r="S4158" s="443"/>
      <c r="T4158" s="443"/>
    </row>
    <row r="4159" spans="19:20" x14ac:dyDescent="0.25">
      <c r="S4159" s="443"/>
      <c r="T4159" s="443"/>
    </row>
    <row r="4160" spans="19:20" x14ac:dyDescent="0.25">
      <c r="S4160" s="443"/>
      <c r="T4160" s="443"/>
    </row>
    <row r="4161" spans="19:20" x14ac:dyDescent="0.25">
      <c r="S4161" s="443"/>
      <c r="T4161" s="443"/>
    </row>
    <row r="4162" spans="19:20" x14ac:dyDescent="0.25">
      <c r="S4162" s="443"/>
      <c r="T4162" s="443"/>
    </row>
    <row r="4163" spans="19:20" x14ac:dyDescent="0.25">
      <c r="S4163" s="443"/>
      <c r="T4163" s="443"/>
    </row>
    <row r="4164" spans="19:20" x14ac:dyDescent="0.25">
      <c r="S4164" s="443"/>
      <c r="T4164" s="443"/>
    </row>
    <row r="4165" spans="19:20" x14ac:dyDescent="0.25">
      <c r="S4165" s="443"/>
      <c r="T4165" s="443"/>
    </row>
    <row r="4166" spans="19:20" x14ac:dyDescent="0.25">
      <c r="S4166" s="443"/>
      <c r="T4166" s="443"/>
    </row>
    <row r="4167" spans="19:20" x14ac:dyDescent="0.25">
      <c r="S4167" s="443"/>
      <c r="T4167" s="443"/>
    </row>
    <row r="4168" spans="19:20" x14ac:dyDescent="0.25">
      <c r="S4168" s="443"/>
      <c r="T4168" s="443"/>
    </row>
    <row r="4169" spans="19:20" x14ac:dyDescent="0.25">
      <c r="S4169" s="443"/>
      <c r="T4169" s="443"/>
    </row>
    <row r="4170" spans="19:20" x14ac:dyDescent="0.25">
      <c r="S4170" s="443"/>
      <c r="T4170" s="443"/>
    </row>
    <row r="4171" spans="19:20" x14ac:dyDescent="0.25">
      <c r="S4171" s="443"/>
      <c r="T4171" s="443"/>
    </row>
    <row r="4172" spans="19:20" x14ac:dyDescent="0.25">
      <c r="S4172" s="443"/>
      <c r="T4172" s="443"/>
    </row>
    <row r="4173" spans="19:20" x14ac:dyDescent="0.25">
      <c r="S4173" s="443"/>
      <c r="T4173" s="443"/>
    </row>
    <row r="4174" spans="19:20" x14ac:dyDescent="0.25">
      <c r="S4174" s="443"/>
      <c r="T4174" s="443"/>
    </row>
    <row r="4175" spans="19:20" x14ac:dyDescent="0.25">
      <c r="S4175" s="443"/>
      <c r="T4175" s="443"/>
    </row>
    <row r="4176" spans="19:20" x14ac:dyDescent="0.25">
      <c r="S4176" s="443"/>
      <c r="T4176" s="443"/>
    </row>
    <row r="4177" spans="19:20" x14ac:dyDescent="0.25">
      <c r="S4177" s="443"/>
      <c r="T4177" s="443"/>
    </row>
    <row r="4178" spans="19:20" x14ac:dyDescent="0.25">
      <c r="S4178" s="443"/>
      <c r="T4178" s="443"/>
    </row>
    <row r="4179" spans="19:20" x14ac:dyDescent="0.25">
      <c r="S4179" s="443"/>
      <c r="T4179" s="443"/>
    </row>
    <row r="4180" spans="19:20" x14ac:dyDescent="0.25">
      <c r="S4180" s="443"/>
      <c r="T4180" s="443"/>
    </row>
    <row r="4181" spans="19:20" x14ac:dyDescent="0.25">
      <c r="S4181" s="443"/>
      <c r="T4181" s="443"/>
    </row>
    <row r="4182" spans="19:20" x14ac:dyDescent="0.25">
      <c r="S4182" s="443"/>
      <c r="T4182" s="443"/>
    </row>
    <row r="4183" spans="19:20" x14ac:dyDescent="0.25">
      <c r="S4183" s="443"/>
      <c r="T4183" s="443"/>
    </row>
    <row r="4184" spans="19:20" x14ac:dyDescent="0.25">
      <c r="S4184" s="443"/>
      <c r="T4184" s="443"/>
    </row>
    <row r="4185" spans="19:20" x14ac:dyDescent="0.25">
      <c r="S4185" s="443"/>
      <c r="T4185" s="443"/>
    </row>
    <row r="4186" spans="19:20" x14ac:dyDescent="0.25">
      <c r="S4186" s="443"/>
      <c r="T4186" s="443"/>
    </row>
    <row r="4187" spans="19:20" x14ac:dyDescent="0.25">
      <c r="S4187" s="443"/>
      <c r="T4187" s="443"/>
    </row>
    <row r="4188" spans="19:20" x14ac:dyDescent="0.25">
      <c r="S4188" s="443"/>
      <c r="T4188" s="443"/>
    </row>
    <row r="4189" spans="19:20" x14ac:dyDescent="0.25">
      <c r="S4189" s="443"/>
      <c r="T4189" s="443"/>
    </row>
    <row r="4190" spans="19:20" x14ac:dyDescent="0.25">
      <c r="S4190" s="443"/>
      <c r="T4190" s="443"/>
    </row>
    <row r="4191" spans="19:20" x14ac:dyDescent="0.25">
      <c r="S4191" s="443"/>
      <c r="T4191" s="443"/>
    </row>
    <row r="4192" spans="19:20" x14ac:dyDescent="0.25">
      <c r="S4192" s="443"/>
      <c r="T4192" s="443"/>
    </row>
    <row r="4193" spans="19:20" x14ac:dyDescent="0.25">
      <c r="S4193" s="443"/>
      <c r="T4193" s="443"/>
    </row>
    <row r="4194" spans="19:20" x14ac:dyDescent="0.25">
      <c r="S4194" s="443"/>
      <c r="T4194" s="443"/>
    </row>
    <row r="4195" spans="19:20" x14ac:dyDescent="0.25">
      <c r="S4195" s="443"/>
      <c r="T4195" s="443"/>
    </row>
    <row r="4196" spans="19:20" x14ac:dyDescent="0.25">
      <c r="S4196" s="443"/>
      <c r="T4196" s="443"/>
    </row>
    <row r="4197" spans="19:20" x14ac:dyDescent="0.25">
      <c r="S4197" s="443"/>
      <c r="T4197" s="443"/>
    </row>
    <row r="4198" spans="19:20" x14ac:dyDescent="0.25">
      <c r="S4198" s="443"/>
      <c r="T4198" s="443"/>
    </row>
    <row r="4199" spans="19:20" x14ac:dyDescent="0.25">
      <c r="S4199" s="443"/>
      <c r="T4199" s="443"/>
    </row>
    <row r="4200" spans="19:20" x14ac:dyDescent="0.25">
      <c r="S4200" s="443"/>
      <c r="T4200" s="443"/>
    </row>
    <row r="4201" spans="19:20" x14ac:dyDescent="0.25">
      <c r="S4201" s="443"/>
      <c r="T4201" s="443"/>
    </row>
    <row r="4202" spans="19:20" x14ac:dyDescent="0.25">
      <c r="S4202" s="443"/>
      <c r="T4202" s="443"/>
    </row>
    <row r="4203" spans="19:20" x14ac:dyDescent="0.25">
      <c r="S4203" s="443"/>
      <c r="T4203" s="443"/>
    </row>
    <row r="4204" spans="19:20" x14ac:dyDescent="0.25">
      <c r="S4204" s="443"/>
      <c r="T4204" s="443"/>
    </row>
    <row r="4205" spans="19:20" x14ac:dyDescent="0.25">
      <c r="S4205" s="443"/>
      <c r="T4205" s="443"/>
    </row>
    <row r="4206" spans="19:20" x14ac:dyDescent="0.25">
      <c r="S4206" s="443"/>
      <c r="T4206" s="443"/>
    </row>
    <row r="4207" spans="19:20" x14ac:dyDescent="0.25">
      <c r="S4207" s="443"/>
      <c r="T4207" s="443"/>
    </row>
    <row r="4208" spans="19:20" x14ac:dyDescent="0.25">
      <c r="S4208" s="443"/>
      <c r="T4208" s="443"/>
    </row>
    <row r="4209" spans="19:20" x14ac:dyDescent="0.25">
      <c r="S4209" s="443"/>
      <c r="T4209" s="443"/>
    </row>
    <row r="4210" spans="19:20" x14ac:dyDescent="0.25">
      <c r="S4210" s="443"/>
      <c r="T4210" s="443"/>
    </row>
    <row r="4211" spans="19:20" x14ac:dyDescent="0.25">
      <c r="S4211" s="443"/>
      <c r="T4211" s="443"/>
    </row>
    <row r="4212" spans="19:20" x14ac:dyDescent="0.25">
      <c r="S4212" s="443"/>
      <c r="T4212" s="443"/>
    </row>
    <row r="4213" spans="19:20" x14ac:dyDescent="0.25">
      <c r="S4213" s="443"/>
      <c r="T4213" s="443"/>
    </row>
    <row r="4214" spans="19:20" x14ac:dyDescent="0.25">
      <c r="S4214" s="443"/>
      <c r="T4214" s="443"/>
    </row>
    <row r="4215" spans="19:20" x14ac:dyDescent="0.25">
      <c r="S4215" s="443"/>
      <c r="T4215" s="443"/>
    </row>
    <row r="4216" spans="19:20" x14ac:dyDescent="0.25">
      <c r="S4216" s="443"/>
      <c r="T4216" s="443"/>
    </row>
    <row r="4217" spans="19:20" x14ac:dyDescent="0.25">
      <c r="S4217" s="443"/>
      <c r="T4217" s="443"/>
    </row>
    <row r="4218" spans="19:20" x14ac:dyDescent="0.25">
      <c r="S4218" s="443"/>
      <c r="T4218" s="443"/>
    </row>
    <row r="4219" spans="19:20" x14ac:dyDescent="0.25">
      <c r="S4219" s="443"/>
      <c r="T4219" s="443"/>
    </row>
    <row r="4220" spans="19:20" x14ac:dyDescent="0.25">
      <c r="S4220" s="443"/>
      <c r="T4220" s="443"/>
    </row>
    <row r="4221" spans="19:20" x14ac:dyDescent="0.25">
      <c r="S4221" s="443"/>
      <c r="T4221" s="443"/>
    </row>
    <row r="4222" spans="19:20" x14ac:dyDescent="0.25">
      <c r="S4222" s="443"/>
      <c r="T4222" s="443"/>
    </row>
    <row r="4223" spans="19:20" x14ac:dyDescent="0.25">
      <c r="S4223" s="443"/>
      <c r="T4223" s="443"/>
    </row>
    <row r="4224" spans="19:20" x14ac:dyDescent="0.25">
      <c r="S4224" s="443"/>
      <c r="T4224" s="443"/>
    </row>
    <row r="4225" spans="19:20" x14ac:dyDescent="0.25">
      <c r="S4225" s="443"/>
      <c r="T4225" s="443"/>
    </row>
    <row r="4226" spans="19:20" x14ac:dyDescent="0.25">
      <c r="S4226" s="443"/>
      <c r="T4226" s="443"/>
    </row>
    <row r="4227" spans="19:20" x14ac:dyDescent="0.25">
      <c r="S4227" s="443"/>
      <c r="T4227" s="443"/>
    </row>
    <row r="4228" spans="19:20" x14ac:dyDescent="0.25">
      <c r="S4228" s="443"/>
      <c r="T4228" s="443"/>
    </row>
    <row r="4229" spans="19:20" x14ac:dyDescent="0.25">
      <c r="S4229" s="443"/>
      <c r="T4229" s="443"/>
    </row>
    <row r="4230" spans="19:20" x14ac:dyDescent="0.25">
      <c r="S4230" s="443"/>
      <c r="T4230" s="443"/>
    </row>
    <row r="4231" spans="19:20" x14ac:dyDescent="0.25">
      <c r="S4231" s="443"/>
      <c r="T4231" s="443"/>
    </row>
    <row r="4232" spans="19:20" x14ac:dyDescent="0.25">
      <c r="S4232" s="443"/>
      <c r="T4232" s="443"/>
    </row>
    <row r="4233" spans="19:20" x14ac:dyDescent="0.25">
      <c r="S4233" s="443"/>
      <c r="T4233" s="443"/>
    </row>
    <row r="4234" spans="19:20" x14ac:dyDescent="0.25">
      <c r="S4234" s="443"/>
      <c r="T4234" s="443"/>
    </row>
    <row r="4235" spans="19:20" x14ac:dyDescent="0.25">
      <c r="S4235" s="443"/>
      <c r="T4235" s="443"/>
    </row>
    <row r="4236" spans="19:20" x14ac:dyDescent="0.25">
      <c r="S4236" s="443"/>
      <c r="T4236" s="443"/>
    </row>
    <row r="4237" spans="19:20" x14ac:dyDescent="0.25">
      <c r="S4237" s="443"/>
      <c r="T4237" s="443"/>
    </row>
    <row r="4238" spans="19:20" x14ac:dyDescent="0.25">
      <c r="S4238" s="443"/>
      <c r="T4238" s="443"/>
    </row>
    <row r="4239" spans="19:20" x14ac:dyDescent="0.25">
      <c r="S4239" s="443"/>
      <c r="T4239" s="443"/>
    </row>
    <row r="4240" spans="19:20" x14ac:dyDescent="0.25">
      <c r="S4240" s="443"/>
      <c r="T4240" s="443"/>
    </row>
    <row r="4241" spans="19:20" x14ac:dyDescent="0.25">
      <c r="S4241" s="443"/>
      <c r="T4241" s="443"/>
    </row>
    <row r="4242" spans="19:20" x14ac:dyDescent="0.25">
      <c r="S4242" s="443"/>
      <c r="T4242" s="443"/>
    </row>
    <row r="4243" spans="19:20" x14ac:dyDescent="0.25">
      <c r="S4243" s="443"/>
      <c r="T4243" s="443"/>
    </row>
    <row r="4244" spans="19:20" x14ac:dyDescent="0.25">
      <c r="S4244" s="443"/>
      <c r="T4244" s="443"/>
    </row>
    <row r="4245" spans="19:20" x14ac:dyDescent="0.25">
      <c r="S4245" s="443"/>
      <c r="T4245" s="443"/>
    </row>
    <row r="4246" spans="19:20" x14ac:dyDescent="0.25">
      <c r="S4246" s="443"/>
      <c r="T4246" s="443"/>
    </row>
    <row r="4247" spans="19:20" x14ac:dyDescent="0.25">
      <c r="S4247" s="443"/>
      <c r="T4247" s="443"/>
    </row>
    <row r="4248" spans="19:20" x14ac:dyDescent="0.25">
      <c r="S4248" s="443"/>
      <c r="T4248" s="443"/>
    </row>
    <row r="4249" spans="19:20" x14ac:dyDescent="0.25">
      <c r="S4249" s="443"/>
      <c r="T4249" s="443"/>
    </row>
    <row r="4250" spans="19:20" x14ac:dyDescent="0.25">
      <c r="S4250" s="443"/>
      <c r="T4250" s="443"/>
    </row>
    <row r="4251" spans="19:20" x14ac:dyDescent="0.25">
      <c r="S4251" s="443"/>
      <c r="T4251" s="443"/>
    </row>
    <row r="4252" spans="19:20" x14ac:dyDescent="0.25">
      <c r="S4252" s="443"/>
      <c r="T4252" s="443"/>
    </row>
    <row r="4253" spans="19:20" x14ac:dyDescent="0.25">
      <c r="S4253" s="443"/>
      <c r="T4253" s="443"/>
    </row>
    <row r="4254" spans="19:20" x14ac:dyDescent="0.25">
      <c r="S4254" s="443"/>
      <c r="T4254" s="443"/>
    </row>
    <row r="4255" spans="19:20" x14ac:dyDescent="0.25">
      <c r="S4255" s="443"/>
      <c r="T4255" s="443"/>
    </row>
    <row r="4256" spans="19:20" x14ac:dyDescent="0.25">
      <c r="S4256" s="443"/>
      <c r="T4256" s="443"/>
    </row>
    <row r="4257" spans="19:20" x14ac:dyDescent="0.25">
      <c r="S4257" s="443"/>
      <c r="T4257" s="443"/>
    </row>
    <row r="4258" spans="19:20" x14ac:dyDescent="0.25">
      <c r="S4258" s="443"/>
      <c r="T4258" s="443"/>
    </row>
    <row r="4259" spans="19:20" x14ac:dyDescent="0.25">
      <c r="S4259" s="443"/>
      <c r="T4259" s="443"/>
    </row>
    <row r="4260" spans="19:20" x14ac:dyDescent="0.25">
      <c r="S4260" s="443"/>
      <c r="T4260" s="443"/>
    </row>
    <row r="4261" spans="19:20" x14ac:dyDescent="0.25">
      <c r="S4261" s="443"/>
      <c r="T4261" s="443"/>
    </row>
    <row r="4262" spans="19:20" x14ac:dyDescent="0.25">
      <c r="S4262" s="443"/>
      <c r="T4262" s="443"/>
    </row>
    <row r="4263" spans="19:20" x14ac:dyDescent="0.25">
      <c r="S4263" s="443"/>
      <c r="T4263" s="443"/>
    </row>
    <row r="4264" spans="19:20" x14ac:dyDescent="0.25">
      <c r="S4264" s="443"/>
      <c r="T4264" s="443"/>
    </row>
    <row r="4265" spans="19:20" x14ac:dyDescent="0.25">
      <c r="S4265" s="443"/>
      <c r="T4265" s="443"/>
    </row>
    <row r="4266" spans="19:20" x14ac:dyDescent="0.25">
      <c r="S4266" s="443"/>
      <c r="T4266" s="443"/>
    </row>
    <row r="4267" spans="19:20" x14ac:dyDescent="0.25">
      <c r="S4267" s="443"/>
      <c r="T4267" s="443"/>
    </row>
    <row r="4268" spans="19:20" x14ac:dyDescent="0.25">
      <c r="S4268" s="443"/>
      <c r="T4268" s="443"/>
    </row>
    <row r="4269" spans="19:20" x14ac:dyDescent="0.25">
      <c r="S4269" s="443"/>
      <c r="T4269" s="443"/>
    </row>
    <row r="4270" spans="19:20" x14ac:dyDescent="0.25">
      <c r="S4270" s="443"/>
      <c r="T4270" s="443"/>
    </row>
    <row r="4271" spans="19:20" x14ac:dyDescent="0.25">
      <c r="S4271" s="443"/>
      <c r="T4271" s="443"/>
    </row>
    <row r="4272" spans="19:20" x14ac:dyDescent="0.25">
      <c r="S4272" s="443"/>
      <c r="T4272" s="443"/>
    </row>
    <row r="4273" spans="19:20" x14ac:dyDescent="0.25">
      <c r="S4273" s="443"/>
      <c r="T4273" s="443"/>
    </row>
    <row r="4274" spans="19:20" x14ac:dyDescent="0.25">
      <c r="S4274" s="443"/>
      <c r="T4274" s="443"/>
    </row>
    <row r="4275" spans="19:20" x14ac:dyDescent="0.25">
      <c r="S4275" s="443"/>
      <c r="T4275" s="443"/>
    </row>
    <row r="4276" spans="19:20" x14ac:dyDescent="0.25">
      <c r="S4276" s="443"/>
      <c r="T4276" s="443"/>
    </row>
    <row r="4277" spans="19:20" x14ac:dyDescent="0.25">
      <c r="S4277" s="443"/>
      <c r="T4277" s="443"/>
    </row>
    <row r="4278" spans="19:20" x14ac:dyDescent="0.25">
      <c r="S4278" s="443"/>
      <c r="T4278" s="443"/>
    </row>
    <row r="4279" spans="19:20" x14ac:dyDescent="0.25">
      <c r="S4279" s="443"/>
      <c r="T4279" s="443"/>
    </row>
    <row r="4280" spans="19:20" x14ac:dyDescent="0.25">
      <c r="S4280" s="443"/>
      <c r="T4280" s="443"/>
    </row>
    <row r="4281" spans="19:20" x14ac:dyDescent="0.25">
      <c r="S4281" s="443"/>
      <c r="T4281" s="443"/>
    </row>
    <row r="4282" spans="19:20" x14ac:dyDescent="0.25">
      <c r="S4282" s="443"/>
      <c r="T4282" s="443"/>
    </row>
    <row r="4283" spans="19:20" x14ac:dyDescent="0.25">
      <c r="S4283" s="443"/>
      <c r="T4283" s="443"/>
    </row>
    <row r="4284" spans="19:20" x14ac:dyDescent="0.25">
      <c r="S4284" s="443"/>
      <c r="T4284" s="443"/>
    </row>
    <row r="4285" spans="19:20" x14ac:dyDescent="0.25">
      <c r="S4285" s="443"/>
      <c r="T4285" s="443"/>
    </row>
    <row r="4286" spans="19:20" x14ac:dyDescent="0.25">
      <c r="S4286" s="443"/>
      <c r="T4286" s="443"/>
    </row>
    <row r="4287" spans="19:20" x14ac:dyDescent="0.25">
      <c r="S4287" s="443"/>
      <c r="T4287" s="443"/>
    </row>
    <row r="4288" spans="19:20" x14ac:dyDescent="0.25">
      <c r="S4288" s="443"/>
      <c r="T4288" s="443"/>
    </row>
    <row r="4289" spans="19:20" x14ac:dyDescent="0.25">
      <c r="S4289" s="443"/>
      <c r="T4289" s="443"/>
    </row>
    <row r="4290" spans="19:20" x14ac:dyDescent="0.25">
      <c r="S4290" s="443"/>
      <c r="T4290" s="443"/>
    </row>
    <row r="4291" spans="19:20" x14ac:dyDescent="0.25">
      <c r="S4291" s="443"/>
      <c r="T4291" s="443"/>
    </row>
    <row r="4292" spans="19:20" x14ac:dyDescent="0.25">
      <c r="S4292" s="443"/>
      <c r="T4292" s="443"/>
    </row>
    <row r="4293" spans="19:20" x14ac:dyDescent="0.25">
      <c r="S4293" s="443"/>
      <c r="T4293" s="443"/>
    </row>
    <row r="4294" spans="19:20" x14ac:dyDescent="0.25">
      <c r="S4294" s="443"/>
      <c r="T4294" s="443"/>
    </row>
    <row r="4295" spans="19:20" x14ac:dyDescent="0.25">
      <c r="S4295" s="443"/>
      <c r="T4295" s="443"/>
    </row>
    <row r="4296" spans="19:20" x14ac:dyDescent="0.25">
      <c r="S4296" s="443"/>
      <c r="T4296" s="443"/>
    </row>
    <row r="4297" spans="19:20" x14ac:dyDescent="0.25">
      <c r="S4297" s="443"/>
      <c r="T4297" s="443"/>
    </row>
    <row r="4298" spans="19:20" x14ac:dyDescent="0.25">
      <c r="S4298" s="443"/>
      <c r="T4298" s="443"/>
    </row>
    <row r="4299" spans="19:20" x14ac:dyDescent="0.25">
      <c r="S4299" s="443"/>
      <c r="T4299" s="443"/>
    </row>
    <row r="4300" spans="19:20" x14ac:dyDescent="0.25">
      <c r="S4300" s="443"/>
      <c r="T4300" s="443"/>
    </row>
    <row r="4301" spans="19:20" x14ac:dyDescent="0.25">
      <c r="S4301" s="443"/>
      <c r="T4301" s="443"/>
    </row>
    <row r="4302" spans="19:20" x14ac:dyDescent="0.25">
      <c r="S4302" s="443"/>
      <c r="T4302" s="443"/>
    </row>
    <row r="4303" spans="19:20" x14ac:dyDescent="0.25">
      <c r="S4303" s="443"/>
      <c r="T4303" s="443"/>
    </row>
    <row r="4304" spans="19:20" x14ac:dyDescent="0.25">
      <c r="S4304" s="443"/>
      <c r="T4304" s="443"/>
    </row>
    <row r="4305" spans="19:20" x14ac:dyDescent="0.25">
      <c r="S4305" s="443"/>
      <c r="T4305" s="443"/>
    </row>
    <row r="4306" spans="19:20" x14ac:dyDescent="0.25">
      <c r="S4306" s="443"/>
      <c r="T4306" s="443"/>
    </row>
    <row r="4307" spans="19:20" x14ac:dyDescent="0.25">
      <c r="S4307" s="443"/>
      <c r="T4307" s="443"/>
    </row>
    <row r="4308" spans="19:20" x14ac:dyDescent="0.25">
      <c r="S4308" s="443"/>
      <c r="T4308" s="443"/>
    </row>
    <row r="4309" spans="19:20" x14ac:dyDescent="0.25">
      <c r="S4309" s="443"/>
      <c r="T4309" s="443"/>
    </row>
    <row r="4310" spans="19:20" x14ac:dyDescent="0.25">
      <c r="S4310" s="443"/>
      <c r="T4310" s="443"/>
    </row>
    <row r="4311" spans="19:20" x14ac:dyDescent="0.25">
      <c r="S4311" s="443"/>
      <c r="T4311" s="443"/>
    </row>
    <row r="4312" spans="19:20" x14ac:dyDescent="0.25">
      <c r="S4312" s="443"/>
      <c r="T4312" s="443"/>
    </row>
    <row r="4313" spans="19:20" x14ac:dyDescent="0.25">
      <c r="S4313" s="443"/>
      <c r="T4313" s="443"/>
    </row>
    <row r="4314" spans="19:20" x14ac:dyDescent="0.25">
      <c r="S4314" s="443"/>
      <c r="T4314" s="443"/>
    </row>
    <row r="4315" spans="19:20" x14ac:dyDescent="0.25">
      <c r="S4315" s="443"/>
      <c r="T4315" s="443"/>
    </row>
    <row r="4316" spans="19:20" x14ac:dyDescent="0.25">
      <c r="S4316" s="443"/>
      <c r="T4316" s="443"/>
    </row>
    <row r="4317" spans="19:20" x14ac:dyDescent="0.25">
      <c r="S4317" s="443"/>
      <c r="T4317" s="443"/>
    </row>
    <row r="4318" spans="19:20" x14ac:dyDescent="0.25">
      <c r="S4318" s="443"/>
      <c r="T4318" s="443"/>
    </row>
    <row r="4319" spans="19:20" x14ac:dyDescent="0.25">
      <c r="S4319" s="443"/>
      <c r="T4319" s="443"/>
    </row>
    <row r="4320" spans="19:20" x14ac:dyDescent="0.25">
      <c r="S4320" s="443"/>
      <c r="T4320" s="443"/>
    </row>
    <row r="4321" spans="19:20" x14ac:dyDescent="0.25">
      <c r="S4321" s="443"/>
      <c r="T4321" s="443"/>
    </row>
    <row r="4322" spans="19:20" x14ac:dyDescent="0.25">
      <c r="S4322" s="443"/>
      <c r="T4322" s="443"/>
    </row>
    <row r="4323" spans="19:20" x14ac:dyDescent="0.25">
      <c r="S4323" s="443"/>
      <c r="T4323" s="443"/>
    </row>
    <row r="4324" spans="19:20" x14ac:dyDescent="0.25">
      <c r="S4324" s="443"/>
      <c r="T4324" s="443"/>
    </row>
    <row r="4325" spans="19:20" x14ac:dyDescent="0.25">
      <c r="S4325" s="443"/>
      <c r="T4325" s="443"/>
    </row>
    <row r="4326" spans="19:20" x14ac:dyDescent="0.25">
      <c r="S4326" s="443"/>
      <c r="T4326" s="443"/>
    </row>
    <row r="4327" spans="19:20" x14ac:dyDescent="0.25">
      <c r="S4327" s="443"/>
      <c r="T4327" s="443"/>
    </row>
    <row r="4328" spans="19:20" x14ac:dyDescent="0.25">
      <c r="S4328" s="443"/>
      <c r="T4328" s="443"/>
    </row>
    <row r="4329" spans="19:20" x14ac:dyDescent="0.25">
      <c r="S4329" s="443"/>
      <c r="T4329" s="443"/>
    </row>
    <row r="4330" spans="19:20" x14ac:dyDescent="0.25">
      <c r="S4330" s="443"/>
      <c r="T4330" s="443"/>
    </row>
    <row r="4331" spans="19:20" x14ac:dyDescent="0.25">
      <c r="S4331" s="443"/>
      <c r="T4331" s="443"/>
    </row>
    <row r="4332" spans="19:20" x14ac:dyDescent="0.25">
      <c r="S4332" s="443"/>
      <c r="T4332" s="443"/>
    </row>
    <row r="4333" spans="19:20" x14ac:dyDescent="0.25">
      <c r="S4333" s="443"/>
      <c r="T4333" s="443"/>
    </row>
    <row r="4334" spans="19:20" x14ac:dyDescent="0.25">
      <c r="S4334" s="443"/>
      <c r="T4334" s="443"/>
    </row>
    <row r="4335" spans="19:20" x14ac:dyDescent="0.25">
      <c r="S4335" s="443"/>
      <c r="T4335" s="443"/>
    </row>
    <row r="4336" spans="19:20" x14ac:dyDescent="0.25">
      <c r="S4336" s="443"/>
      <c r="T4336" s="443"/>
    </row>
    <row r="4337" spans="19:20" x14ac:dyDescent="0.25">
      <c r="S4337" s="443"/>
      <c r="T4337" s="443"/>
    </row>
    <row r="4338" spans="19:20" x14ac:dyDescent="0.25">
      <c r="S4338" s="443"/>
      <c r="T4338" s="443"/>
    </row>
    <row r="4339" spans="19:20" x14ac:dyDescent="0.25">
      <c r="S4339" s="443"/>
      <c r="T4339" s="443"/>
    </row>
    <row r="4340" spans="19:20" x14ac:dyDescent="0.25">
      <c r="S4340" s="443"/>
      <c r="T4340" s="443"/>
    </row>
    <row r="4341" spans="19:20" x14ac:dyDescent="0.25">
      <c r="S4341" s="443"/>
      <c r="T4341" s="443"/>
    </row>
    <row r="4342" spans="19:20" x14ac:dyDescent="0.25">
      <c r="S4342" s="443"/>
      <c r="T4342" s="443"/>
    </row>
    <row r="4343" spans="19:20" x14ac:dyDescent="0.25">
      <c r="S4343" s="443"/>
      <c r="T4343" s="443"/>
    </row>
    <row r="4344" spans="19:20" x14ac:dyDescent="0.25">
      <c r="S4344" s="443"/>
      <c r="T4344" s="443"/>
    </row>
    <row r="4345" spans="19:20" x14ac:dyDescent="0.25">
      <c r="S4345" s="443"/>
      <c r="T4345" s="443"/>
    </row>
    <row r="4346" spans="19:20" x14ac:dyDescent="0.25">
      <c r="S4346" s="443"/>
      <c r="T4346" s="443"/>
    </row>
    <row r="4347" spans="19:20" x14ac:dyDescent="0.25">
      <c r="S4347" s="443"/>
      <c r="T4347" s="443"/>
    </row>
    <row r="4348" spans="19:20" x14ac:dyDescent="0.25">
      <c r="S4348" s="443"/>
      <c r="T4348" s="443"/>
    </row>
    <row r="4349" spans="19:20" x14ac:dyDescent="0.25">
      <c r="S4349" s="443"/>
      <c r="T4349" s="443"/>
    </row>
    <row r="4350" spans="19:20" x14ac:dyDescent="0.25">
      <c r="S4350" s="443"/>
      <c r="T4350" s="443"/>
    </row>
    <row r="4351" spans="19:20" x14ac:dyDescent="0.25">
      <c r="S4351" s="443"/>
      <c r="T4351" s="443"/>
    </row>
    <row r="4352" spans="19:20" x14ac:dyDescent="0.25">
      <c r="S4352" s="443"/>
      <c r="T4352" s="443"/>
    </row>
    <row r="4353" spans="19:20" x14ac:dyDescent="0.25">
      <c r="S4353" s="443"/>
      <c r="T4353" s="443"/>
    </row>
    <row r="4354" spans="19:20" x14ac:dyDescent="0.25">
      <c r="S4354" s="443"/>
      <c r="T4354" s="443"/>
    </row>
    <row r="4355" spans="19:20" x14ac:dyDescent="0.25">
      <c r="S4355" s="443"/>
      <c r="T4355" s="443"/>
    </row>
    <row r="4356" spans="19:20" x14ac:dyDescent="0.25">
      <c r="S4356" s="443"/>
      <c r="T4356" s="443"/>
    </row>
    <row r="4357" spans="19:20" x14ac:dyDescent="0.25">
      <c r="S4357" s="443"/>
      <c r="T4357" s="443"/>
    </row>
    <row r="4358" spans="19:20" x14ac:dyDescent="0.25">
      <c r="S4358" s="443"/>
      <c r="T4358" s="443"/>
    </row>
    <row r="4359" spans="19:20" x14ac:dyDescent="0.25">
      <c r="S4359" s="443"/>
      <c r="T4359" s="443"/>
    </row>
    <row r="4360" spans="19:20" x14ac:dyDescent="0.25">
      <c r="S4360" s="443"/>
      <c r="T4360" s="443"/>
    </row>
    <row r="4361" spans="19:20" x14ac:dyDescent="0.25">
      <c r="S4361" s="443"/>
      <c r="T4361" s="443"/>
    </row>
    <row r="4362" spans="19:20" x14ac:dyDescent="0.25">
      <c r="S4362" s="443"/>
      <c r="T4362" s="443"/>
    </row>
    <row r="4363" spans="19:20" x14ac:dyDescent="0.25">
      <c r="S4363" s="443"/>
      <c r="T4363" s="443"/>
    </row>
    <row r="4364" spans="19:20" x14ac:dyDescent="0.25">
      <c r="S4364" s="443"/>
      <c r="T4364" s="443"/>
    </row>
    <row r="4365" spans="19:20" x14ac:dyDescent="0.25">
      <c r="S4365" s="443"/>
      <c r="T4365" s="443"/>
    </row>
    <row r="4366" spans="19:20" x14ac:dyDescent="0.25">
      <c r="S4366" s="443"/>
      <c r="T4366" s="443"/>
    </row>
    <row r="4367" spans="19:20" x14ac:dyDescent="0.25">
      <c r="S4367" s="443"/>
      <c r="T4367" s="443"/>
    </row>
    <row r="4368" spans="19:20" x14ac:dyDescent="0.25">
      <c r="S4368" s="443"/>
      <c r="T4368" s="443"/>
    </row>
    <row r="4369" spans="19:20" x14ac:dyDescent="0.25">
      <c r="S4369" s="443"/>
      <c r="T4369" s="443"/>
    </row>
    <row r="4370" spans="19:20" x14ac:dyDescent="0.25">
      <c r="S4370" s="443"/>
      <c r="T4370" s="443"/>
    </row>
    <row r="4371" spans="19:20" x14ac:dyDescent="0.25">
      <c r="S4371" s="443"/>
      <c r="T4371" s="443"/>
    </row>
    <row r="4372" spans="19:20" x14ac:dyDescent="0.25">
      <c r="S4372" s="443"/>
      <c r="T4372" s="443"/>
    </row>
    <row r="4373" spans="19:20" x14ac:dyDescent="0.25">
      <c r="S4373" s="443"/>
      <c r="T4373" s="443"/>
    </row>
    <row r="4374" spans="19:20" x14ac:dyDescent="0.25">
      <c r="S4374" s="443"/>
      <c r="T4374" s="443"/>
    </row>
    <row r="4375" spans="19:20" x14ac:dyDescent="0.25">
      <c r="S4375" s="443"/>
      <c r="T4375" s="443"/>
    </row>
    <row r="4376" spans="19:20" x14ac:dyDescent="0.25">
      <c r="S4376" s="443"/>
      <c r="T4376" s="443"/>
    </row>
    <row r="4377" spans="19:20" x14ac:dyDescent="0.25">
      <c r="S4377" s="443"/>
      <c r="T4377" s="443"/>
    </row>
    <row r="4378" spans="19:20" x14ac:dyDescent="0.25">
      <c r="S4378" s="443"/>
      <c r="T4378" s="443"/>
    </row>
    <row r="4379" spans="19:20" x14ac:dyDescent="0.25">
      <c r="S4379" s="443"/>
      <c r="T4379" s="443"/>
    </row>
    <row r="4380" spans="19:20" x14ac:dyDescent="0.25">
      <c r="S4380" s="443"/>
      <c r="T4380" s="443"/>
    </row>
    <row r="4381" spans="19:20" x14ac:dyDescent="0.25">
      <c r="S4381" s="443"/>
      <c r="T4381" s="443"/>
    </row>
    <row r="4382" spans="19:20" x14ac:dyDescent="0.25">
      <c r="S4382" s="443"/>
      <c r="T4382" s="443"/>
    </row>
    <row r="4383" spans="19:20" x14ac:dyDescent="0.25">
      <c r="S4383" s="443"/>
      <c r="T4383" s="443"/>
    </row>
    <row r="4384" spans="19:20" x14ac:dyDescent="0.25">
      <c r="S4384" s="443"/>
      <c r="T4384" s="443"/>
    </row>
    <row r="4385" spans="19:20" x14ac:dyDescent="0.25">
      <c r="S4385" s="443"/>
      <c r="T4385" s="443"/>
    </row>
    <row r="4386" spans="19:20" x14ac:dyDescent="0.25">
      <c r="S4386" s="443"/>
      <c r="T4386" s="443"/>
    </row>
    <row r="4387" spans="19:20" x14ac:dyDescent="0.25">
      <c r="S4387" s="443"/>
      <c r="T4387" s="443"/>
    </row>
    <row r="4388" spans="19:20" x14ac:dyDescent="0.25">
      <c r="S4388" s="443"/>
      <c r="T4388" s="443"/>
    </row>
    <row r="4389" spans="19:20" x14ac:dyDescent="0.25">
      <c r="S4389" s="443"/>
      <c r="T4389" s="443"/>
    </row>
    <row r="4390" spans="19:20" x14ac:dyDescent="0.25">
      <c r="S4390" s="443"/>
      <c r="T4390" s="443"/>
    </row>
    <row r="4391" spans="19:20" x14ac:dyDescent="0.25">
      <c r="S4391" s="443"/>
      <c r="T4391" s="443"/>
    </row>
    <row r="4392" spans="19:20" x14ac:dyDescent="0.25">
      <c r="S4392" s="443"/>
      <c r="T4392" s="443"/>
    </row>
    <row r="4393" spans="19:20" x14ac:dyDescent="0.25">
      <c r="S4393" s="443"/>
      <c r="T4393" s="443"/>
    </row>
    <row r="4394" spans="19:20" x14ac:dyDescent="0.25">
      <c r="S4394" s="443"/>
      <c r="T4394" s="443"/>
    </row>
    <row r="4395" spans="19:20" x14ac:dyDescent="0.25">
      <c r="S4395" s="443"/>
      <c r="T4395" s="443"/>
    </row>
    <row r="4396" spans="19:20" x14ac:dyDescent="0.25">
      <c r="S4396" s="443"/>
      <c r="T4396" s="443"/>
    </row>
    <row r="4397" spans="19:20" x14ac:dyDescent="0.25">
      <c r="S4397" s="443"/>
      <c r="T4397" s="443"/>
    </row>
    <row r="4398" spans="19:20" x14ac:dyDescent="0.25">
      <c r="S4398" s="443"/>
      <c r="T4398" s="443"/>
    </row>
    <row r="4399" spans="19:20" x14ac:dyDescent="0.25">
      <c r="S4399" s="443"/>
      <c r="T4399" s="443"/>
    </row>
    <row r="4400" spans="19:20" x14ac:dyDescent="0.25">
      <c r="S4400" s="443"/>
      <c r="T4400" s="443"/>
    </row>
    <row r="4401" spans="19:20" x14ac:dyDescent="0.25">
      <c r="S4401" s="443"/>
      <c r="T4401" s="443"/>
    </row>
    <row r="4402" spans="19:20" x14ac:dyDescent="0.25">
      <c r="S4402" s="443"/>
      <c r="T4402" s="443"/>
    </row>
    <row r="4403" spans="19:20" x14ac:dyDescent="0.25">
      <c r="S4403" s="443"/>
      <c r="T4403" s="443"/>
    </row>
    <row r="4404" spans="19:20" x14ac:dyDescent="0.25">
      <c r="S4404" s="443"/>
      <c r="T4404" s="443"/>
    </row>
    <row r="4405" spans="19:20" x14ac:dyDescent="0.25">
      <c r="S4405" s="443"/>
      <c r="T4405" s="443"/>
    </row>
    <row r="4406" spans="19:20" x14ac:dyDescent="0.25">
      <c r="S4406" s="443"/>
      <c r="T4406" s="443"/>
    </row>
    <row r="4407" spans="19:20" x14ac:dyDescent="0.25">
      <c r="S4407" s="443"/>
      <c r="T4407" s="443"/>
    </row>
    <row r="4408" spans="19:20" x14ac:dyDescent="0.25">
      <c r="S4408" s="443"/>
      <c r="T4408" s="443"/>
    </row>
    <row r="4409" spans="19:20" x14ac:dyDescent="0.25">
      <c r="S4409" s="443"/>
      <c r="T4409" s="443"/>
    </row>
    <row r="4410" spans="19:20" x14ac:dyDescent="0.25">
      <c r="S4410" s="443"/>
      <c r="T4410" s="443"/>
    </row>
    <row r="4411" spans="19:20" x14ac:dyDescent="0.25">
      <c r="S4411" s="443"/>
      <c r="T4411" s="443"/>
    </row>
    <row r="4412" spans="19:20" x14ac:dyDescent="0.25">
      <c r="S4412" s="443"/>
      <c r="T4412" s="443"/>
    </row>
    <row r="4413" spans="19:20" x14ac:dyDescent="0.25">
      <c r="S4413" s="443"/>
      <c r="T4413" s="443"/>
    </row>
    <row r="4414" spans="19:20" x14ac:dyDescent="0.25">
      <c r="S4414" s="443"/>
      <c r="T4414" s="443"/>
    </row>
    <row r="4415" spans="19:20" x14ac:dyDescent="0.25">
      <c r="S4415" s="443"/>
      <c r="T4415" s="443"/>
    </row>
    <row r="4416" spans="19:20" x14ac:dyDescent="0.25">
      <c r="S4416" s="443"/>
      <c r="T4416" s="443"/>
    </row>
    <row r="4417" spans="19:20" x14ac:dyDescent="0.25">
      <c r="S4417" s="443"/>
      <c r="T4417" s="443"/>
    </row>
    <row r="4418" spans="19:20" x14ac:dyDescent="0.25">
      <c r="S4418" s="443"/>
      <c r="T4418" s="443"/>
    </row>
    <row r="4419" spans="19:20" x14ac:dyDescent="0.25">
      <c r="S4419" s="443"/>
      <c r="T4419" s="443"/>
    </row>
    <row r="4420" spans="19:20" x14ac:dyDescent="0.25">
      <c r="S4420" s="443"/>
      <c r="T4420" s="443"/>
    </row>
    <row r="4421" spans="19:20" x14ac:dyDescent="0.25">
      <c r="S4421" s="443"/>
      <c r="T4421" s="443"/>
    </row>
    <row r="4422" spans="19:20" x14ac:dyDescent="0.25">
      <c r="S4422" s="443"/>
      <c r="T4422" s="443"/>
    </row>
    <row r="4423" spans="19:20" x14ac:dyDescent="0.25">
      <c r="S4423" s="443"/>
      <c r="T4423" s="443"/>
    </row>
    <row r="4424" spans="19:20" x14ac:dyDescent="0.25">
      <c r="S4424" s="443"/>
      <c r="T4424" s="443"/>
    </row>
    <row r="4425" spans="19:20" x14ac:dyDescent="0.25">
      <c r="S4425" s="443"/>
      <c r="T4425" s="443"/>
    </row>
    <row r="4426" spans="19:20" x14ac:dyDescent="0.25">
      <c r="S4426" s="443"/>
      <c r="T4426" s="443"/>
    </row>
    <row r="4427" spans="19:20" x14ac:dyDescent="0.25">
      <c r="S4427" s="443"/>
      <c r="T4427" s="443"/>
    </row>
    <row r="4428" spans="19:20" x14ac:dyDescent="0.25">
      <c r="S4428" s="443"/>
      <c r="T4428" s="443"/>
    </row>
    <row r="4429" spans="19:20" x14ac:dyDescent="0.25">
      <c r="S4429" s="443"/>
      <c r="T4429" s="443"/>
    </row>
    <row r="4430" spans="19:20" x14ac:dyDescent="0.25">
      <c r="S4430" s="443"/>
      <c r="T4430" s="443"/>
    </row>
    <row r="4431" spans="19:20" x14ac:dyDescent="0.25">
      <c r="S4431" s="443"/>
      <c r="T4431" s="443"/>
    </row>
    <row r="4432" spans="19:20" x14ac:dyDescent="0.25">
      <c r="S4432" s="443"/>
      <c r="T4432" s="443"/>
    </row>
    <row r="4433" spans="19:20" x14ac:dyDescent="0.25">
      <c r="S4433" s="443"/>
      <c r="T4433" s="443"/>
    </row>
    <row r="4434" spans="19:20" x14ac:dyDescent="0.25">
      <c r="S4434" s="443"/>
      <c r="T4434" s="443"/>
    </row>
    <row r="4435" spans="19:20" x14ac:dyDescent="0.25">
      <c r="S4435" s="443"/>
      <c r="T4435" s="443"/>
    </row>
    <row r="4436" spans="19:20" x14ac:dyDescent="0.25">
      <c r="S4436" s="443"/>
      <c r="T4436" s="443"/>
    </row>
    <row r="4437" spans="19:20" x14ac:dyDescent="0.25">
      <c r="S4437" s="443"/>
      <c r="T4437" s="443"/>
    </row>
    <row r="4438" spans="19:20" x14ac:dyDescent="0.25">
      <c r="S4438" s="443"/>
      <c r="T4438" s="443"/>
    </row>
    <row r="4439" spans="19:20" x14ac:dyDescent="0.25">
      <c r="S4439" s="443"/>
      <c r="T4439" s="443"/>
    </row>
    <row r="4440" spans="19:20" x14ac:dyDescent="0.25">
      <c r="S4440" s="443"/>
      <c r="T4440" s="443"/>
    </row>
    <row r="4441" spans="19:20" x14ac:dyDescent="0.25">
      <c r="S4441" s="443"/>
      <c r="T4441" s="443"/>
    </row>
    <row r="4442" spans="19:20" x14ac:dyDescent="0.25">
      <c r="S4442" s="443"/>
      <c r="T4442" s="443"/>
    </row>
    <row r="4443" spans="19:20" x14ac:dyDescent="0.25">
      <c r="S4443" s="443"/>
      <c r="T4443" s="443"/>
    </row>
    <row r="4444" spans="19:20" x14ac:dyDescent="0.25">
      <c r="S4444" s="443"/>
      <c r="T4444" s="443"/>
    </row>
    <row r="4445" spans="19:20" x14ac:dyDescent="0.25">
      <c r="S4445" s="443"/>
      <c r="T4445" s="443"/>
    </row>
    <row r="4446" spans="19:20" x14ac:dyDescent="0.25">
      <c r="S4446" s="443"/>
      <c r="T4446" s="443"/>
    </row>
    <row r="4447" spans="19:20" x14ac:dyDescent="0.25">
      <c r="S4447" s="443"/>
      <c r="T4447" s="443"/>
    </row>
    <row r="4448" spans="19:20" x14ac:dyDescent="0.25">
      <c r="S4448" s="443"/>
      <c r="T4448" s="443"/>
    </row>
    <row r="4449" spans="19:20" x14ac:dyDescent="0.25">
      <c r="S4449" s="443"/>
      <c r="T4449" s="443"/>
    </row>
    <row r="4450" spans="19:20" x14ac:dyDescent="0.25">
      <c r="S4450" s="443"/>
      <c r="T4450" s="443"/>
    </row>
    <row r="4451" spans="19:20" x14ac:dyDescent="0.25">
      <c r="S4451" s="443"/>
      <c r="T4451" s="443"/>
    </row>
    <row r="4452" spans="19:20" x14ac:dyDescent="0.25">
      <c r="S4452" s="443"/>
      <c r="T4452" s="443"/>
    </row>
    <row r="4453" spans="19:20" x14ac:dyDescent="0.25">
      <c r="S4453" s="443"/>
      <c r="T4453" s="443"/>
    </row>
    <row r="4454" spans="19:20" x14ac:dyDescent="0.25">
      <c r="S4454" s="443"/>
      <c r="T4454" s="443"/>
    </row>
    <row r="4455" spans="19:20" x14ac:dyDescent="0.25">
      <c r="S4455" s="443"/>
      <c r="T4455" s="443"/>
    </row>
    <row r="4456" spans="19:20" x14ac:dyDescent="0.25">
      <c r="S4456" s="443"/>
      <c r="T4456" s="443"/>
    </row>
    <row r="4457" spans="19:20" x14ac:dyDescent="0.25">
      <c r="S4457" s="443"/>
      <c r="T4457" s="443"/>
    </row>
    <row r="4458" spans="19:20" x14ac:dyDescent="0.25">
      <c r="S4458" s="443"/>
      <c r="T4458" s="443"/>
    </row>
    <row r="4459" spans="19:20" x14ac:dyDescent="0.25">
      <c r="S4459" s="443"/>
      <c r="T4459" s="443"/>
    </row>
    <row r="4460" spans="19:20" x14ac:dyDescent="0.25">
      <c r="S4460" s="443"/>
      <c r="T4460" s="443"/>
    </row>
    <row r="4461" spans="19:20" x14ac:dyDescent="0.25">
      <c r="S4461" s="443"/>
      <c r="T4461" s="443"/>
    </row>
    <row r="4462" spans="19:20" x14ac:dyDescent="0.25">
      <c r="S4462" s="443"/>
      <c r="T4462" s="443"/>
    </row>
    <row r="4463" spans="19:20" x14ac:dyDescent="0.25">
      <c r="S4463" s="443"/>
      <c r="T4463" s="443"/>
    </row>
    <row r="4464" spans="19:20" x14ac:dyDescent="0.25">
      <c r="S4464" s="443"/>
      <c r="T4464" s="443"/>
    </row>
    <row r="4465" spans="19:20" x14ac:dyDescent="0.25">
      <c r="S4465" s="443"/>
      <c r="T4465" s="443"/>
    </row>
    <row r="4466" spans="19:20" x14ac:dyDescent="0.25">
      <c r="S4466" s="443"/>
      <c r="T4466" s="443"/>
    </row>
    <row r="4467" spans="19:20" x14ac:dyDescent="0.25">
      <c r="S4467" s="443"/>
      <c r="T4467" s="443"/>
    </row>
    <row r="4468" spans="19:20" x14ac:dyDescent="0.25">
      <c r="S4468" s="443"/>
      <c r="T4468" s="443"/>
    </row>
    <row r="4469" spans="19:20" x14ac:dyDescent="0.25">
      <c r="S4469" s="443"/>
      <c r="T4469" s="443"/>
    </row>
    <row r="4470" spans="19:20" x14ac:dyDescent="0.25">
      <c r="S4470" s="443"/>
      <c r="T4470" s="443"/>
    </row>
    <row r="4471" spans="19:20" x14ac:dyDescent="0.25">
      <c r="S4471" s="443"/>
      <c r="T4471" s="443"/>
    </row>
    <row r="4472" spans="19:20" x14ac:dyDescent="0.25">
      <c r="S4472" s="443"/>
      <c r="T4472" s="443"/>
    </row>
    <row r="4473" spans="19:20" x14ac:dyDescent="0.25">
      <c r="S4473" s="443"/>
      <c r="T4473" s="443"/>
    </row>
    <row r="4474" spans="19:20" x14ac:dyDescent="0.25">
      <c r="S4474" s="443"/>
      <c r="T4474" s="443"/>
    </row>
    <row r="4475" spans="19:20" x14ac:dyDescent="0.25">
      <c r="S4475" s="443"/>
      <c r="T4475" s="443"/>
    </row>
    <row r="4476" spans="19:20" x14ac:dyDescent="0.25">
      <c r="S4476" s="443"/>
      <c r="T4476" s="443"/>
    </row>
    <row r="4477" spans="19:20" x14ac:dyDescent="0.25">
      <c r="S4477" s="443"/>
      <c r="T4477" s="443"/>
    </row>
    <row r="4478" spans="19:20" x14ac:dyDescent="0.25">
      <c r="S4478" s="443"/>
      <c r="T4478" s="443"/>
    </row>
    <row r="4479" spans="19:20" x14ac:dyDescent="0.25">
      <c r="S4479" s="443"/>
      <c r="T4479" s="443"/>
    </row>
    <row r="4480" spans="19:20" x14ac:dyDescent="0.25">
      <c r="S4480" s="443"/>
      <c r="T4480" s="443"/>
    </row>
    <row r="4481" spans="19:20" x14ac:dyDescent="0.25">
      <c r="S4481" s="443"/>
      <c r="T4481" s="443"/>
    </row>
    <row r="4482" spans="19:20" x14ac:dyDescent="0.25">
      <c r="S4482" s="443"/>
      <c r="T4482" s="443"/>
    </row>
    <row r="4483" spans="19:20" x14ac:dyDescent="0.25">
      <c r="S4483" s="443"/>
      <c r="T4483" s="443"/>
    </row>
    <row r="4484" spans="19:20" x14ac:dyDescent="0.25">
      <c r="S4484" s="443"/>
      <c r="T4484" s="443"/>
    </row>
    <row r="4485" spans="19:20" x14ac:dyDescent="0.25">
      <c r="S4485" s="443"/>
      <c r="T4485" s="443"/>
    </row>
    <row r="4486" spans="19:20" x14ac:dyDescent="0.25">
      <c r="S4486" s="443"/>
      <c r="T4486" s="443"/>
    </row>
    <row r="4487" spans="19:20" x14ac:dyDescent="0.25">
      <c r="S4487" s="443"/>
      <c r="T4487" s="443"/>
    </row>
    <row r="4488" spans="19:20" x14ac:dyDescent="0.25">
      <c r="S4488" s="443"/>
      <c r="T4488" s="443"/>
    </row>
    <row r="4489" spans="19:20" x14ac:dyDescent="0.25">
      <c r="S4489" s="443"/>
      <c r="T4489" s="443"/>
    </row>
    <row r="4490" spans="19:20" x14ac:dyDescent="0.25">
      <c r="S4490" s="443"/>
      <c r="T4490" s="443"/>
    </row>
    <row r="4491" spans="19:20" x14ac:dyDescent="0.25">
      <c r="S4491" s="443"/>
      <c r="T4491" s="443"/>
    </row>
    <row r="4492" spans="19:20" x14ac:dyDescent="0.25">
      <c r="S4492" s="443"/>
      <c r="T4492" s="443"/>
    </row>
    <row r="4493" spans="19:20" x14ac:dyDescent="0.25">
      <c r="S4493" s="443"/>
      <c r="T4493" s="443"/>
    </row>
    <row r="4494" spans="19:20" x14ac:dyDescent="0.25">
      <c r="S4494" s="443"/>
      <c r="T4494" s="443"/>
    </row>
    <row r="4495" spans="19:20" x14ac:dyDescent="0.25">
      <c r="S4495" s="443"/>
      <c r="T4495" s="443"/>
    </row>
    <row r="4496" spans="19:20" x14ac:dyDescent="0.25">
      <c r="S4496" s="443"/>
      <c r="T4496" s="443"/>
    </row>
    <row r="4497" spans="19:20" x14ac:dyDescent="0.25">
      <c r="S4497" s="443"/>
      <c r="T4497" s="443"/>
    </row>
    <row r="4498" spans="19:20" x14ac:dyDescent="0.25">
      <c r="S4498" s="443"/>
      <c r="T4498" s="443"/>
    </row>
    <row r="4499" spans="19:20" x14ac:dyDescent="0.25">
      <c r="S4499" s="443"/>
      <c r="T4499" s="443"/>
    </row>
    <row r="4500" spans="19:20" x14ac:dyDescent="0.25">
      <c r="S4500" s="443"/>
      <c r="T4500" s="443"/>
    </row>
    <row r="4501" spans="19:20" x14ac:dyDescent="0.25">
      <c r="S4501" s="443"/>
      <c r="T4501" s="443"/>
    </row>
    <row r="4502" spans="19:20" x14ac:dyDescent="0.25">
      <c r="S4502" s="443"/>
      <c r="T4502" s="443"/>
    </row>
    <row r="4503" spans="19:20" x14ac:dyDescent="0.25">
      <c r="S4503" s="443"/>
      <c r="T4503" s="443"/>
    </row>
    <row r="4504" spans="19:20" x14ac:dyDescent="0.25">
      <c r="S4504" s="443"/>
      <c r="T4504" s="443"/>
    </row>
    <row r="4505" spans="19:20" x14ac:dyDescent="0.25">
      <c r="S4505" s="443"/>
      <c r="T4505" s="443"/>
    </row>
    <row r="4506" spans="19:20" x14ac:dyDescent="0.25">
      <c r="S4506" s="443"/>
      <c r="T4506" s="443"/>
    </row>
    <row r="4507" spans="19:20" x14ac:dyDescent="0.25">
      <c r="S4507" s="443"/>
      <c r="T4507" s="443"/>
    </row>
    <row r="4508" spans="19:20" x14ac:dyDescent="0.25">
      <c r="S4508" s="443"/>
      <c r="T4508" s="443"/>
    </row>
    <row r="4509" spans="19:20" x14ac:dyDescent="0.25">
      <c r="S4509" s="443"/>
      <c r="T4509" s="443"/>
    </row>
    <row r="4510" spans="19:20" x14ac:dyDescent="0.25">
      <c r="S4510" s="443"/>
      <c r="T4510" s="443"/>
    </row>
    <row r="4511" spans="19:20" x14ac:dyDescent="0.25">
      <c r="S4511" s="443"/>
      <c r="T4511" s="443"/>
    </row>
    <row r="4512" spans="19:20" x14ac:dyDescent="0.25">
      <c r="S4512" s="443"/>
      <c r="T4512" s="443"/>
    </row>
    <row r="4513" spans="19:20" x14ac:dyDescent="0.25">
      <c r="S4513" s="443"/>
      <c r="T4513" s="443"/>
    </row>
    <row r="4514" spans="19:20" x14ac:dyDescent="0.25">
      <c r="S4514" s="443"/>
      <c r="T4514" s="443"/>
    </row>
    <row r="4515" spans="19:20" x14ac:dyDescent="0.25">
      <c r="S4515" s="443"/>
      <c r="T4515" s="443"/>
    </row>
    <row r="4516" spans="19:20" x14ac:dyDescent="0.25">
      <c r="S4516" s="443"/>
      <c r="T4516" s="443"/>
    </row>
    <row r="4517" spans="19:20" x14ac:dyDescent="0.25">
      <c r="S4517" s="443"/>
      <c r="T4517" s="443"/>
    </row>
    <row r="4518" spans="19:20" x14ac:dyDescent="0.25">
      <c r="S4518" s="443"/>
      <c r="T4518" s="443"/>
    </row>
    <row r="4519" spans="19:20" x14ac:dyDescent="0.25">
      <c r="S4519" s="443"/>
      <c r="T4519" s="443"/>
    </row>
    <row r="4520" spans="19:20" x14ac:dyDescent="0.25">
      <c r="S4520" s="443"/>
      <c r="T4520" s="443"/>
    </row>
    <row r="4521" spans="19:20" x14ac:dyDescent="0.25">
      <c r="S4521" s="443"/>
      <c r="T4521" s="443"/>
    </row>
    <row r="4522" spans="19:20" x14ac:dyDescent="0.25">
      <c r="S4522" s="443"/>
      <c r="T4522" s="443"/>
    </row>
    <row r="4523" spans="19:20" x14ac:dyDescent="0.25">
      <c r="S4523" s="443"/>
      <c r="T4523" s="443"/>
    </row>
    <row r="4524" spans="19:20" x14ac:dyDescent="0.25">
      <c r="S4524" s="443"/>
      <c r="T4524" s="443"/>
    </row>
    <row r="4525" spans="19:20" x14ac:dyDescent="0.25">
      <c r="S4525" s="443"/>
      <c r="T4525" s="443"/>
    </row>
    <row r="4526" spans="19:20" x14ac:dyDescent="0.25">
      <c r="S4526" s="443"/>
      <c r="T4526" s="443"/>
    </row>
    <row r="4527" spans="19:20" x14ac:dyDescent="0.25">
      <c r="S4527" s="443"/>
      <c r="T4527" s="443"/>
    </row>
    <row r="4528" spans="19:20" x14ac:dyDescent="0.25">
      <c r="S4528" s="443"/>
      <c r="T4528" s="443"/>
    </row>
    <row r="4529" spans="19:20" x14ac:dyDescent="0.25">
      <c r="S4529" s="443"/>
      <c r="T4529" s="443"/>
    </row>
    <row r="4530" spans="19:20" x14ac:dyDescent="0.25">
      <c r="S4530" s="443"/>
      <c r="T4530" s="443"/>
    </row>
    <row r="4531" spans="19:20" x14ac:dyDescent="0.25">
      <c r="S4531" s="443"/>
      <c r="T4531" s="443"/>
    </row>
    <row r="4532" spans="19:20" x14ac:dyDescent="0.25">
      <c r="S4532" s="443"/>
      <c r="T4532" s="443"/>
    </row>
    <row r="4533" spans="19:20" x14ac:dyDescent="0.25">
      <c r="S4533" s="443"/>
      <c r="T4533" s="443"/>
    </row>
    <row r="4534" spans="19:20" x14ac:dyDescent="0.25">
      <c r="S4534" s="443"/>
      <c r="T4534" s="443"/>
    </row>
    <row r="4535" spans="19:20" x14ac:dyDescent="0.25">
      <c r="S4535" s="443"/>
      <c r="T4535" s="443"/>
    </row>
    <row r="4536" spans="19:20" x14ac:dyDescent="0.25">
      <c r="S4536" s="443"/>
      <c r="T4536" s="443"/>
    </row>
    <row r="4537" spans="19:20" x14ac:dyDescent="0.25">
      <c r="S4537" s="443"/>
      <c r="T4537" s="443"/>
    </row>
    <row r="4538" spans="19:20" x14ac:dyDescent="0.25">
      <c r="S4538" s="443"/>
      <c r="T4538" s="443"/>
    </row>
    <row r="4539" spans="19:20" x14ac:dyDescent="0.25">
      <c r="S4539" s="443"/>
      <c r="T4539" s="443"/>
    </row>
    <row r="4540" spans="19:20" x14ac:dyDescent="0.25">
      <c r="S4540" s="443"/>
      <c r="T4540" s="443"/>
    </row>
    <row r="4541" spans="19:20" x14ac:dyDescent="0.25">
      <c r="S4541" s="443"/>
      <c r="T4541" s="443"/>
    </row>
    <row r="4542" spans="19:20" x14ac:dyDescent="0.25">
      <c r="S4542" s="443"/>
      <c r="T4542" s="443"/>
    </row>
    <row r="4543" spans="19:20" x14ac:dyDescent="0.25">
      <c r="S4543" s="443"/>
      <c r="T4543" s="443"/>
    </row>
    <row r="4544" spans="19:20" x14ac:dyDescent="0.25">
      <c r="S4544" s="443"/>
      <c r="T4544" s="443"/>
    </row>
    <row r="4545" spans="19:20" x14ac:dyDescent="0.25">
      <c r="S4545" s="443"/>
      <c r="T4545" s="443"/>
    </row>
    <row r="4546" spans="19:20" x14ac:dyDescent="0.25">
      <c r="S4546" s="443"/>
      <c r="T4546" s="443"/>
    </row>
    <row r="4547" spans="19:20" x14ac:dyDescent="0.25">
      <c r="S4547" s="443"/>
      <c r="T4547" s="443"/>
    </row>
    <row r="4548" spans="19:20" x14ac:dyDescent="0.25">
      <c r="S4548" s="443"/>
      <c r="T4548" s="443"/>
    </row>
    <row r="4549" spans="19:20" x14ac:dyDescent="0.25">
      <c r="S4549" s="443"/>
      <c r="T4549" s="443"/>
    </row>
    <row r="4550" spans="19:20" x14ac:dyDescent="0.25">
      <c r="S4550" s="443"/>
      <c r="T4550" s="443"/>
    </row>
    <row r="4551" spans="19:20" x14ac:dyDescent="0.25">
      <c r="S4551" s="443"/>
      <c r="T4551" s="443"/>
    </row>
    <row r="4552" spans="19:20" x14ac:dyDescent="0.25">
      <c r="S4552" s="443"/>
      <c r="T4552" s="443"/>
    </row>
    <row r="4553" spans="19:20" x14ac:dyDescent="0.25">
      <c r="S4553" s="443"/>
      <c r="T4553" s="443"/>
    </row>
    <row r="4554" spans="19:20" x14ac:dyDescent="0.25">
      <c r="S4554" s="443"/>
      <c r="T4554" s="443"/>
    </row>
    <row r="4555" spans="19:20" x14ac:dyDescent="0.25">
      <c r="S4555" s="443"/>
      <c r="T4555" s="443"/>
    </row>
    <row r="4556" spans="19:20" x14ac:dyDescent="0.25">
      <c r="S4556" s="443"/>
      <c r="T4556" s="443"/>
    </row>
    <row r="4557" spans="19:20" x14ac:dyDescent="0.25">
      <c r="S4557" s="443"/>
      <c r="T4557" s="443"/>
    </row>
    <row r="4558" spans="19:20" x14ac:dyDescent="0.25">
      <c r="S4558" s="443"/>
      <c r="T4558" s="443"/>
    </row>
    <row r="4559" spans="19:20" x14ac:dyDescent="0.25">
      <c r="S4559" s="443"/>
      <c r="T4559" s="443"/>
    </row>
    <row r="4560" spans="19:20" x14ac:dyDescent="0.25">
      <c r="S4560" s="443"/>
      <c r="T4560" s="443"/>
    </row>
    <row r="4561" spans="19:20" x14ac:dyDescent="0.25">
      <c r="S4561" s="443"/>
      <c r="T4561" s="443"/>
    </row>
    <row r="4562" spans="19:20" x14ac:dyDescent="0.25">
      <c r="S4562" s="443"/>
      <c r="T4562" s="443"/>
    </row>
    <row r="4563" spans="19:20" x14ac:dyDescent="0.25">
      <c r="S4563" s="443"/>
      <c r="T4563" s="443"/>
    </row>
    <row r="4564" spans="19:20" x14ac:dyDescent="0.25">
      <c r="S4564" s="443"/>
      <c r="T4564" s="443"/>
    </row>
    <row r="4565" spans="19:20" x14ac:dyDescent="0.25">
      <c r="S4565" s="443"/>
      <c r="T4565" s="443"/>
    </row>
    <row r="4566" spans="19:20" x14ac:dyDescent="0.25">
      <c r="S4566" s="443"/>
      <c r="T4566" s="443"/>
    </row>
    <row r="4567" spans="19:20" x14ac:dyDescent="0.25">
      <c r="S4567" s="443"/>
      <c r="T4567" s="443"/>
    </row>
    <row r="4568" spans="19:20" x14ac:dyDescent="0.25">
      <c r="S4568" s="443"/>
      <c r="T4568" s="443"/>
    </row>
    <row r="4569" spans="19:20" x14ac:dyDescent="0.25">
      <c r="S4569" s="443"/>
      <c r="T4569" s="443"/>
    </row>
    <row r="4570" spans="19:20" x14ac:dyDescent="0.25">
      <c r="S4570" s="443"/>
      <c r="T4570" s="443"/>
    </row>
    <row r="4571" spans="19:20" x14ac:dyDescent="0.25">
      <c r="S4571" s="443"/>
      <c r="T4571" s="443"/>
    </row>
    <row r="4572" spans="19:20" x14ac:dyDescent="0.25">
      <c r="S4572" s="443"/>
      <c r="T4572" s="443"/>
    </row>
    <row r="4573" spans="19:20" x14ac:dyDescent="0.25">
      <c r="S4573" s="443"/>
      <c r="T4573" s="443"/>
    </row>
    <row r="4574" spans="19:20" x14ac:dyDescent="0.25">
      <c r="S4574" s="443"/>
      <c r="T4574" s="443"/>
    </row>
    <row r="4575" spans="19:20" x14ac:dyDescent="0.25">
      <c r="S4575" s="443"/>
      <c r="T4575" s="443"/>
    </row>
    <row r="4576" spans="19:20" x14ac:dyDescent="0.25">
      <c r="S4576" s="443"/>
      <c r="T4576" s="443"/>
    </row>
    <row r="4577" spans="19:20" x14ac:dyDescent="0.25">
      <c r="S4577" s="443"/>
      <c r="T4577" s="443"/>
    </row>
    <row r="4578" spans="19:20" x14ac:dyDescent="0.25">
      <c r="S4578" s="443"/>
      <c r="T4578" s="443"/>
    </row>
    <row r="4579" spans="19:20" x14ac:dyDescent="0.25">
      <c r="S4579" s="443"/>
      <c r="T4579" s="443"/>
    </row>
    <row r="4580" spans="19:20" x14ac:dyDescent="0.25">
      <c r="S4580" s="443"/>
      <c r="T4580" s="443"/>
    </row>
    <row r="4581" spans="19:20" x14ac:dyDescent="0.25">
      <c r="S4581" s="443"/>
      <c r="T4581" s="443"/>
    </row>
    <row r="4582" spans="19:20" x14ac:dyDescent="0.25">
      <c r="S4582" s="443"/>
      <c r="T4582" s="443"/>
    </row>
    <row r="4583" spans="19:20" x14ac:dyDescent="0.25">
      <c r="S4583" s="443"/>
      <c r="T4583" s="443"/>
    </row>
    <row r="4584" spans="19:20" x14ac:dyDescent="0.25">
      <c r="S4584" s="443"/>
      <c r="T4584" s="443"/>
    </row>
    <row r="4585" spans="19:20" x14ac:dyDescent="0.25">
      <c r="S4585" s="443"/>
      <c r="T4585" s="443"/>
    </row>
    <row r="4586" spans="19:20" x14ac:dyDescent="0.25">
      <c r="S4586" s="443"/>
      <c r="T4586" s="443"/>
    </row>
    <row r="4587" spans="19:20" x14ac:dyDescent="0.25">
      <c r="S4587" s="443"/>
      <c r="T4587" s="443"/>
    </row>
    <row r="4588" spans="19:20" x14ac:dyDescent="0.25">
      <c r="S4588" s="443"/>
      <c r="T4588" s="443"/>
    </row>
    <row r="4589" spans="19:20" x14ac:dyDescent="0.25">
      <c r="S4589" s="443"/>
      <c r="T4589" s="443"/>
    </row>
    <row r="4590" spans="19:20" x14ac:dyDescent="0.25">
      <c r="S4590" s="443"/>
      <c r="T4590" s="443"/>
    </row>
    <row r="4591" spans="19:20" x14ac:dyDescent="0.25">
      <c r="S4591" s="443"/>
      <c r="T4591" s="443"/>
    </row>
    <row r="4592" spans="19:20" x14ac:dyDescent="0.25">
      <c r="S4592" s="443"/>
      <c r="T4592" s="443"/>
    </row>
    <row r="4593" spans="19:20" x14ac:dyDescent="0.25">
      <c r="S4593" s="443"/>
      <c r="T4593" s="443"/>
    </row>
    <row r="4594" spans="19:20" x14ac:dyDescent="0.25">
      <c r="S4594" s="443"/>
      <c r="T4594" s="443"/>
    </row>
    <row r="4595" spans="19:20" x14ac:dyDescent="0.25">
      <c r="S4595" s="443"/>
      <c r="T4595" s="443"/>
    </row>
    <row r="4596" spans="19:20" x14ac:dyDescent="0.25">
      <c r="S4596" s="443"/>
      <c r="T4596" s="443"/>
    </row>
    <row r="4597" spans="19:20" x14ac:dyDescent="0.25">
      <c r="S4597" s="443"/>
      <c r="T4597" s="443"/>
    </row>
    <row r="4598" spans="19:20" x14ac:dyDescent="0.25">
      <c r="S4598" s="443"/>
      <c r="T4598" s="443"/>
    </row>
    <row r="4599" spans="19:20" x14ac:dyDescent="0.25">
      <c r="S4599" s="443"/>
      <c r="T4599" s="443"/>
    </row>
    <row r="4600" spans="19:20" x14ac:dyDescent="0.25">
      <c r="S4600" s="443"/>
      <c r="T4600" s="443"/>
    </row>
    <row r="4601" spans="19:20" x14ac:dyDescent="0.25">
      <c r="S4601" s="443"/>
      <c r="T4601" s="443"/>
    </row>
    <row r="4602" spans="19:20" x14ac:dyDescent="0.25">
      <c r="S4602" s="443"/>
      <c r="T4602" s="443"/>
    </row>
    <row r="4603" spans="19:20" x14ac:dyDescent="0.25">
      <c r="S4603" s="443"/>
      <c r="T4603" s="443"/>
    </row>
    <row r="4604" spans="19:20" x14ac:dyDescent="0.25">
      <c r="S4604" s="443"/>
      <c r="T4604" s="443"/>
    </row>
    <row r="4605" spans="19:20" x14ac:dyDescent="0.25">
      <c r="S4605" s="443"/>
      <c r="T4605" s="443"/>
    </row>
    <row r="4606" spans="19:20" x14ac:dyDescent="0.25">
      <c r="S4606" s="443"/>
      <c r="T4606" s="443"/>
    </row>
    <row r="4607" spans="19:20" x14ac:dyDescent="0.25">
      <c r="S4607" s="443"/>
      <c r="T4607" s="443"/>
    </row>
    <row r="4608" spans="19:20" x14ac:dyDescent="0.25">
      <c r="S4608" s="443"/>
      <c r="T4608" s="443"/>
    </row>
    <row r="4609" spans="19:20" x14ac:dyDescent="0.25">
      <c r="S4609" s="443"/>
      <c r="T4609" s="443"/>
    </row>
    <row r="4610" spans="19:20" x14ac:dyDescent="0.25">
      <c r="S4610" s="443"/>
      <c r="T4610" s="443"/>
    </row>
    <row r="4611" spans="19:20" x14ac:dyDescent="0.25">
      <c r="S4611" s="443"/>
      <c r="T4611" s="443"/>
    </row>
    <row r="4612" spans="19:20" x14ac:dyDescent="0.25">
      <c r="S4612" s="443"/>
      <c r="T4612" s="443"/>
    </row>
    <row r="4613" spans="19:20" x14ac:dyDescent="0.25">
      <c r="S4613" s="443"/>
      <c r="T4613" s="443"/>
    </row>
    <row r="4614" spans="19:20" x14ac:dyDescent="0.25">
      <c r="S4614" s="443"/>
      <c r="T4614" s="443"/>
    </row>
    <row r="4615" spans="19:20" x14ac:dyDescent="0.25">
      <c r="S4615" s="443"/>
      <c r="T4615" s="443"/>
    </row>
    <row r="4616" spans="19:20" x14ac:dyDescent="0.25">
      <c r="S4616" s="443"/>
      <c r="T4616" s="443"/>
    </row>
    <row r="4617" spans="19:20" x14ac:dyDescent="0.25">
      <c r="S4617" s="443"/>
      <c r="T4617" s="443"/>
    </row>
    <row r="4618" spans="19:20" x14ac:dyDescent="0.25">
      <c r="S4618" s="443"/>
      <c r="T4618" s="443"/>
    </row>
    <row r="4619" spans="19:20" x14ac:dyDescent="0.25">
      <c r="S4619" s="443"/>
      <c r="T4619" s="443"/>
    </row>
    <row r="4620" spans="19:20" x14ac:dyDescent="0.25">
      <c r="S4620" s="443"/>
      <c r="T4620" s="443"/>
    </row>
    <row r="4621" spans="19:20" x14ac:dyDescent="0.25">
      <c r="S4621" s="443"/>
      <c r="T4621" s="443"/>
    </row>
    <row r="4622" spans="19:20" x14ac:dyDescent="0.25">
      <c r="S4622" s="443"/>
      <c r="T4622" s="443"/>
    </row>
    <row r="4623" spans="19:20" x14ac:dyDescent="0.25">
      <c r="S4623" s="443"/>
      <c r="T4623" s="443"/>
    </row>
    <row r="4624" spans="19:20" x14ac:dyDescent="0.25">
      <c r="S4624" s="443"/>
      <c r="T4624" s="443"/>
    </row>
    <row r="4625" spans="19:20" x14ac:dyDescent="0.25">
      <c r="S4625" s="443"/>
      <c r="T4625" s="443"/>
    </row>
    <row r="4626" spans="19:20" x14ac:dyDescent="0.25">
      <c r="S4626" s="443"/>
      <c r="T4626" s="443"/>
    </row>
    <row r="4627" spans="19:20" x14ac:dyDescent="0.25">
      <c r="S4627" s="443"/>
      <c r="T4627" s="443"/>
    </row>
    <row r="4628" spans="19:20" x14ac:dyDescent="0.25">
      <c r="S4628" s="443"/>
      <c r="T4628" s="443"/>
    </row>
    <row r="4629" spans="19:20" x14ac:dyDescent="0.25">
      <c r="S4629" s="443"/>
      <c r="T4629" s="443"/>
    </row>
    <row r="4630" spans="19:20" x14ac:dyDescent="0.25">
      <c r="S4630" s="443"/>
      <c r="T4630" s="443"/>
    </row>
    <row r="4631" spans="19:20" x14ac:dyDescent="0.25">
      <c r="S4631" s="443"/>
      <c r="T4631" s="443"/>
    </row>
    <row r="4632" spans="19:20" x14ac:dyDescent="0.25">
      <c r="S4632" s="443"/>
      <c r="T4632" s="443"/>
    </row>
    <row r="4633" spans="19:20" x14ac:dyDescent="0.25">
      <c r="S4633" s="443"/>
      <c r="T4633" s="443"/>
    </row>
    <row r="4634" spans="19:20" x14ac:dyDescent="0.25">
      <c r="S4634" s="443"/>
      <c r="T4634" s="443"/>
    </row>
    <row r="4635" spans="19:20" x14ac:dyDescent="0.25">
      <c r="S4635" s="443"/>
      <c r="T4635" s="443"/>
    </row>
    <row r="4636" spans="19:20" x14ac:dyDescent="0.25">
      <c r="S4636" s="443"/>
      <c r="T4636" s="443"/>
    </row>
    <row r="4637" spans="19:20" x14ac:dyDescent="0.25">
      <c r="S4637" s="443"/>
      <c r="T4637" s="443"/>
    </row>
    <row r="4638" spans="19:20" x14ac:dyDescent="0.25">
      <c r="S4638" s="443"/>
      <c r="T4638" s="443"/>
    </row>
    <row r="4639" spans="19:20" x14ac:dyDescent="0.25">
      <c r="S4639" s="443"/>
      <c r="T4639" s="443"/>
    </row>
    <row r="4640" spans="19:20" x14ac:dyDescent="0.25">
      <c r="S4640" s="443"/>
      <c r="T4640" s="443"/>
    </row>
    <row r="4641" spans="19:20" x14ac:dyDescent="0.25">
      <c r="S4641" s="443"/>
      <c r="T4641" s="443"/>
    </row>
    <row r="4642" spans="19:20" x14ac:dyDescent="0.25">
      <c r="S4642" s="443"/>
      <c r="T4642" s="443"/>
    </row>
    <row r="4643" spans="19:20" x14ac:dyDescent="0.25">
      <c r="S4643" s="443"/>
      <c r="T4643" s="443"/>
    </row>
    <row r="4644" spans="19:20" x14ac:dyDescent="0.25">
      <c r="S4644" s="443"/>
      <c r="T4644" s="443"/>
    </row>
    <row r="4645" spans="19:20" x14ac:dyDescent="0.25">
      <c r="S4645" s="443"/>
      <c r="T4645" s="443"/>
    </row>
    <row r="4646" spans="19:20" x14ac:dyDescent="0.25">
      <c r="S4646" s="443"/>
      <c r="T4646" s="443"/>
    </row>
    <row r="4647" spans="19:20" x14ac:dyDescent="0.25">
      <c r="S4647" s="443"/>
      <c r="T4647" s="443"/>
    </row>
    <row r="4648" spans="19:20" x14ac:dyDescent="0.25">
      <c r="S4648" s="443"/>
      <c r="T4648" s="443"/>
    </row>
    <row r="4649" spans="19:20" x14ac:dyDescent="0.25">
      <c r="S4649" s="443"/>
      <c r="T4649" s="443"/>
    </row>
    <row r="4650" spans="19:20" x14ac:dyDescent="0.25">
      <c r="S4650" s="443"/>
      <c r="T4650" s="443"/>
    </row>
    <row r="4651" spans="19:20" x14ac:dyDescent="0.25">
      <c r="S4651" s="443"/>
      <c r="T4651" s="443"/>
    </row>
    <row r="4652" spans="19:20" x14ac:dyDescent="0.25">
      <c r="S4652" s="443"/>
      <c r="T4652" s="443"/>
    </row>
    <row r="4653" spans="19:20" x14ac:dyDescent="0.25">
      <c r="S4653" s="443"/>
      <c r="T4653" s="443"/>
    </row>
    <row r="4654" spans="19:20" x14ac:dyDescent="0.25">
      <c r="S4654" s="443"/>
      <c r="T4654" s="443"/>
    </row>
    <row r="4655" spans="19:20" x14ac:dyDescent="0.25">
      <c r="S4655" s="443"/>
      <c r="T4655" s="443"/>
    </row>
    <row r="4656" spans="19:20" x14ac:dyDescent="0.25">
      <c r="S4656" s="443"/>
      <c r="T4656" s="443"/>
    </row>
    <row r="4657" spans="19:20" x14ac:dyDescent="0.25">
      <c r="S4657" s="443"/>
      <c r="T4657" s="443"/>
    </row>
    <row r="4658" spans="19:20" x14ac:dyDescent="0.25">
      <c r="S4658" s="443"/>
      <c r="T4658" s="443"/>
    </row>
    <row r="4659" spans="19:20" x14ac:dyDescent="0.25">
      <c r="S4659" s="443"/>
      <c r="T4659" s="443"/>
    </row>
    <row r="4660" spans="19:20" x14ac:dyDescent="0.25">
      <c r="S4660" s="443"/>
      <c r="T4660" s="443"/>
    </row>
    <row r="4661" spans="19:20" x14ac:dyDescent="0.25">
      <c r="S4661" s="443"/>
      <c r="T4661" s="443"/>
    </row>
    <row r="4662" spans="19:20" x14ac:dyDescent="0.25">
      <c r="S4662" s="443"/>
      <c r="T4662" s="443"/>
    </row>
    <row r="4663" spans="19:20" x14ac:dyDescent="0.25">
      <c r="S4663" s="443"/>
      <c r="T4663" s="443"/>
    </row>
    <row r="4664" spans="19:20" x14ac:dyDescent="0.25">
      <c r="S4664" s="443"/>
      <c r="T4664" s="443"/>
    </row>
    <row r="4665" spans="19:20" x14ac:dyDescent="0.25">
      <c r="S4665" s="443"/>
      <c r="T4665" s="443"/>
    </row>
    <row r="4666" spans="19:20" x14ac:dyDescent="0.25">
      <c r="S4666" s="443"/>
      <c r="T4666" s="443"/>
    </row>
    <row r="4667" spans="19:20" x14ac:dyDescent="0.25">
      <c r="S4667" s="443"/>
      <c r="T4667" s="443"/>
    </row>
    <row r="4668" spans="19:20" x14ac:dyDescent="0.25">
      <c r="S4668" s="443"/>
      <c r="T4668" s="443"/>
    </row>
    <row r="4669" spans="19:20" x14ac:dyDescent="0.25">
      <c r="S4669" s="443"/>
      <c r="T4669" s="443"/>
    </row>
    <row r="4670" spans="19:20" x14ac:dyDescent="0.25">
      <c r="S4670" s="443"/>
      <c r="T4670" s="443"/>
    </row>
    <row r="4671" spans="19:20" x14ac:dyDescent="0.25">
      <c r="S4671" s="443"/>
      <c r="T4671" s="443"/>
    </row>
    <row r="4672" spans="19:20" x14ac:dyDescent="0.25">
      <c r="S4672" s="443"/>
      <c r="T4672" s="443"/>
    </row>
    <row r="4673" spans="19:20" x14ac:dyDescent="0.25">
      <c r="S4673" s="443"/>
      <c r="T4673" s="443"/>
    </row>
    <row r="4674" spans="19:20" x14ac:dyDescent="0.25">
      <c r="S4674" s="443"/>
      <c r="T4674" s="443"/>
    </row>
    <row r="4675" spans="19:20" x14ac:dyDescent="0.25">
      <c r="S4675" s="443"/>
      <c r="T4675" s="443"/>
    </row>
    <row r="4676" spans="19:20" x14ac:dyDescent="0.25">
      <c r="S4676" s="443"/>
      <c r="T4676" s="443"/>
    </row>
    <row r="4677" spans="19:20" x14ac:dyDescent="0.25">
      <c r="S4677" s="443"/>
      <c r="T4677" s="443"/>
    </row>
    <row r="4678" spans="19:20" x14ac:dyDescent="0.25">
      <c r="S4678" s="443"/>
      <c r="T4678" s="443"/>
    </row>
    <row r="4679" spans="19:20" x14ac:dyDescent="0.25">
      <c r="S4679" s="443"/>
      <c r="T4679" s="443"/>
    </row>
    <row r="4680" spans="19:20" x14ac:dyDescent="0.25">
      <c r="S4680" s="443"/>
      <c r="T4680" s="443"/>
    </row>
    <row r="4681" spans="19:20" x14ac:dyDescent="0.25">
      <c r="S4681" s="443"/>
      <c r="T4681" s="443"/>
    </row>
    <row r="4682" spans="19:20" x14ac:dyDescent="0.25">
      <c r="S4682" s="443"/>
      <c r="T4682" s="443"/>
    </row>
    <row r="4683" spans="19:20" x14ac:dyDescent="0.25">
      <c r="S4683" s="443"/>
      <c r="T4683" s="443"/>
    </row>
    <row r="4684" spans="19:20" x14ac:dyDescent="0.25">
      <c r="S4684" s="443"/>
      <c r="T4684" s="443"/>
    </row>
    <row r="4685" spans="19:20" x14ac:dyDescent="0.25">
      <c r="S4685" s="443"/>
      <c r="T4685" s="443"/>
    </row>
    <row r="4686" spans="19:20" x14ac:dyDescent="0.25">
      <c r="S4686" s="443"/>
      <c r="T4686" s="443"/>
    </row>
    <row r="4687" spans="19:20" x14ac:dyDescent="0.25">
      <c r="S4687" s="443"/>
      <c r="T4687" s="443"/>
    </row>
    <row r="4688" spans="19:20" x14ac:dyDescent="0.25">
      <c r="S4688" s="443"/>
      <c r="T4688" s="443"/>
    </row>
    <row r="4689" spans="19:20" x14ac:dyDescent="0.25">
      <c r="S4689" s="443"/>
      <c r="T4689" s="443"/>
    </row>
    <row r="4690" spans="19:20" x14ac:dyDescent="0.25">
      <c r="S4690" s="443"/>
      <c r="T4690" s="443"/>
    </row>
    <row r="4691" spans="19:20" x14ac:dyDescent="0.25">
      <c r="S4691" s="443"/>
      <c r="T4691" s="443"/>
    </row>
    <row r="4692" spans="19:20" x14ac:dyDescent="0.25">
      <c r="S4692" s="443"/>
      <c r="T4692" s="443"/>
    </row>
    <row r="4693" spans="19:20" x14ac:dyDescent="0.25">
      <c r="S4693" s="443"/>
      <c r="T4693" s="443"/>
    </row>
    <row r="4694" spans="19:20" x14ac:dyDescent="0.25">
      <c r="S4694" s="443"/>
      <c r="T4694" s="443"/>
    </row>
    <row r="4695" spans="19:20" x14ac:dyDescent="0.25">
      <c r="S4695" s="443"/>
      <c r="T4695" s="443"/>
    </row>
    <row r="4696" spans="19:20" x14ac:dyDescent="0.25">
      <c r="S4696" s="443"/>
      <c r="T4696" s="443"/>
    </row>
    <row r="4697" spans="19:20" x14ac:dyDescent="0.25">
      <c r="S4697" s="443"/>
      <c r="T4697" s="443"/>
    </row>
    <row r="4698" spans="19:20" x14ac:dyDescent="0.25">
      <c r="S4698" s="443"/>
      <c r="T4698" s="443"/>
    </row>
    <row r="4699" spans="19:20" x14ac:dyDescent="0.25">
      <c r="S4699" s="443"/>
      <c r="T4699" s="443"/>
    </row>
    <row r="4700" spans="19:20" x14ac:dyDescent="0.25">
      <c r="S4700" s="443"/>
      <c r="T4700" s="443"/>
    </row>
    <row r="4701" spans="19:20" x14ac:dyDescent="0.25">
      <c r="S4701" s="443"/>
      <c r="T4701" s="443"/>
    </row>
    <row r="4702" spans="19:20" x14ac:dyDescent="0.25">
      <c r="S4702" s="443"/>
      <c r="T4702" s="443"/>
    </row>
    <row r="4703" spans="19:20" x14ac:dyDescent="0.25">
      <c r="S4703" s="443"/>
      <c r="T4703" s="443"/>
    </row>
    <row r="4704" spans="19:20" x14ac:dyDescent="0.25">
      <c r="S4704" s="443"/>
      <c r="T4704" s="443"/>
    </row>
    <row r="4705" spans="19:20" x14ac:dyDescent="0.25">
      <c r="S4705" s="443"/>
      <c r="T4705" s="443"/>
    </row>
    <row r="4706" spans="19:20" x14ac:dyDescent="0.25">
      <c r="S4706" s="443"/>
      <c r="T4706" s="443"/>
    </row>
    <row r="4707" spans="19:20" x14ac:dyDescent="0.25">
      <c r="S4707" s="443"/>
      <c r="T4707" s="443"/>
    </row>
    <row r="4708" spans="19:20" x14ac:dyDescent="0.25">
      <c r="S4708" s="443"/>
      <c r="T4708" s="443"/>
    </row>
    <row r="4709" spans="19:20" x14ac:dyDescent="0.25">
      <c r="S4709" s="443"/>
      <c r="T4709" s="443"/>
    </row>
    <row r="4710" spans="19:20" x14ac:dyDescent="0.25">
      <c r="S4710" s="443"/>
      <c r="T4710" s="443"/>
    </row>
    <row r="4711" spans="19:20" x14ac:dyDescent="0.25">
      <c r="S4711" s="443"/>
      <c r="T4711" s="443"/>
    </row>
    <row r="4712" spans="19:20" x14ac:dyDescent="0.25">
      <c r="S4712" s="443"/>
      <c r="T4712" s="443"/>
    </row>
    <row r="4713" spans="19:20" x14ac:dyDescent="0.25">
      <c r="S4713" s="443"/>
      <c r="T4713" s="443"/>
    </row>
    <row r="4714" spans="19:20" x14ac:dyDescent="0.25">
      <c r="S4714" s="443"/>
      <c r="T4714" s="443"/>
    </row>
    <row r="4715" spans="19:20" x14ac:dyDescent="0.25">
      <c r="S4715" s="443"/>
      <c r="T4715" s="443"/>
    </row>
    <row r="4716" spans="19:20" x14ac:dyDescent="0.25">
      <c r="S4716" s="443"/>
      <c r="T4716" s="443"/>
    </row>
    <row r="4717" spans="19:20" x14ac:dyDescent="0.25">
      <c r="S4717" s="443"/>
      <c r="T4717" s="443"/>
    </row>
    <row r="4718" spans="19:20" x14ac:dyDescent="0.25">
      <c r="S4718" s="443"/>
      <c r="T4718" s="443"/>
    </row>
    <row r="4719" spans="19:20" x14ac:dyDescent="0.25">
      <c r="S4719" s="443"/>
      <c r="T4719" s="443"/>
    </row>
    <row r="4720" spans="19:20" x14ac:dyDescent="0.25">
      <c r="S4720" s="443"/>
      <c r="T4720" s="443"/>
    </row>
    <row r="4721" spans="19:20" x14ac:dyDescent="0.25">
      <c r="S4721" s="443"/>
      <c r="T4721" s="443"/>
    </row>
    <row r="4722" spans="19:20" x14ac:dyDescent="0.25">
      <c r="S4722" s="443"/>
      <c r="T4722" s="443"/>
    </row>
    <row r="4723" spans="19:20" x14ac:dyDescent="0.25">
      <c r="S4723" s="443"/>
      <c r="T4723" s="443"/>
    </row>
    <row r="4724" spans="19:20" x14ac:dyDescent="0.25">
      <c r="S4724" s="443"/>
      <c r="T4724" s="443"/>
    </row>
    <row r="4725" spans="19:20" x14ac:dyDescent="0.25">
      <c r="S4725" s="443"/>
      <c r="T4725" s="443"/>
    </row>
    <row r="4726" spans="19:20" x14ac:dyDescent="0.25">
      <c r="S4726" s="443"/>
      <c r="T4726" s="443"/>
    </row>
    <row r="4727" spans="19:20" x14ac:dyDescent="0.25">
      <c r="S4727" s="443"/>
      <c r="T4727" s="443"/>
    </row>
    <row r="4728" spans="19:20" x14ac:dyDescent="0.25">
      <c r="S4728" s="443"/>
      <c r="T4728" s="443"/>
    </row>
    <row r="4729" spans="19:20" x14ac:dyDescent="0.25">
      <c r="S4729" s="443"/>
      <c r="T4729" s="443"/>
    </row>
    <row r="4730" spans="19:20" x14ac:dyDescent="0.25">
      <c r="S4730" s="443"/>
      <c r="T4730" s="443"/>
    </row>
    <row r="4731" spans="19:20" x14ac:dyDescent="0.25">
      <c r="S4731" s="443"/>
      <c r="T4731" s="443"/>
    </row>
    <row r="4732" spans="19:20" x14ac:dyDescent="0.25">
      <c r="S4732" s="443"/>
      <c r="T4732" s="443"/>
    </row>
    <row r="4733" spans="19:20" x14ac:dyDescent="0.25">
      <c r="S4733" s="443"/>
      <c r="T4733" s="443"/>
    </row>
    <row r="4734" spans="19:20" x14ac:dyDescent="0.25">
      <c r="S4734" s="443"/>
      <c r="T4734" s="443"/>
    </row>
    <row r="4735" spans="19:20" x14ac:dyDescent="0.25">
      <c r="S4735" s="443"/>
      <c r="T4735" s="443"/>
    </row>
    <row r="4736" spans="19:20" x14ac:dyDescent="0.25">
      <c r="S4736" s="443"/>
      <c r="T4736" s="443"/>
    </row>
    <row r="4737" spans="19:20" x14ac:dyDescent="0.25">
      <c r="S4737" s="443"/>
      <c r="T4737" s="443"/>
    </row>
    <row r="4738" spans="19:20" x14ac:dyDescent="0.25">
      <c r="S4738" s="443"/>
      <c r="T4738" s="443"/>
    </row>
    <row r="4739" spans="19:20" x14ac:dyDescent="0.25">
      <c r="S4739" s="443"/>
      <c r="T4739" s="443"/>
    </row>
    <row r="4740" spans="19:20" x14ac:dyDescent="0.25">
      <c r="S4740" s="443"/>
      <c r="T4740" s="443"/>
    </row>
    <row r="4741" spans="19:20" x14ac:dyDescent="0.25">
      <c r="S4741" s="443"/>
      <c r="T4741" s="443"/>
    </row>
    <row r="4742" spans="19:20" x14ac:dyDescent="0.25">
      <c r="S4742" s="443"/>
      <c r="T4742" s="443"/>
    </row>
    <row r="4743" spans="19:20" x14ac:dyDescent="0.25">
      <c r="S4743" s="443"/>
      <c r="T4743" s="443"/>
    </row>
    <row r="4744" spans="19:20" x14ac:dyDescent="0.25">
      <c r="S4744" s="443"/>
      <c r="T4744" s="443"/>
    </row>
    <row r="4745" spans="19:20" x14ac:dyDescent="0.25">
      <c r="S4745" s="443"/>
      <c r="T4745" s="443"/>
    </row>
    <row r="4746" spans="19:20" x14ac:dyDescent="0.25">
      <c r="S4746" s="443"/>
      <c r="T4746" s="443"/>
    </row>
    <row r="4747" spans="19:20" x14ac:dyDescent="0.25">
      <c r="S4747" s="443"/>
      <c r="T4747" s="443"/>
    </row>
    <row r="4748" spans="19:20" x14ac:dyDescent="0.25">
      <c r="S4748" s="443"/>
      <c r="T4748" s="443"/>
    </row>
    <row r="4749" spans="19:20" x14ac:dyDescent="0.25">
      <c r="S4749" s="443"/>
      <c r="T4749" s="443"/>
    </row>
    <row r="4750" spans="19:20" x14ac:dyDescent="0.25">
      <c r="S4750" s="443"/>
      <c r="T4750" s="443"/>
    </row>
    <row r="4751" spans="19:20" x14ac:dyDescent="0.25">
      <c r="S4751" s="443"/>
      <c r="T4751" s="443"/>
    </row>
    <row r="4752" spans="19:20" x14ac:dyDescent="0.25">
      <c r="S4752" s="443"/>
      <c r="T4752" s="443"/>
    </row>
    <row r="4753" spans="19:20" x14ac:dyDescent="0.25">
      <c r="S4753" s="443"/>
      <c r="T4753" s="443"/>
    </row>
    <row r="4754" spans="19:20" x14ac:dyDescent="0.25">
      <c r="S4754" s="443"/>
      <c r="T4754" s="443"/>
    </row>
    <row r="4755" spans="19:20" x14ac:dyDescent="0.25">
      <c r="S4755" s="443"/>
      <c r="T4755" s="443"/>
    </row>
    <row r="4756" spans="19:20" x14ac:dyDescent="0.25">
      <c r="S4756" s="443"/>
      <c r="T4756" s="443"/>
    </row>
    <row r="4757" spans="19:20" x14ac:dyDescent="0.25">
      <c r="S4757" s="443"/>
      <c r="T4757" s="443"/>
    </row>
    <row r="4758" spans="19:20" x14ac:dyDescent="0.25">
      <c r="S4758" s="443"/>
      <c r="T4758" s="443"/>
    </row>
    <row r="4759" spans="19:20" x14ac:dyDescent="0.25">
      <c r="S4759" s="443"/>
      <c r="T4759" s="443"/>
    </row>
    <row r="4760" spans="19:20" x14ac:dyDescent="0.25">
      <c r="S4760" s="443"/>
      <c r="T4760" s="443"/>
    </row>
    <row r="4761" spans="19:20" x14ac:dyDescent="0.25">
      <c r="S4761" s="443"/>
      <c r="T4761" s="443"/>
    </row>
    <row r="4762" spans="19:20" x14ac:dyDescent="0.25">
      <c r="S4762" s="443"/>
      <c r="T4762" s="443"/>
    </row>
    <row r="4763" spans="19:20" x14ac:dyDescent="0.25">
      <c r="S4763" s="443"/>
      <c r="T4763" s="443"/>
    </row>
    <row r="4764" spans="19:20" x14ac:dyDescent="0.25">
      <c r="S4764" s="443"/>
      <c r="T4764" s="443"/>
    </row>
    <row r="4765" spans="19:20" x14ac:dyDescent="0.25">
      <c r="S4765" s="443"/>
      <c r="T4765" s="443"/>
    </row>
    <row r="4766" spans="19:20" x14ac:dyDescent="0.25">
      <c r="S4766" s="443"/>
      <c r="T4766" s="443"/>
    </row>
    <row r="4767" spans="19:20" x14ac:dyDescent="0.25">
      <c r="S4767" s="443"/>
      <c r="T4767" s="443"/>
    </row>
    <row r="4768" spans="19:20" x14ac:dyDescent="0.25">
      <c r="S4768" s="443"/>
      <c r="T4768" s="443"/>
    </row>
    <row r="4769" spans="19:20" x14ac:dyDescent="0.25">
      <c r="S4769" s="443"/>
      <c r="T4769" s="443"/>
    </row>
    <row r="4770" spans="19:20" x14ac:dyDescent="0.25">
      <c r="S4770" s="443"/>
      <c r="T4770" s="443"/>
    </row>
    <row r="4771" spans="19:20" x14ac:dyDescent="0.25">
      <c r="S4771" s="443"/>
      <c r="T4771" s="443"/>
    </row>
    <row r="4772" spans="19:20" x14ac:dyDescent="0.25">
      <c r="S4772" s="443"/>
      <c r="T4772" s="443"/>
    </row>
    <row r="4773" spans="19:20" x14ac:dyDescent="0.25">
      <c r="S4773" s="443"/>
      <c r="T4773" s="443"/>
    </row>
    <row r="4774" spans="19:20" x14ac:dyDescent="0.25">
      <c r="S4774" s="443"/>
      <c r="T4774" s="443"/>
    </row>
    <row r="4775" spans="19:20" x14ac:dyDescent="0.25">
      <c r="S4775" s="443"/>
      <c r="T4775" s="443"/>
    </row>
    <row r="4776" spans="19:20" x14ac:dyDescent="0.25">
      <c r="S4776" s="443"/>
      <c r="T4776" s="443"/>
    </row>
    <row r="4777" spans="19:20" x14ac:dyDescent="0.25">
      <c r="S4777" s="443"/>
      <c r="T4777" s="443"/>
    </row>
    <row r="4778" spans="19:20" x14ac:dyDescent="0.25">
      <c r="S4778" s="443"/>
      <c r="T4778" s="443"/>
    </row>
    <row r="4779" spans="19:20" x14ac:dyDescent="0.25">
      <c r="S4779" s="443"/>
      <c r="T4779" s="443"/>
    </row>
    <row r="4780" spans="19:20" x14ac:dyDescent="0.25">
      <c r="S4780" s="443"/>
      <c r="T4780" s="443"/>
    </row>
    <row r="4781" spans="19:20" x14ac:dyDescent="0.25">
      <c r="S4781" s="443"/>
      <c r="T4781" s="443"/>
    </row>
    <row r="4782" spans="19:20" x14ac:dyDescent="0.25">
      <c r="S4782" s="443"/>
      <c r="T4782" s="443"/>
    </row>
    <row r="4783" spans="19:20" x14ac:dyDescent="0.25">
      <c r="S4783" s="443"/>
      <c r="T4783" s="443"/>
    </row>
    <row r="4784" spans="19:20" x14ac:dyDescent="0.25">
      <c r="S4784" s="443"/>
      <c r="T4784" s="443"/>
    </row>
    <row r="4785" spans="19:20" x14ac:dyDescent="0.25">
      <c r="S4785" s="443"/>
      <c r="T4785" s="443"/>
    </row>
    <row r="4786" spans="19:20" x14ac:dyDescent="0.25">
      <c r="S4786" s="443"/>
      <c r="T4786" s="443"/>
    </row>
    <row r="4787" spans="19:20" x14ac:dyDescent="0.25">
      <c r="S4787" s="443"/>
      <c r="T4787" s="443"/>
    </row>
    <row r="4788" spans="19:20" x14ac:dyDescent="0.25">
      <c r="S4788" s="443"/>
      <c r="T4788" s="443"/>
    </row>
    <row r="4789" spans="19:20" x14ac:dyDescent="0.25">
      <c r="S4789" s="443"/>
      <c r="T4789" s="443"/>
    </row>
    <row r="4790" spans="19:20" x14ac:dyDescent="0.25">
      <c r="S4790" s="443"/>
      <c r="T4790" s="443"/>
    </row>
    <row r="4791" spans="19:20" x14ac:dyDescent="0.25">
      <c r="S4791" s="443"/>
      <c r="T4791" s="443"/>
    </row>
    <row r="4792" spans="19:20" x14ac:dyDescent="0.25">
      <c r="S4792" s="443"/>
      <c r="T4792" s="443"/>
    </row>
    <row r="4793" spans="19:20" x14ac:dyDescent="0.25">
      <c r="S4793" s="443"/>
      <c r="T4793" s="443"/>
    </row>
    <row r="4794" spans="19:20" x14ac:dyDescent="0.25">
      <c r="S4794" s="443"/>
      <c r="T4794" s="443"/>
    </row>
    <row r="4795" spans="19:20" x14ac:dyDescent="0.25">
      <c r="S4795" s="443"/>
      <c r="T4795" s="443"/>
    </row>
    <row r="4796" spans="19:20" x14ac:dyDescent="0.25">
      <c r="S4796" s="443"/>
      <c r="T4796" s="443"/>
    </row>
    <row r="4797" spans="19:20" x14ac:dyDescent="0.25">
      <c r="S4797" s="443"/>
      <c r="T4797" s="443"/>
    </row>
    <row r="4798" spans="19:20" x14ac:dyDescent="0.25">
      <c r="S4798" s="443"/>
      <c r="T4798" s="443"/>
    </row>
    <row r="4799" spans="19:20" x14ac:dyDescent="0.25">
      <c r="S4799" s="443"/>
      <c r="T4799" s="443"/>
    </row>
    <row r="4800" spans="19:20" x14ac:dyDescent="0.25">
      <c r="S4800" s="443"/>
      <c r="T4800" s="443"/>
    </row>
    <row r="4801" spans="19:20" x14ac:dyDescent="0.25">
      <c r="S4801" s="443"/>
      <c r="T4801" s="443"/>
    </row>
    <row r="4802" spans="19:20" x14ac:dyDescent="0.25">
      <c r="S4802" s="443"/>
      <c r="T4802" s="443"/>
    </row>
    <row r="4803" spans="19:20" x14ac:dyDescent="0.25">
      <c r="S4803" s="443"/>
      <c r="T4803" s="443"/>
    </row>
    <row r="4804" spans="19:20" x14ac:dyDescent="0.25">
      <c r="S4804" s="443"/>
      <c r="T4804" s="443"/>
    </row>
    <row r="4805" spans="19:20" x14ac:dyDescent="0.25">
      <c r="S4805" s="443"/>
      <c r="T4805" s="443"/>
    </row>
    <row r="4806" spans="19:20" x14ac:dyDescent="0.25">
      <c r="S4806" s="443"/>
      <c r="T4806" s="443"/>
    </row>
    <row r="4807" spans="19:20" x14ac:dyDescent="0.25">
      <c r="S4807" s="443"/>
      <c r="T4807" s="443"/>
    </row>
    <row r="4808" spans="19:20" x14ac:dyDescent="0.25">
      <c r="S4808" s="443"/>
      <c r="T4808" s="443"/>
    </row>
    <row r="4809" spans="19:20" x14ac:dyDescent="0.25">
      <c r="S4809" s="443"/>
      <c r="T4809" s="443"/>
    </row>
    <row r="4810" spans="19:20" x14ac:dyDescent="0.25">
      <c r="S4810" s="443"/>
      <c r="T4810" s="443"/>
    </row>
    <row r="4811" spans="19:20" x14ac:dyDescent="0.25">
      <c r="S4811" s="443"/>
      <c r="T4811" s="443"/>
    </row>
    <row r="4812" spans="19:20" x14ac:dyDescent="0.25">
      <c r="S4812" s="443"/>
      <c r="T4812" s="443"/>
    </row>
    <row r="4813" spans="19:20" x14ac:dyDescent="0.25">
      <c r="S4813" s="443"/>
      <c r="T4813" s="443"/>
    </row>
    <row r="4814" spans="19:20" x14ac:dyDescent="0.25">
      <c r="S4814" s="443"/>
      <c r="T4814" s="443"/>
    </row>
    <row r="4815" spans="19:20" x14ac:dyDescent="0.25">
      <c r="S4815" s="443"/>
      <c r="T4815" s="443"/>
    </row>
    <row r="4816" spans="19:20" x14ac:dyDescent="0.25">
      <c r="S4816" s="443"/>
      <c r="T4816" s="443"/>
    </row>
    <row r="4817" spans="19:20" x14ac:dyDescent="0.25">
      <c r="S4817" s="443"/>
      <c r="T4817" s="443"/>
    </row>
    <row r="4818" spans="19:20" x14ac:dyDescent="0.25">
      <c r="S4818" s="443"/>
      <c r="T4818" s="443"/>
    </row>
    <row r="4819" spans="19:20" x14ac:dyDescent="0.25">
      <c r="S4819" s="443"/>
      <c r="T4819" s="443"/>
    </row>
    <row r="4820" spans="19:20" x14ac:dyDescent="0.25">
      <c r="S4820" s="443"/>
      <c r="T4820" s="443"/>
    </row>
    <row r="4821" spans="19:20" x14ac:dyDescent="0.25">
      <c r="S4821" s="443"/>
      <c r="T4821" s="443"/>
    </row>
    <row r="4822" spans="19:20" x14ac:dyDescent="0.25">
      <c r="S4822" s="443"/>
      <c r="T4822" s="443"/>
    </row>
    <row r="4823" spans="19:20" x14ac:dyDescent="0.25">
      <c r="S4823" s="443"/>
      <c r="T4823" s="443"/>
    </row>
    <row r="4824" spans="19:20" x14ac:dyDescent="0.25">
      <c r="S4824" s="443"/>
      <c r="T4824" s="443"/>
    </row>
    <row r="4825" spans="19:20" x14ac:dyDescent="0.25">
      <c r="S4825" s="443"/>
      <c r="T4825" s="443"/>
    </row>
    <row r="4826" spans="19:20" x14ac:dyDescent="0.25">
      <c r="S4826" s="443"/>
      <c r="T4826" s="443"/>
    </row>
    <row r="4827" spans="19:20" x14ac:dyDescent="0.25">
      <c r="S4827" s="443"/>
      <c r="T4827" s="443"/>
    </row>
    <row r="4828" spans="19:20" x14ac:dyDescent="0.25">
      <c r="S4828" s="443"/>
      <c r="T4828" s="443"/>
    </row>
    <row r="4829" spans="19:20" x14ac:dyDescent="0.25">
      <c r="S4829" s="443"/>
      <c r="T4829" s="443"/>
    </row>
    <row r="4830" spans="19:20" x14ac:dyDescent="0.25">
      <c r="S4830" s="443"/>
      <c r="T4830" s="443"/>
    </row>
    <row r="4831" spans="19:20" x14ac:dyDescent="0.25">
      <c r="S4831" s="443"/>
      <c r="T4831" s="443"/>
    </row>
    <row r="4832" spans="19:20" x14ac:dyDescent="0.25">
      <c r="S4832" s="443"/>
      <c r="T4832" s="443"/>
    </row>
    <row r="4833" spans="19:20" x14ac:dyDescent="0.25">
      <c r="S4833" s="443"/>
      <c r="T4833" s="443"/>
    </row>
    <row r="4834" spans="19:20" x14ac:dyDescent="0.25">
      <c r="S4834" s="443"/>
      <c r="T4834" s="443"/>
    </row>
    <row r="4835" spans="19:20" x14ac:dyDescent="0.25">
      <c r="S4835" s="443"/>
      <c r="T4835" s="443"/>
    </row>
    <row r="4836" spans="19:20" x14ac:dyDescent="0.25">
      <c r="S4836" s="443"/>
      <c r="T4836" s="443"/>
    </row>
    <row r="4837" spans="19:20" x14ac:dyDescent="0.25">
      <c r="S4837" s="443"/>
      <c r="T4837" s="443"/>
    </row>
    <row r="4838" spans="19:20" x14ac:dyDescent="0.25">
      <c r="S4838" s="443"/>
      <c r="T4838" s="443"/>
    </row>
    <row r="4839" spans="19:20" x14ac:dyDescent="0.25">
      <c r="S4839" s="443"/>
      <c r="T4839" s="443"/>
    </row>
    <row r="4840" spans="19:20" x14ac:dyDescent="0.25">
      <c r="S4840" s="443"/>
      <c r="T4840" s="443"/>
    </row>
    <row r="4841" spans="19:20" x14ac:dyDescent="0.25">
      <c r="S4841" s="443"/>
      <c r="T4841" s="443"/>
    </row>
    <row r="4842" spans="19:20" x14ac:dyDescent="0.25">
      <c r="S4842" s="443"/>
      <c r="T4842" s="443"/>
    </row>
    <row r="4843" spans="19:20" x14ac:dyDescent="0.25">
      <c r="S4843" s="443"/>
      <c r="T4843" s="443"/>
    </row>
    <row r="4844" spans="19:20" x14ac:dyDescent="0.25">
      <c r="S4844" s="443"/>
      <c r="T4844" s="443"/>
    </row>
    <row r="4845" spans="19:20" x14ac:dyDescent="0.25">
      <c r="S4845" s="443"/>
      <c r="T4845" s="443"/>
    </row>
    <row r="4846" spans="19:20" x14ac:dyDescent="0.25">
      <c r="S4846" s="443"/>
      <c r="T4846" s="443"/>
    </row>
    <row r="4847" spans="19:20" x14ac:dyDescent="0.25">
      <c r="S4847" s="443"/>
      <c r="T4847" s="443"/>
    </row>
    <row r="4848" spans="19:20" x14ac:dyDescent="0.25">
      <c r="S4848" s="443"/>
      <c r="T4848" s="443"/>
    </row>
    <row r="4849" spans="19:20" x14ac:dyDescent="0.25">
      <c r="S4849" s="443"/>
      <c r="T4849" s="443"/>
    </row>
    <row r="4850" spans="19:20" x14ac:dyDescent="0.25">
      <c r="S4850" s="443"/>
      <c r="T4850" s="443"/>
    </row>
    <row r="4851" spans="19:20" x14ac:dyDescent="0.25">
      <c r="S4851" s="443"/>
      <c r="T4851" s="443"/>
    </row>
    <row r="4852" spans="19:20" x14ac:dyDescent="0.25">
      <c r="S4852" s="443"/>
      <c r="T4852" s="443"/>
    </row>
    <row r="4853" spans="19:20" x14ac:dyDescent="0.25">
      <c r="S4853" s="443"/>
      <c r="T4853" s="443"/>
    </row>
    <row r="4854" spans="19:20" x14ac:dyDescent="0.25">
      <c r="S4854" s="443"/>
      <c r="T4854" s="443"/>
    </row>
    <row r="4855" spans="19:20" x14ac:dyDescent="0.25">
      <c r="S4855" s="443"/>
      <c r="T4855" s="443"/>
    </row>
    <row r="4856" spans="19:20" x14ac:dyDescent="0.25">
      <c r="S4856" s="443"/>
      <c r="T4856" s="443"/>
    </row>
    <row r="4857" spans="19:20" x14ac:dyDescent="0.25">
      <c r="S4857" s="443"/>
      <c r="T4857" s="443"/>
    </row>
    <row r="4858" spans="19:20" x14ac:dyDescent="0.25">
      <c r="S4858" s="443"/>
      <c r="T4858" s="443"/>
    </row>
    <row r="4859" spans="19:20" x14ac:dyDescent="0.25">
      <c r="S4859" s="443"/>
      <c r="T4859" s="443"/>
    </row>
    <row r="4860" spans="19:20" x14ac:dyDescent="0.25">
      <c r="S4860" s="443"/>
      <c r="T4860" s="443"/>
    </row>
    <row r="4861" spans="19:20" x14ac:dyDescent="0.25">
      <c r="S4861" s="443"/>
      <c r="T4861" s="443"/>
    </row>
    <row r="4862" spans="19:20" x14ac:dyDescent="0.25">
      <c r="S4862" s="443"/>
      <c r="T4862" s="443"/>
    </row>
    <row r="4863" spans="19:20" x14ac:dyDescent="0.25">
      <c r="S4863" s="443"/>
      <c r="T4863" s="443"/>
    </row>
    <row r="4864" spans="19:20" x14ac:dyDescent="0.25">
      <c r="S4864" s="443"/>
      <c r="T4864" s="443"/>
    </row>
    <row r="4865" spans="19:20" x14ac:dyDescent="0.25">
      <c r="S4865" s="443"/>
      <c r="T4865" s="443"/>
    </row>
    <row r="4866" spans="19:20" x14ac:dyDescent="0.25">
      <c r="S4866" s="443"/>
      <c r="T4866" s="443"/>
    </row>
    <row r="4867" spans="19:20" x14ac:dyDescent="0.25">
      <c r="S4867" s="443"/>
      <c r="T4867" s="443"/>
    </row>
    <row r="4868" spans="19:20" x14ac:dyDescent="0.25">
      <c r="S4868" s="443"/>
      <c r="T4868" s="443"/>
    </row>
    <row r="4869" spans="19:20" x14ac:dyDescent="0.25">
      <c r="S4869" s="443"/>
      <c r="T4869" s="443"/>
    </row>
    <row r="4870" spans="19:20" x14ac:dyDescent="0.25">
      <c r="S4870" s="443"/>
      <c r="T4870" s="443"/>
    </row>
    <row r="4871" spans="19:20" x14ac:dyDescent="0.25">
      <c r="S4871" s="443"/>
      <c r="T4871" s="443"/>
    </row>
    <row r="4872" spans="19:20" x14ac:dyDescent="0.25">
      <c r="S4872" s="443"/>
      <c r="T4872" s="443"/>
    </row>
    <row r="4873" spans="19:20" x14ac:dyDescent="0.25">
      <c r="S4873" s="443"/>
      <c r="T4873" s="443"/>
    </row>
    <row r="4874" spans="19:20" x14ac:dyDescent="0.25">
      <c r="S4874" s="443"/>
      <c r="T4874" s="443"/>
    </row>
    <row r="4875" spans="19:20" x14ac:dyDescent="0.25">
      <c r="S4875" s="443"/>
      <c r="T4875" s="443"/>
    </row>
    <row r="4876" spans="19:20" x14ac:dyDescent="0.25">
      <c r="S4876" s="443"/>
      <c r="T4876" s="443"/>
    </row>
    <row r="4877" spans="19:20" x14ac:dyDescent="0.25">
      <c r="S4877" s="443"/>
      <c r="T4877" s="443"/>
    </row>
    <row r="4878" spans="19:20" x14ac:dyDescent="0.25">
      <c r="S4878" s="443"/>
      <c r="T4878" s="443"/>
    </row>
    <row r="4879" spans="19:20" x14ac:dyDescent="0.25">
      <c r="S4879" s="443"/>
      <c r="T4879" s="443"/>
    </row>
    <row r="4880" spans="19:20" x14ac:dyDescent="0.25">
      <c r="S4880" s="443"/>
      <c r="T4880" s="443"/>
    </row>
    <row r="4881" spans="19:20" x14ac:dyDescent="0.25">
      <c r="S4881" s="443"/>
      <c r="T4881" s="443"/>
    </row>
    <row r="4882" spans="19:20" x14ac:dyDescent="0.25">
      <c r="S4882" s="443"/>
      <c r="T4882" s="443"/>
    </row>
    <row r="4883" spans="19:20" x14ac:dyDescent="0.25">
      <c r="S4883" s="443"/>
      <c r="T4883" s="443"/>
    </row>
    <row r="4884" spans="19:20" x14ac:dyDescent="0.25">
      <c r="S4884" s="443"/>
      <c r="T4884" s="443"/>
    </row>
    <row r="4885" spans="19:20" x14ac:dyDescent="0.25">
      <c r="S4885" s="443"/>
      <c r="T4885" s="443"/>
    </row>
    <row r="4886" spans="19:20" x14ac:dyDescent="0.25">
      <c r="S4886" s="443"/>
      <c r="T4886" s="443"/>
    </row>
    <row r="4887" spans="19:20" x14ac:dyDescent="0.25">
      <c r="S4887" s="443"/>
      <c r="T4887" s="443"/>
    </row>
    <row r="4888" spans="19:20" x14ac:dyDescent="0.25">
      <c r="S4888" s="443"/>
      <c r="T4888" s="443"/>
    </row>
    <row r="4889" spans="19:20" x14ac:dyDescent="0.25">
      <c r="S4889" s="443"/>
      <c r="T4889" s="443"/>
    </row>
    <row r="4890" spans="19:20" x14ac:dyDescent="0.25">
      <c r="S4890" s="443"/>
      <c r="T4890" s="443"/>
    </row>
    <row r="4891" spans="19:20" x14ac:dyDescent="0.25">
      <c r="S4891" s="443"/>
      <c r="T4891" s="443"/>
    </row>
    <row r="4892" spans="19:20" x14ac:dyDescent="0.25">
      <c r="S4892" s="443"/>
      <c r="T4892" s="443"/>
    </row>
    <row r="4893" spans="19:20" x14ac:dyDescent="0.25">
      <c r="S4893" s="443"/>
      <c r="T4893" s="443"/>
    </row>
    <row r="4894" spans="19:20" x14ac:dyDescent="0.25">
      <c r="S4894" s="443"/>
      <c r="T4894" s="443"/>
    </row>
    <row r="4895" spans="19:20" x14ac:dyDescent="0.25">
      <c r="S4895" s="443"/>
      <c r="T4895" s="443"/>
    </row>
    <row r="4896" spans="19:20" x14ac:dyDescent="0.25">
      <c r="S4896" s="443"/>
      <c r="T4896" s="443"/>
    </row>
    <row r="4897" spans="19:20" x14ac:dyDescent="0.25">
      <c r="S4897" s="443"/>
      <c r="T4897" s="443"/>
    </row>
    <row r="4898" spans="19:20" x14ac:dyDescent="0.25">
      <c r="S4898" s="443"/>
      <c r="T4898" s="443"/>
    </row>
    <row r="4899" spans="19:20" x14ac:dyDescent="0.25">
      <c r="S4899" s="443"/>
      <c r="T4899" s="443"/>
    </row>
    <row r="4900" spans="19:20" x14ac:dyDescent="0.25">
      <c r="S4900" s="443"/>
      <c r="T4900" s="443"/>
    </row>
    <row r="4901" spans="19:20" x14ac:dyDescent="0.25">
      <c r="S4901" s="443"/>
      <c r="T4901" s="443"/>
    </row>
    <row r="4902" spans="19:20" x14ac:dyDescent="0.25">
      <c r="S4902" s="443"/>
      <c r="T4902" s="443"/>
    </row>
    <row r="4903" spans="19:20" x14ac:dyDescent="0.25">
      <c r="S4903" s="443"/>
      <c r="T4903" s="443"/>
    </row>
    <row r="4904" spans="19:20" x14ac:dyDescent="0.25">
      <c r="S4904" s="443"/>
      <c r="T4904" s="443"/>
    </row>
    <row r="4905" spans="19:20" x14ac:dyDescent="0.25">
      <c r="S4905" s="443"/>
      <c r="T4905" s="443"/>
    </row>
    <row r="4906" spans="19:20" x14ac:dyDescent="0.25">
      <c r="S4906" s="443"/>
      <c r="T4906" s="443"/>
    </row>
    <row r="4907" spans="19:20" x14ac:dyDescent="0.25">
      <c r="S4907" s="443"/>
      <c r="T4907" s="443"/>
    </row>
    <row r="4908" spans="19:20" x14ac:dyDescent="0.25">
      <c r="S4908" s="443"/>
      <c r="T4908" s="443"/>
    </row>
    <row r="4909" spans="19:20" x14ac:dyDescent="0.25">
      <c r="S4909" s="443"/>
      <c r="T4909" s="443"/>
    </row>
    <row r="4910" spans="19:20" x14ac:dyDescent="0.25">
      <c r="S4910" s="443"/>
      <c r="T4910" s="443"/>
    </row>
    <row r="4911" spans="19:20" x14ac:dyDescent="0.25">
      <c r="S4911" s="443"/>
      <c r="T4911" s="443"/>
    </row>
    <row r="4912" spans="19:20" x14ac:dyDescent="0.25">
      <c r="S4912" s="443"/>
      <c r="T4912" s="443"/>
    </row>
    <row r="4913" spans="19:20" x14ac:dyDescent="0.25">
      <c r="S4913" s="443"/>
      <c r="T4913" s="443"/>
    </row>
    <row r="4914" spans="19:20" x14ac:dyDescent="0.25">
      <c r="S4914" s="443"/>
      <c r="T4914" s="443"/>
    </row>
    <row r="4915" spans="19:20" x14ac:dyDescent="0.25">
      <c r="S4915" s="443"/>
      <c r="T4915" s="443"/>
    </row>
    <row r="4916" spans="19:20" x14ac:dyDescent="0.25">
      <c r="S4916" s="443"/>
      <c r="T4916" s="443"/>
    </row>
    <row r="4917" spans="19:20" x14ac:dyDescent="0.25">
      <c r="S4917" s="443"/>
      <c r="T4917" s="443"/>
    </row>
    <row r="4918" spans="19:20" x14ac:dyDescent="0.25">
      <c r="S4918" s="443"/>
      <c r="T4918" s="443"/>
    </row>
    <row r="4919" spans="19:20" x14ac:dyDescent="0.25">
      <c r="S4919" s="443"/>
      <c r="T4919" s="443"/>
    </row>
    <row r="4920" spans="19:20" x14ac:dyDescent="0.25">
      <c r="S4920" s="443"/>
      <c r="T4920" s="443"/>
    </row>
    <row r="4921" spans="19:20" x14ac:dyDescent="0.25">
      <c r="S4921" s="443"/>
      <c r="T4921" s="443"/>
    </row>
    <row r="4922" spans="19:20" x14ac:dyDescent="0.25">
      <c r="S4922" s="443"/>
      <c r="T4922" s="443"/>
    </row>
    <row r="4923" spans="19:20" x14ac:dyDescent="0.25">
      <c r="S4923" s="443"/>
      <c r="T4923" s="443"/>
    </row>
    <row r="4924" spans="19:20" x14ac:dyDescent="0.25">
      <c r="S4924" s="443"/>
      <c r="T4924" s="443"/>
    </row>
    <row r="4925" spans="19:20" x14ac:dyDescent="0.25">
      <c r="S4925" s="443"/>
      <c r="T4925" s="443"/>
    </row>
    <row r="4926" spans="19:20" x14ac:dyDescent="0.25">
      <c r="S4926" s="443"/>
      <c r="T4926" s="443"/>
    </row>
    <row r="4927" spans="19:20" x14ac:dyDescent="0.25">
      <c r="S4927" s="443"/>
      <c r="T4927" s="443"/>
    </row>
    <row r="4928" spans="19:20" x14ac:dyDescent="0.25">
      <c r="S4928" s="443"/>
      <c r="T4928" s="443"/>
    </row>
    <row r="4929" spans="19:20" x14ac:dyDescent="0.25">
      <c r="S4929" s="443"/>
      <c r="T4929" s="443"/>
    </row>
    <row r="4930" spans="19:20" x14ac:dyDescent="0.25">
      <c r="S4930" s="443"/>
      <c r="T4930" s="443"/>
    </row>
    <row r="4931" spans="19:20" x14ac:dyDescent="0.25">
      <c r="S4931" s="443"/>
      <c r="T4931" s="443"/>
    </row>
    <row r="4932" spans="19:20" x14ac:dyDescent="0.25">
      <c r="S4932" s="443"/>
      <c r="T4932" s="443"/>
    </row>
    <row r="4933" spans="19:20" x14ac:dyDescent="0.25">
      <c r="S4933" s="443"/>
      <c r="T4933" s="443"/>
    </row>
    <row r="4934" spans="19:20" x14ac:dyDescent="0.25">
      <c r="S4934" s="443"/>
      <c r="T4934" s="443"/>
    </row>
    <row r="4935" spans="19:20" x14ac:dyDescent="0.25">
      <c r="S4935" s="443"/>
      <c r="T4935" s="443"/>
    </row>
    <row r="4936" spans="19:20" x14ac:dyDescent="0.25">
      <c r="S4936" s="443"/>
      <c r="T4936" s="443"/>
    </row>
    <row r="4937" spans="19:20" x14ac:dyDescent="0.25">
      <c r="S4937" s="443"/>
      <c r="T4937" s="443"/>
    </row>
    <row r="4938" spans="19:20" x14ac:dyDescent="0.25">
      <c r="S4938" s="443"/>
      <c r="T4938" s="443"/>
    </row>
    <row r="4939" spans="19:20" x14ac:dyDescent="0.25">
      <c r="S4939" s="443"/>
      <c r="T4939" s="443"/>
    </row>
    <row r="4940" spans="19:20" x14ac:dyDescent="0.25">
      <c r="S4940" s="443"/>
      <c r="T4940" s="443"/>
    </row>
    <row r="4941" spans="19:20" x14ac:dyDescent="0.25">
      <c r="S4941" s="443"/>
      <c r="T4941" s="443"/>
    </row>
    <row r="4942" spans="19:20" x14ac:dyDescent="0.25">
      <c r="S4942" s="443"/>
      <c r="T4942" s="443"/>
    </row>
    <row r="4943" spans="19:20" x14ac:dyDescent="0.25">
      <c r="S4943" s="443"/>
      <c r="T4943" s="443"/>
    </row>
    <row r="4944" spans="19:20" x14ac:dyDescent="0.25">
      <c r="S4944" s="443"/>
      <c r="T4944" s="443"/>
    </row>
    <row r="4945" spans="19:20" x14ac:dyDescent="0.25">
      <c r="S4945" s="443"/>
      <c r="T4945" s="443"/>
    </row>
    <row r="4946" spans="19:20" x14ac:dyDescent="0.25">
      <c r="S4946" s="443"/>
      <c r="T4946" s="443"/>
    </row>
    <row r="4947" spans="19:20" x14ac:dyDescent="0.25">
      <c r="S4947" s="443"/>
      <c r="T4947" s="443"/>
    </row>
    <row r="4948" spans="19:20" x14ac:dyDescent="0.25">
      <c r="S4948" s="443"/>
      <c r="T4948" s="443"/>
    </row>
    <row r="4949" spans="19:20" x14ac:dyDescent="0.25">
      <c r="S4949" s="443"/>
      <c r="T4949" s="443"/>
    </row>
    <row r="4950" spans="19:20" x14ac:dyDescent="0.25">
      <c r="S4950" s="443"/>
      <c r="T4950" s="443"/>
    </row>
    <row r="4951" spans="19:20" x14ac:dyDescent="0.25">
      <c r="S4951" s="443"/>
      <c r="T4951" s="443"/>
    </row>
    <row r="4952" spans="19:20" x14ac:dyDescent="0.25">
      <c r="S4952" s="443"/>
      <c r="T4952" s="443"/>
    </row>
    <row r="4953" spans="19:20" x14ac:dyDescent="0.25">
      <c r="S4953" s="443"/>
      <c r="T4953" s="443"/>
    </row>
    <row r="4954" spans="19:20" x14ac:dyDescent="0.25">
      <c r="S4954" s="443"/>
      <c r="T4954" s="443"/>
    </row>
    <row r="4955" spans="19:20" x14ac:dyDescent="0.25">
      <c r="S4955" s="443"/>
      <c r="T4955" s="443"/>
    </row>
    <row r="4956" spans="19:20" x14ac:dyDescent="0.25">
      <c r="S4956" s="443"/>
      <c r="T4956" s="443"/>
    </row>
    <row r="4957" spans="19:20" x14ac:dyDescent="0.25">
      <c r="S4957" s="443"/>
      <c r="T4957" s="443"/>
    </row>
    <row r="4958" spans="19:20" x14ac:dyDescent="0.25">
      <c r="S4958" s="443"/>
      <c r="T4958" s="443"/>
    </row>
    <row r="4959" spans="19:20" x14ac:dyDescent="0.25">
      <c r="S4959" s="443"/>
      <c r="T4959" s="443"/>
    </row>
    <row r="4960" spans="19:20" x14ac:dyDescent="0.25">
      <c r="S4960" s="443"/>
      <c r="T4960" s="443"/>
    </row>
    <row r="4961" spans="19:20" x14ac:dyDescent="0.25">
      <c r="S4961" s="443"/>
      <c r="T4961" s="443"/>
    </row>
    <row r="4962" spans="19:20" x14ac:dyDescent="0.25">
      <c r="S4962" s="443"/>
      <c r="T4962" s="443"/>
    </row>
    <row r="4963" spans="19:20" x14ac:dyDescent="0.25">
      <c r="S4963" s="443"/>
      <c r="T4963" s="443"/>
    </row>
    <row r="4964" spans="19:20" x14ac:dyDescent="0.25">
      <c r="S4964" s="443"/>
      <c r="T4964" s="443"/>
    </row>
    <row r="4965" spans="19:20" x14ac:dyDescent="0.25">
      <c r="S4965" s="443"/>
      <c r="T4965" s="443"/>
    </row>
    <row r="4966" spans="19:20" x14ac:dyDescent="0.25">
      <c r="S4966" s="443"/>
      <c r="T4966" s="443"/>
    </row>
    <row r="4967" spans="19:20" x14ac:dyDescent="0.25">
      <c r="S4967" s="443"/>
      <c r="T4967" s="443"/>
    </row>
    <row r="4968" spans="19:20" x14ac:dyDescent="0.25">
      <c r="S4968" s="443"/>
      <c r="T4968" s="443"/>
    </row>
    <row r="4969" spans="19:20" x14ac:dyDescent="0.25">
      <c r="S4969" s="443"/>
      <c r="T4969" s="443"/>
    </row>
    <row r="4970" spans="19:20" x14ac:dyDescent="0.25">
      <c r="S4970" s="443"/>
      <c r="T4970" s="443"/>
    </row>
    <row r="4971" spans="19:20" x14ac:dyDescent="0.25">
      <c r="S4971" s="443"/>
      <c r="T4971" s="443"/>
    </row>
    <row r="4972" spans="19:20" x14ac:dyDescent="0.25">
      <c r="S4972" s="443"/>
      <c r="T4972" s="443"/>
    </row>
    <row r="4973" spans="19:20" x14ac:dyDescent="0.25">
      <c r="S4973" s="443"/>
      <c r="T4973" s="443"/>
    </row>
    <row r="4974" spans="19:20" x14ac:dyDescent="0.25">
      <c r="S4974" s="443"/>
      <c r="T4974" s="443"/>
    </row>
    <row r="4975" spans="19:20" x14ac:dyDescent="0.25">
      <c r="S4975" s="443"/>
      <c r="T4975" s="443"/>
    </row>
    <row r="4976" spans="19:20" x14ac:dyDescent="0.25">
      <c r="S4976" s="443"/>
      <c r="T4976" s="443"/>
    </row>
    <row r="4977" spans="19:20" x14ac:dyDescent="0.25">
      <c r="S4977" s="443"/>
      <c r="T4977" s="443"/>
    </row>
    <row r="4978" spans="19:20" x14ac:dyDescent="0.25">
      <c r="S4978" s="443"/>
      <c r="T4978" s="443"/>
    </row>
    <row r="4979" spans="19:20" x14ac:dyDescent="0.25">
      <c r="S4979" s="443"/>
      <c r="T4979" s="443"/>
    </row>
    <row r="4980" spans="19:20" x14ac:dyDescent="0.25">
      <c r="S4980" s="443"/>
      <c r="T4980" s="443"/>
    </row>
    <row r="4981" spans="19:20" x14ac:dyDescent="0.25">
      <c r="S4981" s="443"/>
      <c r="T4981" s="443"/>
    </row>
    <row r="4982" spans="19:20" x14ac:dyDescent="0.25">
      <c r="S4982" s="443"/>
      <c r="T4982" s="443"/>
    </row>
    <row r="4983" spans="19:20" x14ac:dyDescent="0.25">
      <c r="S4983" s="443"/>
      <c r="T4983" s="443"/>
    </row>
    <row r="4984" spans="19:20" x14ac:dyDescent="0.25">
      <c r="S4984" s="443"/>
      <c r="T4984" s="443"/>
    </row>
    <row r="4985" spans="19:20" x14ac:dyDescent="0.25">
      <c r="S4985" s="443"/>
      <c r="T4985" s="443"/>
    </row>
    <row r="4986" spans="19:20" x14ac:dyDescent="0.25">
      <c r="S4986" s="443"/>
      <c r="T4986" s="443"/>
    </row>
    <row r="4987" spans="19:20" x14ac:dyDescent="0.25">
      <c r="S4987" s="443"/>
      <c r="T4987" s="443"/>
    </row>
    <row r="4988" spans="19:20" x14ac:dyDescent="0.25">
      <c r="S4988" s="443"/>
      <c r="T4988" s="443"/>
    </row>
    <row r="4989" spans="19:20" x14ac:dyDescent="0.25">
      <c r="S4989" s="443"/>
      <c r="T4989" s="443"/>
    </row>
    <row r="4990" spans="19:20" x14ac:dyDescent="0.25">
      <c r="S4990" s="443"/>
      <c r="T4990" s="443"/>
    </row>
    <row r="4991" spans="19:20" x14ac:dyDescent="0.25">
      <c r="S4991" s="443"/>
      <c r="T4991" s="443"/>
    </row>
  </sheetData>
  <mergeCells count="11">
    <mergeCell ref="AG1:AP1"/>
    <mergeCell ref="C128:H128"/>
    <mergeCell ref="C131:H131"/>
    <mergeCell ref="C136:H136"/>
    <mergeCell ref="AA1:AD1"/>
    <mergeCell ref="P1:W1"/>
    <mergeCell ref="A1:M1"/>
    <mergeCell ref="C132:H132"/>
    <mergeCell ref="C133:H133"/>
    <mergeCell ref="C134:H134"/>
    <mergeCell ref="C135:H135"/>
  </mergeCells>
  <hyperlinks>
    <hyperlink ref="AR4" r:id="rId1" tooltip="Casa del Consumidor Armenia" display="http://www.redconsumidor.gov.co/publicaciones/publicaciones.php?id=41853"/>
    <hyperlink ref="AR5" r:id="rId2" tooltip="Casa del Consumidor Barranquilla" display="http://www.redconsumidor.gov.co/publicaciones/publicaciones.php?id=41945"/>
    <hyperlink ref="AR6" r:id="rId3" tooltip="Casa del Consumidor Bucaramanga" display="http://www.redconsumidor.gov.co/publicaciones/publicaciones.php?id=41974"/>
    <hyperlink ref="AR7" r:id="rId4" tooltip="Casa del Consumidor Cartagena" display="http://www.redconsumidor.gov.co/publicaciones/publicaciones.php?id=42001"/>
    <hyperlink ref="AR8" r:id="rId5" tooltip="Casa del Consumidor Ibagué" display="http://www.redconsumidor.gov.co/publicaciones/publicaciones.php?id=41836"/>
    <hyperlink ref="AR9" r:id="rId6" tooltip="Casa del Consumidor Montería" display="http://www.redconsumidor.gov.co/publicaciones/publicaciones.php?id=41840"/>
    <hyperlink ref="AR10" r:id="rId7" tooltip="Casa del Consumidor Neiva" display="http://www.redconsumidor.gov.co/publicaciones/publicaciones.php?id=41947"/>
    <hyperlink ref="AR11" r:id="rId8" tooltip="Casa del Consumidor Pasto" display="http://www.redconsumidor.gov.co/publicaciones/publicaciones.php?id=42002"/>
    <hyperlink ref="AR12" r:id="rId9" tooltip="Casa del Consumidor Pereira" display="http://www.redconsumidor.gov.co/publicaciones/publicaciones.php?id=41837"/>
    <hyperlink ref="AR13" r:id="rId10" tooltip="Casa del Consumidor Popayán" display="http://www.redconsumidor.gov.co/publicaciones/publicaciones.php?id=41838"/>
    <hyperlink ref="AR14" r:id="rId11" tooltip="Casa del Consumidor San Andrés, Providencia y Santa Catalina" display="http://www.redconsumidor.gov.co/publicaciones/publicaciones.php?id=42723"/>
    <hyperlink ref="AR15" r:id="rId12" tooltip="Casa del Consumidor Sincelo" display="http://www.redconsumidor.gov.co/publicaciones/publicaciones.php?id=42317"/>
    <hyperlink ref="AR16" r:id="rId13" tooltip="Casa del Consumidor Villavicencio" display="http://www.redconsumidor.gov.co/publicaciones/publicaciones.php?id=41944"/>
    <hyperlink ref="AR17" r:id="rId14" tooltip="Casa del Consumidor Bosa" display="http://www.redconsumidor.gov.co/publicaciones/publicaciones.php?id=42748"/>
    <hyperlink ref="AR18" r:id="rId15" tooltip="Casa del Consumidor Ciudad Bolívar" display="http://www.redconsumidor.gov.co/publicaciones/publicaciones.php?id=42718"/>
    <hyperlink ref="AR19" r:id="rId16" tooltip="Casa del Consumidor de Engativá" display="http://www.redconsumidor.gov.co/publicaciones/publicaciones.php?id=42556"/>
    <hyperlink ref="AR20" r:id="rId17" tooltip="Casa del Consumidor Fontibón" display="http://www.redconsumidor.gov.co/publicaciones/publicaciones.php?id=42746"/>
    <hyperlink ref="AR21" r:id="rId18" tooltip="Casa del Consumidor Kennedy" display="http://www.redconsumidor.gov.co/publicaciones/publicaciones.php?id=42557"/>
    <hyperlink ref="AR22" r:id="rId19" tooltip="Casa del Consumidor San Cristóbal" display="http://www.redconsumidor.gov.co/publicaciones/publicaciones.php?id=42562"/>
    <hyperlink ref="AR23" r:id="rId20" tooltip="Casa del Consumidor Tunjuelito" display="http://www.redconsumidor.gov.co/publicaciones/publicaciones.php?id=42549"/>
    <hyperlink ref="AR24" r:id="rId21" tooltip="Casa del Consumidor Usme" display="http://www.redconsumidor.gov.co/publicaciones/publicaciones.php?id=42732"/>
    <hyperlink ref="AV4" r:id="rId22" tooltip="Casa del Consumidor Armenia" display="http://www.redconsumidor.gov.co/publicaciones/publicaciones.php?id=41853"/>
    <hyperlink ref="AV5" r:id="rId23" tooltip="Casa del Consumidor Barranquilla" display="http://www.redconsumidor.gov.co/publicaciones/publicaciones.php?id=41945"/>
    <hyperlink ref="AV6" r:id="rId24" tooltip="Casa del Consumidor Bucaramanga" display="http://www.redconsumidor.gov.co/publicaciones/publicaciones.php?id=41974"/>
    <hyperlink ref="AV7" r:id="rId25" tooltip="Casa del Consumidor Cartagena" display="http://www.redconsumidor.gov.co/publicaciones/publicaciones.php?id=42001"/>
    <hyperlink ref="AV8" r:id="rId26" tooltip="Casa del Consumidor Ibagué" display="http://www.redconsumidor.gov.co/publicaciones/publicaciones.php?id=41836"/>
    <hyperlink ref="AV9" r:id="rId27" tooltip="Casa del Consumidor Montería" display="http://www.redconsumidor.gov.co/publicaciones/publicaciones.php?id=41840"/>
    <hyperlink ref="AV10" r:id="rId28" tooltip="Casa del Consumidor Neiva" display="http://www.redconsumidor.gov.co/publicaciones/publicaciones.php?id=41947"/>
    <hyperlink ref="AV11" r:id="rId29" tooltip="Casa del Consumidor Pasto" display="http://www.redconsumidor.gov.co/publicaciones/publicaciones.php?id=42002"/>
    <hyperlink ref="AV12" r:id="rId30" tooltip="Casa del Consumidor Pereira" display="http://www.redconsumidor.gov.co/publicaciones/publicaciones.php?id=41837"/>
    <hyperlink ref="AV13" r:id="rId31" tooltip="Casa del Consumidor Popayán" display="http://www.redconsumidor.gov.co/publicaciones/publicaciones.php?id=41838"/>
    <hyperlink ref="AV14" r:id="rId32" tooltip="Casa del Consumidor San Andrés, Providencia y Santa Catalina" display="http://www.redconsumidor.gov.co/publicaciones/publicaciones.php?id=42723"/>
    <hyperlink ref="AV15" r:id="rId33" tooltip="Casa del Consumidor Sincelo" display="http://www.redconsumidor.gov.co/publicaciones/publicaciones.php?id=42317"/>
    <hyperlink ref="AV16" r:id="rId34" tooltip="Casa del Consumidor Villavicencio" display="http://www.redconsumidor.gov.co/publicaciones/publicaciones.php?id=41944"/>
    <hyperlink ref="AV17" r:id="rId35" tooltip="Casa del Consumidor Bosa" display="http://www.redconsumidor.gov.co/publicaciones/publicaciones.php?id=42748"/>
    <hyperlink ref="AV18" r:id="rId36" tooltip="Casa del Consumidor Ciudad Bolívar" display="http://www.redconsumidor.gov.co/publicaciones/publicaciones.php?id=42718"/>
    <hyperlink ref="AV19" r:id="rId37" tooltip="Casa del Consumidor de Engativá" display="http://www.redconsumidor.gov.co/publicaciones/publicaciones.php?id=42556"/>
    <hyperlink ref="AV20" r:id="rId38" tooltip="Casa del Consumidor Fontibón" display="http://www.redconsumidor.gov.co/publicaciones/publicaciones.php?id=42746"/>
    <hyperlink ref="AV21" r:id="rId39" tooltip="Casa del Consumidor Kennedy" display="http://www.redconsumidor.gov.co/publicaciones/publicaciones.php?id=42557"/>
    <hyperlink ref="AV22" r:id="rId40" tooltip="Casa del Consumidor San Cristóbal" display="http://www.redconsumidor.gov.co/publicaciones/publicaciones.php?id=42562"/>
    <hyperlink ref="AV23" r:id="rId41" tooltip="Casa del Consumidor Tunjuelito" display="http://www.redconsumidor.gov.co/publicaciones/publicaciones.php?id=42549"/>
    <hyperlink ref="AV24" r:id="rId42" tooltip="Casa del Consumidor Usme" display="http://www.redconsumidor.gov.co/publicaciones/publicaciones.php?id=42732"/>
  </hyperlinks>
  <pageMargins left="0.7" right="0.7" top="0.75" bottom="0.75" header="0.3" footer="0.3"/>
  <pageSetup orientation="portrait" verticalDpi="0" r:id="rId43"/>
  <drawing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2060"/>
  </sheetPr>
  <dimension ref="A1:L83"/>
  <sheetViews>
    <sheetView showGridLines="0" view="pageBreakPreview" topLeftCell="A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/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">
        <v>564</v>
      </c>
      <c r="H5" s="98" t="s">
        <v>86</v>
      </c>
      <c r="I5" s="218" t="s">
        <v>565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/>
      <c r="G9" s="108" t="e">
        <f>VLOOKUP(I6,Datos!$P$3:$W$523,4,FALSE)</f>
        <v>#N/A</v>
      </c>
      <c r="H9" s="105" t="s">
        <v>46</v>
      </c>
      <c r="I9" s="350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282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351" t="s">
        <v>543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28"/>
      <c r="D28" s="228"/>
      <c r="E28" s="228"/>
      <c r="F28" s="228"/>
      <c r="G28" s="228"/>
      <c r="H28" s="228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28"/>
      <c r="D29" s="228"/>
      <c r="E29" s="228"/>
      <c r="F29" s="228"/>
      <c r="G29" s="228"/>
      <c r="H29" s="228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28"/>
      <c r="D30" s="228"/>
      <c r="E30" s="228"/>
      <c r="F30" s="228"/>
      <c r="G30" s="228"/>
      <c r="H30" s="228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28"/>
      <c r="D31" s="228"/>
      <c r="E31" s="228"/>
      <c r="F31" s="228"/>
      <c r="G31" s="228"/>
      <c r="H31" s="228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44" t="e">
        <f>+AVERAGE(C28,C31)</f>
        <v>#DIV/0!</v>
      </c>
      <c r="D40" s="245" t="e">
        <f t="shared" ref="D40:H40" si="0">+AVERAGE(D28,D31)</f>
        <v>#DIV/0!</v>
      </c>
      <c r="E40" s="245" t="e">
        <f t="shared" si="0"/>
        <v>#DIV/0!</v>
      </c>
      <c r="F40" s="245" t="e">
        <f t="shared" si="0"/>
        <v>#DIV/0!</v>
      </c>
      <c r="G40" s="245" t="e">
        <f t="shared" si="0"/>
        <v>#DIV/0!</v>
      </c>
      <c r="H40" s="246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47" t="e">
        <f>+AVERAGE(C29:C30)</f>
        <v>#DIV/0!</v>
      </c>
      <c r="D41" s="248" t="e">
        <f t="shared" ref="D41:H41" si="1">+AVERAGE(D29:D30)</f>
        <v>#DIV/0!</v>
      </c>
      <c r="E41" s="248" t="e">
        <f t="shared" si="1"/>
        <v>#DIV/0!</v>
      </c>
      <c r="F41" s="248" t="e">
        <f t="shared" si="1"/>
        <v>#DIV/0!</v>
      </c>
      <c r="G41" s="248" t="e">
        <f t="shared" si="1"/>
        <v>#DIV/0!</v>
      </c>
      <c r="H41" s="249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50" t="e">
        <f>+C41-C40</f>
        <v>#DIV/0!</v>
      </c>
      <c r="D42" s="213" t="e">
        <f t="shared" ref="D42:H42" si="2">+D41-D40</f>
        <v>#DIV/0!</v>
      </c>
      <c r="E42" s="213" t="e">
        <f t="shared" si="2"/>
        <v>#DIV/0!</v>
      </c>
      <c r="F42" s="213" t="e">
        <f t="shared" si="2"/>
        <v>#DIV/0!</v>
      </c>
      <c r="G42" s="213" t="e">
        <f t="shared" si="2"/>
        <v>#DIV/0!</v>
      </c>
      <c r="H42" s="251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78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8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6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157" t="e">
        <f>D73*1000-A73*1000</f>
        <v>#N/A</v>
      </c>
      <c r="F73" s="212" t="s">
        <v>3</v>
      </c>
      <c r="G73" s="211" t="e">
        <f>D73+E73/1000</f>
        <v>#N/A</v>
      </c>
      <c r="H73" s="481"/>
      <c r="I73" s="27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Lnuhj1rYSRHKsKBcbIzRwKF94gE6NCJfjWVR/166VmgRK6tGalbuSE7RvwvjuGhlu7IfO9kMRgFB15jKXyFdJw==" saltValue="HIZY2jBgGW1gzWWYjnXipQ==" spinCount="100000" sheet="1" objects="1" scenarios="1"/>
  <mergeCells count="55">
    <mergeCell ref="E72:F72"/>
    <mergeCell ref="H72:H73"/>
    <mergeCell ref="I72:J72"/>
    <mergeCell ref="A58:B58"/>
    <mergeCell ref="C58:D58"/>
    <mergeCell ref="F66:G66"/>
    <mergeCell ref="F67:G67"/>
    <mergeCell ref="A70:J70"/>
    <mergeCell ref="A71:D71"/>
    <mergeCell ref="G71:J71"/>
    <mergeCell ref="F58:I64"/>
    <mergeCell ref="A56:J56"/>
    <mergeCell ref="B38:H38"/>
    <mergeCell ref="A46:J46"/>
    <mergeCell ref="B47:C47"/>
    <mergeCell ref="B48:C48"/>
    <mergeCell ref="F48:G48"/>
    <mergeCell ref="B49:C49"/>
    <mergeCell ref="F49:G49"/>
    <mergeCell ref="B50:C50"/>
    <mergeCell ref="F50:G50"/>
    <mergeCell ref="A52:J52"/>
    <mergeCell ref="D53:E53"/>
    <mergeCell ref="H53:I53"/>
    <mergeCell ref="A36:J36"/>
    <mergeCell ref="F19:G19"/>
    <mergeCell ref="A20:B20"/>
    <mergeCell ref="E20:F20"/>
    <mergeCell ref="A22:J22"/>
    <mergeCell ref="C24:D24"/>
    <mergeCell ref="F24:G24"/>
    <mergeCell ref="C26:H26"/>
    <mergeCell ref="A27:B27"/>
    <mergeCell ref="A28:A31"/>
    <mergeCell ref="C33:D33"/>
    <mergeCell ref="F33:G33"/>
    <mergeCell ref="A18:J18"/>
    <mergeCell ref="F10:G1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7:D7"/>
    <mergeCell ref="F7:I7"/>
    <mergeCell ref="A1:B1"/>
    <mergeCell ref="C1:J1"/>
    <mergeCell ref="I2:J2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2060"/>
  </sheetPr>
  <dimension ref="A1:J103"/>
  <sheetViews>
    <sheetView view="pageBreakPreview" topLeftCell="A4" zoomScaleNormal="100" zoomScaleSheetLayoutView="100" workbookViewId="0">
      <selection activeCell="F23" sqref="F23"/>
    </sheetView>
  </sheetViews>
  <sheetFormatPr baseColWidth="10" defaultRowHeight="15.75" x14ac:dyDescent="0.25"/>
  <cols>
    <col min="1" max="1" width="6.5703125" style="1" customWidth="1"/>
    <col min="2" max="2" width="9.7109375" style="1" customWidth="1"/>
    <col min="3" max="3" width="10" style="1" customWidth="1"/>
    <col min="4" max="4" width="8.42578125" style="1" customWidth="1"/>
    <col min="5" max="5" width="10.5703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8.7109375" style="1" customWidth="1"/>
    <col min="11" max="16384" width="11.42578125" style="1"/>
  </cols>
  <sheetData>
    <row r="1" spans="1:10" ht="16.5" customHeigh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6.5" customHeight="1" x14ac:dyDescent="0.25">
      <c r="A2" s="523"/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6.5" customHeight="1" x14ac:dyDescent="0.25">
      <c r="A3" s="523"/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6.5" customHeight="1" x14ac:dyDescent="0.25">
      <c r="A4" s="523"/>
      <c r="B4" s="523"/>
      <c r="C4" s="523"/>
      <c r="D4" s="523"/>
      <c r="E4" s="523"/>
      <c r="F4" s="523"/>
      <c r="G4" s="523"/>
      <c r="H4" s="523"/>
      <c r="I4" s="523"/>
      <c r="J4" s="523"/>
    </row>
    <row r="5" spans="1:10" ht="9.949999999999999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0.100000000000001" customHeight="1" x14ac:dyDescent="0.25">
      <c r="A6" s="557" t="s">
        <v>13</v>
      </c>
      <c r="B6" s="557"/>
      <c r="C6" s="557"/>
      <c r="D6" s="3"/>
      <c r="E6" s="3"/>
      <c r="F6" s="3"/>
      <c r="H6" s="561" t="s">
        <v>41</v>
      </c>
      <c r="I6" s="561"/>
      <c r="J6" s="335" t="str">
        <f>'10 kg Comp'!G5</f>
        <v>LCP-XXX</v>
      </c>
    </row>
    <row r="7" spans="1:10" ht="15" customHeight="1" x14ac:dyDescent="0.25">
      <c r="A7" s="329"/>
      <c r="B7" s="3"/>
      <c r="C7" s="3"/>
      <c r="D7" s="3"/>
      <c r="E7" s="3"/>
      <c r="F7" s="3"/>
    </row>
    <row r="8" spans="1:10" ht="15" customHeight="1" x14ac:dyDescent="0.25">
      <c r="A8" s="554" t="s">
        <v>93</v>
      </c>
      <c r="B8" s="554"/>
      <c r="D8" s="562" t="e">
        <f>'10 kg Comp'!G3</f>
        <v>#N/A</v>
      </c>
      <c r="E8" s="562"/>
      <c r="F8" s="562"/>
      <c r="G8" s="562"/>
    </row>
    <row r="9" spans="1:10" ht="15" customHeight="1" x14ac:dyDescent="0.25">
      <c r="A9" s="554" t="s">
        <v>14</v>
      </c>
      <c r="B9" s="554"/>
      <c r="C9" s="4"/>
      <c r="D9" s="562" t="e">
        <f>'10 kg Comp'!I3</f>
        <v>#N/A</v>
      </c>
      <c r="E9" s="562"/>
      <c r="F9" s="562"/>
      <c r="G9" s="562"/>
      <c r="H9" s="562"/>
      <c r="I9" s="562"/>
    </row>
    <row r="10" spans="1:10" ht="14.25" customHeight="1" x14ac:dyDescent="0.25">
      <c r="A10" s="554" t="s">
        <v>15</v>
      </c>
      <c r="B10" s="554"/>
      <c r="D10" s="562" t="e">
        <f>VLOOKUP('10 kg Comp'!I2,Datos!AR4:AW30,5,FALSE)</f>
        <v>#N/A</v>
      </c>
      <c r="E10" s="562"/>
      <c r="F10" s="562"/>
      <c r="G10" s="562"/>
    </row>
    <row r="11" spans="1:10" ht="15" customHeight="1" x14ac:dyDescent="0.25">
      <c r="A11" s="333"/>
      <c r="B11" s="333"/>
      <c r="D11" s="333"/>
      <c r="E11" s="333"/>
      <c r="F11" s="3"/>
    </row>
    <row r="12" spans="1:10" ht="15" customHeight="1" x14ac:dyDescent="0.25">
      <c r="A12" s="563" t="s">
        <v>16</v>
      </c>
      <c r="B12" s="563"/>
      <c r="C12" s="563"/>
      <c r="D12" s="564">
        <f>'10 kg Comp'!D3</f>
        <v>0</v>
      </c>
      <c r="E12" s="564"/>
      <c r="F12" s="563" t="s">
        <v>18</v>
      </c>
      <c r="G12" s="563"/>
      <c r="H12" s="560">
        <f>'10 kg Comp'!D5</f>
        <v>0</v>
      </c>
      <c r="I12" s="560"/>
    </row>
    <row r="13" spans="1:10" ht="15" customHeight="1" x14ac:dyDescent="0.25">
      <c r="A13" s="3"/>
      <c r="B13" s="3"/>
      <c r="C13" s="3"/>
      <c r="D13" s="3"/>
      <c r="E13" s="3"/>
      <c r="F13" s="3"/>
    </row>
    <row r="14" spans="1:10" ht="20.100000000000001" customHeight="1" x14ac:dyDescent="0.25">
      <c r="A14" s="557" t="s">
        <v>94</v>
      </c>
      <c r="B14" s="557"/>
      <c r="C14" s="557"/>
      <c r="D14" s="557"/>
      <c r="E14" s="557"/>
      <c r="F14" s="3"/>
    </row>
    <row r="15" spans="1:10" ht="15" customHeight="1" x14ac:dyDescent="0.25">
      <c r="A15" s="328"/>
      <c r="B15" s="328"/>
      <c r="C15" s="328"/>
      <c r="D15" s="328"/>
      <c r="E15" s="328"/>
      <c r="F15" s="3"/>
    </row>
    <row r="16" spans="1:10" ht="15" customHeight="1" x14ac:dyDescent="0.25">
      <c r="A16" s="554" t="s">
        <v>175</v>
      </c>
      <c r="B16" s="554"/>
      <c r="C16" s="554"/>
      <c r="D16" s="367" t="e">
        <f>A48</f>
        <v>#N/A</v>
      </c>
      <c r="E16" s="366" t="str">
        <f>B48</f>
        <v>g</v>
      </c>
      <c r="F16" s="3"/>
      <c r="G16" s="3"/>
      <c r="H16" s="318"/>
      <c r="I16" s="318"/>
    </row>
    <row r="17" spans="1:10" ht="15" customHeight="1" x14ac:dyDescent="0.25">
      <c r="A17" s="554" t="s">
        <v>24</v>
      </c>
      <c r="B17" s="554"/>
      <c r="C17" s="554"/>
      <c r="D17" s="555" t="e">
        <f>'10 kg Comp'!I8</f>
        <v>#N/A</v>
      </c>
      <c r="E17" s="555"/>
      <c r="F17" s="555"/>
      <c r="G17" s="555"/>
    </row>
    <row r="18" spans="1:10" x14ac:dyDescent="0.25">
      <c r="A18" s="554" t="s">
        <v>17</v>
      </c>
      <c r="B18" s="554"/>
      <c r="C18" s="554"/>
      <c r="D18" s="555" t="e">
        <f>'10 kg Comp'!G9</f>
        <v>#N/A</v>
      </c>
      <c r="E18" s="555"/>
      <c r="F18" s="555"/>
      <c r="G18" s="555"/>
    </row>
    <row r="19" spans="1:10" ht="15" customHeight="1" x14ac:dyDescent="0.25">
      <c r="A19" s="554" t="s">
        <v>25</v>
      </c>
      <c r="B19" s="554"/>
      <c r="C19" s="554"/>
      <c r="D19" s="555" t="e">
        <f>'10 kg Comp'!I9</f>
        <v>#N/A</v>
      </c>
      <c r="E19" s="555"/>
      <c r="F19" s="555"/>
      <c r="G19" s="555"/>
      <c r="H19" s="555"/>
      <c r="I19" s="555"/>
      <c r="J19" s="555"/>
    </row>
    <row r="20" spans="1:10" x14ac:dyDescent="0.25">
      <c r="A20" s="554" t="s">
        <v>26</v>
      </c>
      <c r="B20" s="554"/>
      <c r="C20" s="554"/>
      <c r="D20" s="555" t="e">
        <f>'10 kg Comp'!G8</f>
        <v>#N/A</v>
      </c>
      <c r="E20" s="555"/>
      <c r="F20" s="555"/>
      <c r="G20" s="555"/>
    </row>
    <row r="21" spans="1:10" ht="15" customHeight="1" x14ac:dyDescent="0.25">
      <c r="A21" s="333"/>
      <c r="B21" s="333"/>
      <c r="C21" s="333"/>
      <c r="D21" s="329"/>
      <c r="E21" s="329"/>
      <c r="G21" s="329"/>
    </row>
    <row r="22" spans="1:10" ht="15.75" customHeight="1" x14ac:dyDescent="0.25">
      <c r="A22" s="554" t="s">
        <v>27</v>
      </c>
      <c r="B22" s="554"/>
      <c r="C22" s="554"/>
      <c r="D22" s="554"/>
      <c r="E22" s="554"/>
      <c r="F22" s="354" t="str">
        <f>'10 kg Comp'!I5</f>
        <v>0</v>
      </c>
      <c r="G22" s="352"/>
    </row>
    <row r="23" spans="1:10" ht="15" customHeight="1" x14ac:dyDescent="0.25">
      <c r="A23" s="333"/>
      <c r="B23" s="333"/>
      <c r="C23" s="333"/>
      <c r="D23" s="333"/>
      <c r="E23" s="333"/>
      <c r="F23" s="333"/>
      <c r="G23" s="3"/>
    </row>
    <row r="24" spans="1:10" x14ac:dyDescent="0.25">
      <c r="A24" s="557" t="s">
        <v>95</v>
      </c>
      <c r="B24" s="557"/>
      <c r="C24" s="557"/>
      <c r="D24" s="557"/>
      <c r="E24" s="558" t="e">
        <f>'10 kg Comp'!B5</f>
        <v>#N/A</v>
      </c>
      <c r="F24" s="517"/>
      <c r="G24" s="517"/>
      <c r="H24" s="517"/>
      <c r="I24" s="517"/>
      <c r="J24" s="517"/>
    </row>
    <row r="25" spans="1:10" ht="15" customHeight="1" x14ac:dyDescent="0.25">
      <c r="B25" s="557"/>
      <c r="C25" s="557"/>
      <c r="D25" s="557"/>
      <c r="E25" s="557"/>
      <c r="F25" s="328"/>
      <c r="G25" s="329"/>
    </row>
    <row r="26" spans="1:10" x14ac:dyDescent="0.25">
      <c r="A26" s="557" t="s">
        <v>96</v>
      </c>
      <c r="B26" s="557"/>
      <c r="C26" s="557"/>
      <c r="D26" s="557"/>
      <c r="E26" s="374" t="str">
        <f>J6</f>
        <v>LCP-XXX</v>
      </c>
      <c r="F26" s="59" t="s">
        <v>563</v>
      </c>
      <c r="G26" s="5"/>
      <c r="H26" s="5"/>
    </row>
    <row r="27" spans="1:10" ht="15" customHeight="1" x14ac:dyDescent="0.25">
      <c r="F27" s="329"/>
      <c r="G27" s="329"/>
    </row>
    <row r="28" spans="1:10" x14ac:dyDescent="0.25">
      <c r="A28" s="526" t="s">
        <v>176</v>
      </c>
      <c r="B28" s="526"/>
      <c r="C28" s="526"/>
      <c r="D28" s="526"/>
      <c r="E28" s="526"/>
      <c r="F28" s="526"/>
      <c r="G28" s="526"/>
    </row>
    <row r="29" spans="1:10" ht="15" customHeight="1" x14ac:dyDescent="0.25">
      <c r="A29" s="331"/>
      <c r="B29" s="330"/>
      <c r="C29" s="330"/>
      <c r="D29" s="330"/>
      <c r="F29" s="334"/>
      <c r="G29" s="3"/>
    </row>
    <row r="30" spans="1:10" x14ac:dyDescent="0.25">
      <c r="A30" s="555" t="s">
        <v>177</v>
      </c>
      <c r="B30" s="555"/>
      <c r="C30" s="555"/>
      <c r="D30" s="555"/>
      <c r="E30" s="555"/>
      <c r="F30" s="555"/>
      <c r="G30" s="555"/>
      <c r="H30" s="555"/>
      <c r="I30" s="555"/>
      <c r="J30" s="329"/>
    </row>
    <row r="31" spans="1:10" ht="15" customHeight="1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</row>
    <row r="32" spans="1:10" x14ac:dyDescent="0.25">
      <c r="A32" s="526" t="s">
        <v>539</v>
      </c>
      <c r="B32" s="526"/>
      <c r="C32" s="526"/>
      <c r="D32" s="526"/>
      <c r="E32" s="331"/>
      <c r="F32" s="329"/>
      <c r="G32" s="329"/>
    </row>
    <row r="33" spans="1:10" ht="15" customHeight="1" x14ac:dyDescent="0.25">
      <c r="A33" s="331"/>
      <c r="B33" s="331"/>
      <c r="C33" s="331"/>
      <c r="D33" s="331"/>
      <c r="E33" s="331"/>
      <c r="F33" s="329"/>
      <c r="G33" s="329"/>
    </row>
    <row r="34" spans="1:10" x14ac:dyDescent="0.25">
      <c r="A34" s="556" t="s">
        <v>541</v>
      </c>
      <c r="B34" s="556"/>
      <c r="C34" s="556"/>
      <c r="D34" s="556"/>
      <c r="E34" s="556"/>
      <c r="F34" s="556"/>
      <c r="G34" s="556"/>
      <c r="H34" s="556"/>
      <c r="I34" s="556"/>
      <c r="J34" s="556"/>
    </row>
    <row r="35" spans="1:10" ht="15" customHeight="1" x14ac:dyDescent="0.25">
      <c r="A35" s="6"/>
      <c r="B35" s="6"/>
      <c r="C35" s="6"/>
      <c r="D35" s="6"/>
      <c r="E35" s="6"/>
      <c r="F35" s="6"/>
      <c r="G35" s="6"/>
    </row>
    <row r="36" spans="1:10" x14ac:dyDescent="0.25">
      <c r="A36" s="542" t="s">
        <v>178</v>
      </c>
      <c r="B36" s="542"/>
      <c r="C36" s="542"/>
      <c r="D36" s="542"/>
      <c r="G36" s="3"/>
    </row>
    <row r="37" spans="1:10" ht="15" customHeight="1" x14ac:dyDescent="0.25">
      <c r="A37" s="322"/>
      <c r="B37" s="322"/>
      <c r="C37" s="322"/>
      <c r="D37" s="322"/>
      <c r="G37" s="3"/>
    </row>
    <row r="38" spans="1:10" ht="32.25" customHeight="1" x14ac:dyDescent="0.25">
      <c r="A38" s="521" t="s">
        <v>542</v>
      </c>
      <c r="B38" s="521"/>
      <c r="C38" s="521"/>
      <c r="D38" s="521"/>
      <c r="E38" s="521"/>
      <c r="F38" s="521"/>
      <c r="G38" s="521"/>
      <c r="H38" s="521"/>
      <c r="I38" s="521"/>
      <c r="J38" s="521"/>
    </row>
    <row r="39" spans="1:10" ht="15" customHeight="1" x14ac:dyDescent="0.25">
      <c r="A39" s="321"/>
      <c r="B39" s="321"/>
      <c r="C39" s="321"/>
      <c r="D39" s="321"/>
      <c r="E39" s="321"/>
      <c r="F39" s="321"/>
      <c r="G39" s="321"/>
    </row>
    <row r="40" spans="1:10" x14ac:dyDescent="0.25">
      <c r="A40" s="526" t="s">
        <v>97</v>
      </c>
      <c r="B40" s="526"/>
      <c r="C40" s="526"/>
      <c r="D40" s="526"/>
      <c r="E40" s="526"/>
      <c r="F40" s="526"/>
      <c r="G40" s="526"/>
    </row>
    <row r="41" spans="1:10" ht="15" customHeight="1" x14ac:dyDescent="0.25">
      <c r="A41" s="322"/>
      <c r="B41" s="322"/>
      <c r="C41" s="322"/>
      <c r="D41" s="322"/>
      <c r="E41" s="322"/>
      <c r="F41" s="322"/>
      <c r="G41" s="322"/>
    </row>
    <row r="42" spans="1:10" x14ac:dyDescent="0.25">
      <c r="A42" s="543" t="s">
        <v>37</v>
      </c>
      <c r="B42" s="543"/>
      <c r="C42" s="543"/>
      <c r="D42" s="543"/>
      <c r="E42" s="543"/>
      <c r="F42" s="543"/>
      <c r="G42" s="543"/>
    </row>
    <row r="43" spans="1:10" ht="15" customHeight="1" x14ac:dyDescent="0.25"/>
    <row r="44" spans="1:10" x14ac:dyDescent="0.25">
      <c r="A44" s="526" t="s">
        <v>540</v>
      </c>
      <c r="B44" s="526"/>
      <c r="C44" s="526"/>
      <c r="D44" s="526"/>
      <c r="E44" s="526"/>
      <c r="F44" s="526"/>
      <c r="G44" s="526"/>
    </row>
    <row r="45" spans="1:10" ht="15" customHeight="1" thickBot="1" x14ac:dyDescent="0.3">
      <c r="A45" s="332"/>
      <c r="B45" s="332"/>
      <c r="C45" s="332"/>
      <c r="D45" s="332"/>
      <c r="E45" s="332"/>
      <c r="F45" s="332"/>
      <c r="G45" s="332"/>
    </row>
    <row r="46" spans="1:10" x14ac:dyDescent="0.25">
      <c r="A46" s="544" t="s">
        <v>98</v>
      </c>
      <c r="B46" s="544"/>
      <c r="C46" s="546" t="s">
        <v>6</v>
      </c>
      <c r="D46" s="546"/>
      <c r="E46" s="546" t="s">
        <v>7</v>
      </c>
      <c r="F46" s="546"/>
      <c r="G46" s="548" t="s">
        <v>28</v>
      </c>
      <c r="H46" s="548"/>
      <c r="I46" s="548"/>
      <c r="J46" s="549"/>
    </row>
    <row r="47" spans="1:10" ht="15" customHeight="1" thickBot="1" x14ac:dyDescent="0.3">
      <c r="A47" s="545"/>
      <c r="B47" s="545"/>
      <c r="C47" s="547"/>
      <c r="D47" s="547"/>
      <c r="E47" s="547"/>
      <c r="F47" s="547"/>
      <c r="G47" s="547" t="s">
        <v>29</v>
      </c>
      <c r="H47" s="547"/>
      <c r="I47" s="547" t="s">
        <v>30</v>
      </c>
      <c r="J47" s="550"/>
    </row>
    <row r="48" spans="1:10" ht="18.75" customHeight="1" thickBot="1" x14ac:dyDescent="0.3">
      <c r="A48" s="353" t="e">
        <f>'10 kg Comp'!H10</f>
        <v>#N/A</v>
      </c>
      <c r="B48" s="371" t="str">
        <f>'10 kg Comp'!I10</f>
        <v>g</v>
      </c>
      <c r="C48" s="551" t="s">
        <v>8</v>
      </c>
      <c r="D48" s="552"/>
      <c r="E48" s="551" t="s">
        <v>9</v>
      </c>
      <c r="F48" s="553"/>
      <c r="G48" s="295" t="e">
        <f>'10 kg Comp'!H11</f>
        <v>#N/A</v>
      </c>
      <c r="H48" s="296" t="s">
        <v>562</v>
      </c>
      <c r="I48" s="298" t="e">
        <f>'10 kg Comp'!H12</f>
        <v>#N/A</v>
      </c>
      <c r="J48" s="297" t="s">
        <v>437</v>
      </c>
    </row>
    <row r="49" spans="1:10" ht="18.75" customHeight="1" x14ac:dyDescent="0.25">
      <c r="A49" s="348"/>
      <c r="B49" s="348"/>
      <c r="C49" s="334"/>
      <c r="D49" s="334"/>
      <c r="E49" s="334"/>
      <c r="F49" s="334"/>
      <c r="G49" s="14"/>
      <c r="H49" s="334"/>
      <c r="I49" s="334"/>
      <c r="J49" s="334"/>
    </row>
    <row r="50" spans="1:10" ht="18.75" customHeight="1" x14ac:dyDescent="0.25">
      <c r="A50" s="348"/>
      <c r="B50" s="348"/>
      <c r="C50" s="334"/>
      <c r="D50" s="334"/>
      <c r="E50" s="334"/>
      <c r="F50" s="334"/>
      <c r="G50" s="14"/>
      <c r="H50" s="334"/>
      <c r="I50" s="334"/>
      <c r="J50" s="334"/>
    </row>
    <row r="51" spans="1:10" ht="18.75" customHeight="1" x14ac:dyDescent="0.25">
      <c r="A51" s="348"/>
      <c r="B51" s="348"/>
      <c r="C51" s="334"/>
      <c r="D51" s="334"/>
      <c r="E51" s="334"/>
      <c r="F51" s="334"/>
      <c r="G51" s="14"/>
      <c r="H51" s="334"/>
      <c r="I51" s="334"/>
      <c r="J51" s="334"/>
    </row>
    <row r="52" spans="1:10" ht="18.75" customHeight="1" x14ac:dyDescent="0.25">
      <c r="A52" s="348"/>
      <c r="B52" s="348"/>
      <c r="C52" s="334"/>
      <c r="D52" s="334"/>
      <c r="E52" s="334"/>
      <c r="F52" s="334"/>
      <c r="G52" s="14"/>
      <c r="H52" s="334"/>
      <c r="I52" s="334"/>
      <c r="J52" s="334"/>
    </row>
    <row r="53" spans="1:10" ht="16.5" customHeight="1" x14ac:dyDescent="0.25">
      <c r="A53" s="559"/>
      <c r="B53" s="559"/>
      <c r="C53" s="559"/>
      <c r="D53" s="559"/>
      <c r="E53" s="559"/>
      <c r="F53" s="559"/>
      <c r="G53" s="559"/>
      <c r="H53" s="559"/>
      <c r="I53" s="559"/>
      <c r="J53" s="559"/>
    </row>
    <row r="54" spans="1:10" ht="16.5" customHeight="1" x14ac:dyDescent="0.25">
      <c r="A54" s="559"/>
      <c r="B54" s="559"/>
      <c r="C54" s="559"/>
      <c r="D54" s="559"/>
      <c r="E54" s="559"/>
      <c r="F54" s="559"/>
      <c r="G54" s="559"/>
      <c r="H54" s="559"/>
      <c r="I54" s="559"/>
      <c r="J54" s="559"/>
    </row>
    <row r="55" spans="1:10" ht="16.5" customHeight="1" x14ac:dyDescent="0.25">
      <c r="A55" s="559"/>
      <c r="B55" s="559"/>
      <c r="C55" s="559"/>
      <c r="D55" s="559"/>
      <c r="E55" s="559"/>
      <c r="F55" s="559"/>
      <c r="G55" s="559"/>
      <c r="H55" s="559"/>
      <c r="I55" s="559"/>
      <c r="J55" s="559"/>
    </row>
    <row r="56" spans="1:10" ht="16.5" customHeight="1" x14ac:dyDescent="0.25">
      <c r="A56" s="559"/>
      <c r="B56" s="559"/>
      <c r="C56" s="559"/>
      <c r="D56" s="559"/>
      <c r="E56" s="559"/>
      <c r="F56" s="559"/>
      <c r="G56" s="559"/>
      <c r="H56" s="559"/>
      <c r="I56" s="559"/>
      <c r="J56" s="559"/>
    </row>
    <row r="57" spans="1:10" ht="12" customHeight="1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</row>
    <row r="58" spans="1:10" ht="16.5" x14ac:dyDescent="0.3">
      <c r="A58" s="526" t="s">
        <v>99</v>
      </c>
      <c r="B58" s="526"/>
      <c r="C58" s="526"/>
      <c r="D58" s="526"/>
      <c r="E58" s="526"/>
      <c r="H58" s="541" t="s">
        <v>41</v>
      </c>
      <c r="I58" s="541"/>
      <c r="J58" s="45" t="str">
        <f>J6</f>
        <v>LCP-XXX</v>
      </c>
    </row>
    <row r="59" spans="1:10" ht="12" customHeight="1" x14ac:dyDescent="0.25"/>
    <row r="60" spans="1:10" ht="17.25" customHeight="1" x14ac:dyDescent="0.25">
      <c r="A60" s="521" t="s">
        <v>35</v>
      </c>
      <c r="B60" s="521"/>
      <c r="C60" s="521"/>
      <c r="D60" s="521"/>
      <c r="E60" s="521"/>
      <c r="F60" s="521"/>
      <c r="G60" s="521"/>
      <c r="H60" s="521"/>
      <c r="I60" s="521"/>
      <c r="J60" s="521"/>
    </row>
    <row r="61" spans="1:10" ht="18.75" customHeight="1" x14ac:dyDescent="0.25">
      <c r="A61" s="521"/>
      <c r="B61" s="521"/>
      <c r="C61" s="521"/>
      <c r="D61" s="521"/>
      <c r="E61" s="521"/>
      <c r="F61" s="521"/>
      <c r="G61" s="521"/>
      <c r="H61" s="521"/>
      <c r="I61" s="521"/>
      <c r="J61" s="521"/>
    </row>
    <row r="62" spans="1:10" ht="27" customHeight="1" x14ac:dyDescent="0.25">
      <c r="A62" s="521"/>
      <c r="B62" s="521"/>
      <c r="C62" s="521"/>
      <c r="D62" s="521"/>
      <c r="E62" s="521"/>
      <c r="F62" s="521"/>
      <c r="G62" s="521"/>
      <c r="H62" s="521"/>
      <c r="I62" s="521"/>
      <c r="J62" s="521"/>
    </row>
    <row r="63" spans="1:10" ht="12" customHeight="1" x14ac:dyDescent="0.25"/>
    <row r="64" spans="1:10" ht="20.100000000000001" customHeight="1" x14ac:dyDescent="0.25">
      <c r="A64" s="537" t="s">
        <v>31</v>
      </c>
      <c r="B64" s="537"/>
      <c r="C64" s="537"/>
      <c r="D64" s="326" t="s">
        <v>32</v>
      </c>
      <c r="E64" s="326" t="s">
        <v>24</v>
      </c>
      <c r="F64" s="537" t="s">
        <v>33</v>
      </c>
      <c r="G64" s="537"/>
      <c r="H64" s="537" t="s">
        <v>34</v>
      </c>
      <c r="I64" s="537"/>
      <c r="J64" s="537"/>
    </row>
    <row r="65" spans="1:10" ht="15" customHeight="1" x14ac:dyDescent="0.25">
      <c r="A65" s="538" t="s">
        <v>455</v>
      </c>
      <c r="B65" s="538"/>
      <c r="C65" s="538"/>
      <c r="D65" s="71" t="e">
        <f>'10 kg Comp'!B8</f>
        <v>#N/A</v>
      </c>
      <c r="E65" s="327" t="e">
        <f>'10 kg Comp'!D8</f>
        <v>#N/A</v>
      </c>
      <c r="F65" s="539" t="e">
        <f>'10 kg Comp'!B10</f>
        <v>#N/A</v>
      </c>
      <c r="G65" s="538"/>
      <c r="H65" s="540" t="e">
        <f>'10 kg Comp'!D10</f>
        <v>#N/A</v>
      </c>
      <c r="I65" s="540"/>
      <c r="J65" s="540"/>
    </row>
    <row r="66" spans="1:10" ht="12" customHeight="1" x14ac:dyDescent="0.25"/>
    <row r="67" spans="1:10" x14ac:dyDescent="0.25">
      <c r="A67" s="527" t="s">
        <v>100</v>
      </c>
      <c r="B67" s="527"/>
      <c r="C67" s="527"/>
      <c r="D67" s="527"/>
      <c r="E67" s="527"/>
      <c r="F67" s="527"/>
      <c r="G67" s="527"/>
      <c r="H67" s="527"/>
      <c r="I67" s="527"/>
      <c r="J67" s="320"/>
    </row>
    <row r="68" spans="1:10" ht="12" customHeight="1" x14ac:dyDescent="0.25">
      <c r="A68" s="320"/>
      <c r="B68" s="329"/>
      <c r="C68" s="329"/>
      <c r="D68" s="329"/>
      <c r="E68" s="329"/>
    </row>
    <row r="69" spans="1:10" ht="48" customHeight="1" x14ac:dyDescent="0.25">
      <c r="A69" s="521" t="s">
        <v>12</v>
      </c>
      <c r="B69" s="521"/>
      <c r="C69" s="521"/>
      <c r="D69" s="521"/>
      <c r="E69" s="521"/>
      <c r="F69" s="521"/>
      <c r="G69" s="521"/>
      <c r="H69" s="521"/>
      <c r="I69" s="521"/>
      <c r="J69" s="521"/>
    </row>
    <row r="70" spans="1:10" ht="12" customHeight="1" x14ac:dyDescent="0.25">
      <c r="A70" s="321"/>
      <c r="B70" s="321"/>
      <c r="C70" s="321"/>
      <c r="D70" s="321"/>
      <c r="E70" s="321"/>
      <c r="F70" s="321"/>
      <c r="G70" s="321"/>
      <c r="H70" s="321"/>
      <c r="I70" s="321"/>
      <c r="J70" s="321"/>
    </row>
    <row r="71" spans="1:10" x14ac:dyDescent="0.25">
      <c r="A71" s="527" t="s">
        <v>179</v>
      </c>
      <c r="B71" s="527"/>
      <c r="C71" s="527"/>
      <c r="D71" s="527"/>
      <c r="E71" s="527"/>
    </row>
    <row r="72" spans="1:10" ht="12" customHeight="1" x14ac:dyDescent="0.25">
      <c r="A72" s="11"/>
      <c r="B72" s="11"/>
      <c r="C72" s="11"/>
      <c r="D72" s="11"/>
      <c r="E72" s="12"/>
    </row>
    <row r="73" spans="1:10" ht="29.1" customHeight="1" x14ac:dyDescent="0.25">
      <c r="A73" s="528" t="s">
        <v>4</v>
      </c>
      <c r="B73" s="529" t="s">
        <v>10</v>
      </c>
      <c r="C73" s="531" t="s">
        <v>11</v>
      </c>
      <c r="D73" s="532"/>
      <c r="E73" s="533" t="s">
        <v>538</v>
      </c>
      <c r="F73" s="535" t="s">
        <v>156</v>
      </c>
      <c r="G73" s="537" t="s">
        <v>19</v>
      </c>
      <c r="H73" s="537"/>
      <c r="I73" s="537"/>
      <c r="J73" s="324" t="s">
        <v>102</v>
      </c>
    </row>
    <row r="74" spans="1:10" ht="50.25" customHeight="1" x14ac:dyDescent="0.25">
      <c r="A74" s="528"/>
      <c r="B74" s="530"/>
      <c r="C74" s="325" t="s">
        <v>22</v>
      </c>
      <c r="D74" s="325" t="s">
        <v>21</v>
      </c>
      <c r="E74" s="534"/>
      <c r="F74" s="536"/>
      <c r="G74" s="77" t="s">
        <v>445</v>
      </c>
      <c r="H74" s="16" t="s">
        <v>20</v>
      </c>
      <c r="I74" s="324" t="s">
        <v>23</v>
      </c>
      <c r="J74" s="326" t="s">
        <v>103</v>
      </c>
    </row>
    <row r="75" spans="1:10" ht="25.5" customHeight="1" x14ac:dyDescent="0.25">
      <c r="A75" s="20">
        <v>1</v>
      </c>
      <c r="B75" s="373" t="e">
        <f>'10 kg Comp'!I9</f>
        <v>#N/A</v>
      </c>
      <c r="C75" s="75" t="e">
        <f>'10 kg Comp'!C11</f>
        <v>#N/A</v>
      </c>
      <c r="D75" s="292" t="e">
        <f>'10 kg Comp'!E73</f>
        <v>#N/A</v>
      </c>
      <c r="E75" s="23">
        <v>160</v>
      </c>
      <c r="F75" s="23">
        <v>500</v>
      </c>
      <c r="G75" s="22" t="e">
        <f>'10 kg Comp'!D48</f>
        <v>#DIV/0!</v>
      </c>
      <c r="H75" s="22" t="e">
        <f>'10 kg Comp'!D49</f>
        <v>#DIV/0!</v>
      </c>
      <c r="I75" s="22" t="e">
        <f>'10 kg Comp'!D50</f>
        <v>#DIV/0!</v>
      </c>
      <c r="J75" s="21" t="e">
        <f t="shared" ref="J75" si="0">IF(D75+E75&gt;=F75,"NO","SI")</f>
        <v>#N/A</v>
      </c>
    </row>
    <row r="76" spans="1:10" ht="12" customHeight="1" x14ac:dyDescent="0.25">
      <c r="A76" s="334"/>
      <c r="B76" s="334"/>
      <c r="C76" s="334"/>
      <c r="D76" s="13"/>
      <c r="E76" s="14"/>
      <c r="F76" s="14"/>
      <c r="G76" s="13"/>
      <c r="H76" s="13"/>
      <c r="I76" s="13"/>
      <c r="J76" s="13"/>
    </row>
    <row r="77" spans="1:10" x14ac:dyDescent="0.25">
      <c r="A77" s="521" t="s">
        <v>561</v>
      </c>
      <c r="B77" s="521"/>
      <c r="C77" s="521"/>
      <c r="D77" s="521"/>
      <c r="E77" s="521"/>
      <c r="F77" s="521"/>
      <c r="G77" s="521"/>
      <c r="H77" s="521"/>
      <c r="I77" s="521"/>
      <c r="J77" s="521"/>
    </row>
    <row r="78" spans="1:10" ht="6" customHeight="1" x14ac:dyDescent="0.25">
      <c r="A78" s="521"/>
      <c r="B78" s="521"/>
      <c r="C78" s="521"/>
      <c r="D78" s="521"/>
      <c r="E78" s="521"/>
      <c r="F78" s="521"/>
      <c r="G78" s="521"/>
      <c r="H78" s="521"/>
      <c r="I78" s="521"/>
      <c r="J78" s="521"/>
    </row>
    <row r="79" spans="1:10" ht="10.5" customHeight="1" x14ac:dyDescent="0.25">
      <c r="A79" s="521"/>
      <c r="B79" s="521"/>
      <c r="C79" s="521"/>
      <c r="D79" s="521"/>
      <c r="E79" s="521"/>
      <c r="F79" s="521"/>
      <c r="G79" s="521"/>
      <c r="H79" s="521"/>
      <c r="I79" s="521"/>
      <c r="J79" s="521"/>
    </row>
    <row r="80" spans="1:10" ht="12" customHeight="1" x14ac:dyDescent="0.25">
      <c r="A80" s="521"/>
      <c r="B80" s="521"/>
      <c r="C80" s="521"/>
      <c r="D80" s="521"/>
      <c r="E80" s="521"/>
      <c r="F80" s="521"/>
      <c r="G80" s="521"/>
      <c r="H80" s="521"/>
      <c r="I80" s="521"/>
      <c r="J80" s="521"/>
    </row>
    <row r="81" spans="1:10" ht="11.25" customHeight="1" x14ac:dyDescent="0.25">
      <c r="A81" s="521"/>
      <c r="B81" s="521"/>
      <c r="C81" s="521"/>
      <c r="D81" s="521"/>
      <c r="E81" s="521"/>
      <c r="F81" s="521"/>
      <c r="G81" s="521"/>
      <c r="H81" s="521"/>
      <c r="I81" s="521"/>
      <c r="J81" s="521"/>
    </row>
    <row r="82" spans="1:10" ht="7.5" customHeight="1" x14ac:dyDescent="0.25">
      <c r="A82" s="521"/>
      <c r="B82" s="521"/>
      <c r="C82" s="521"/>
      <c r="D82" s="521"/>
      <c r="E82" s="521"/>
      <c r="F82" s="521"/>
      <c r="G82" s="521"/>
      <c r="H82" s="521"/>
      <c r="I82" s="521"/>
      <c r="J82" s="521"/>
    </row>
    <row r="83" spans="1:10" ht="12" customHeight="1" x14ac:dyDescent="0.25"/>
    <row r="84" spans="1:10" x14ac:dyDescent="0.25">
      <c r="A84" s="526" t="s">
        <v>104</v>
      </c>
      <c r="B84" s="526"/>
      <c r="C84" s="526"/>
      <c r="D84" s="526"/>
    </row>
    <row r="85" spans="1:10" ht="12" customHeight="1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 s="73" t="s">
        <v>440</v>
      </c>
      <c r="B86" s="520">
        <f>Datos!C131</f>
        <v>0</v>
      </c>
      <c r="C86" s="520"/>
      <c r="D86" s="520"/>
      <c r="E86" s="520"/>
      <c r="F86" s="520"/>
      <c r="G86" s="520"/>
      <c r="H86" s="520"/>
    </row>
    <row r="87" spans="1:10" x14ac:dyDescent="0.25">
      <c r="A87" s="73" t="s">
        <v>440</v>
      </c>
      <c r="B87" s="517">
        <f>Datos!C132</f>
        <v>0</v>
      </c>
      <c r="C87" s="517"/>
      <c r="D87" s="517"/>
      <c r="E87" s="517"/>
      <c r="F87" s="517"/>
      <c r="G87" s="517"/>
    </row>
    <row r="88" spans="1:10" x14ac:dyDescent="0.25">
      <c r="A88" s="73" t="s">
        <v>440</v>
      </c>
      <c r="B88" s="517">
        <f>Datos!C133</f>
        <v>0</v>
      </c>
      <c r="C88" s="517"/>
      <c r="D88" s="517"/>
      <c r="E88" s="517"/>
      <c r="F88" s="517"/>
      <c r="G88" s="517"/>
    </row>
    <row r="89" spans="1:10" x14ac:dyDescent="0.25">
      <c r="A89" s="73" t="s">
        <v>440</v>
      </c>
      <c r="B89" s="517">
        <f>Datos!C134</f>
        <v>0</v>
      </c>
      <c r="C89" s="517"/>
      <c r="D89" s="517"/>
      <c r="E89" s="517"/>
      <c r="F89" s="517"/>
      <c r="G89" s="517"/>
    </row>
    <row r="90" spans="1:10" x14ac:dyDescent="0.25">
      <c r="A90" s="73" t="s">
        <v>440</v>
      </c>
      <c r="B90" s="319">
        <f>Datos!C135</f>
        <v>0</v>
      </c>
      <c r="C90" s="319"/>
      <c r="D90" s="319"/>
      <c r="E90" s="319"/>
      <c r="F90" s="319"/>
      <c r="G90" s="319"/>
    </row>
    <row r="91" spans="1:10" ht="12" customHeight="1" x14ac:dyDescent="0.25">
      <c r="A91" s="73"/>
      <c r="B91" s="323"/>
      <c r="C91" s="323"/>
      <c r="D91" s="323"/>
      <c r="E91" s="323"/>
      <c r="F91" s="323"/>
      <c r="G91" s="323"/>
    </row>
    <row r="92" spans="1:10" x14ac:dyDescent="0.25">
      <c r="A92" s="524" t="s">
        <v>36</v>
      </c>
      <c r="B92" s="524"/>
      <c r="C92" s="524"/>
      <c r="E92" s="15"/>
    </row>
    <row r="93" spans="1:10" ht="3.95" customHeight="1" x14ac:dyDescent="0.25"/>
    <row r="94" spans="1:10" ht="9.9499999999999993" customHeight="1" x14ac:dyDescent="0.25">
      <c r="E94" s="44"/>
      <c r="G94" s="60"/>
      <c r="J94" s="318"/>
    </row>
    <row r="95" spans="1:10" ht="16.5" thickBot="1" x14ac:dyDescent="0.3">
      <c r="A95" s="15"/>
      <c r="B95" s="525"/>
      <c r="C95" s="525"/>
      <c r="D95" s="525"/>
      <c r="E95" s="525"/>
      <c r="G95" s="525"/>
      <c r="H95" s="525"/>
      <c r="I95" s="525"/>
      <c r="J95" s="525"/>
    </row>
    <row r="96" spans="1:10" ht="15" customHeight="1" x14ac:dyDescent="0.25">
      <c r="B96" s="522" t="s">
        <v>414</v>
      </c>
      <c r="C96" s="522"/>
      <c r="D96" s="522"/>
      <c r="E96" s="522"/>
      <c r="G96" s="522" t="s">
        <v>415</v>
      </c>
      <c r="H96" s="522"/>
      <c r="I96" s="522"/>
      <c r="J96" s="522"/>
    </row>
    <row r="97" spans="2:10" x14ac:dyDescent="0.25">
      <c r="B97" s="523" t="e">
        <f>VLOOKUP(E94,Datos!A75:B78,2,FALSE)</f>
        <v>#N/A</v>
      </c>
      <c r="C97" s="523"/>
      <c r="D97" s="523"/>
      <c r="E97" s="523"/>
      <c r="F97" s="523" t="e">
        <f>VLOOKUP(G94,Datos!A75:B78,2,FALSE)</f>
        <v>#N/A</v>
      </c>
      <c r="G97" s="523"/>
      <c r="H97" s="523"/>
      <c r="I97" s="523"/>
      <c r="J97" s="523"/>
    </row>
    <row r="98" spans="2:10" x14ac:dyDescent="0.25">
      <c r="B98" s="524" t="e">
        <f>VLOOKUP(E94,Datos!A75:B78,1,FALSE)</f>
        <v>#N/A</v>
      </c>
      <c r="C98" s="524"/>
      <c r="D98" s="524"/>
      <c r="E98" s="524"/>
      <c r="F98" s="524" t="e">
        <f>VLOOKUP(G94,Datos!A75:B78,1,FALSE)</f>
        <v>#N/A</v>
      </c>
      <c r="G98" s="524"/>
      <c r="H98" s="524"/>
      <c r="I98" s="524"/>
      <c r="J98" s="524"/>
    </row>
    <row r="99" spans="2:10" x14ac:dyDescent="0.25">
      <c r="J99" s="318"/>
    </row>
    <row r="100" spans="2:10" x14ac:dyDescent="0.25">
      <c r="B100" s="517" t="s">
        <v>105</v>
      </c>
      <c r="C100" s="517"/>
      <c r="D100" s="517"/>
      <c r="E100" s="517"/>
      <c r="F100" s="565" t="s">
        <v>556</v>
      </c>
      <c r="G100" s="565"/>
      <c r="J100" s="318"/>
    </row>
    <row r="101" spans="2:10" ht="9.9499999999999993" customHeight="1" x14ac:dyDescent="0.25">
      <c r="J101" s="318"/>
    </row>
    <row r="102" spans="2:10" x14ac:dyDescent="0.25">
      <c r="C102" s="519" t="s">
        <v>106</v>
      </c>
      <c r="D102" s="519"/>
      <c r="E102" s="519"/>
      <c r="F102" s="519"/>
      <c r="G102" s="519"/>
      <c r="H102" s="519"/>
      <c r="J102" s="318"/>
    </row>
    <row r="103" spans="2:10" x14ac:dyDescent="0.25">
      <c r="C103" s="317"/>
      <c r="D103" s="317"/>
      <c r="E103" s="317"/>
      <c r="F103" s="317"/>
      <c r="G103" s="317"/>
      <c r="H103" s="317"/>
      <c r="J103" s="318"/>
    </row>
  </sheetData>
  <mergeCells count="82">
    <mergeCell ref="B98:E98"/>
    <mergeCell ref="F98:J98"/>
    <mergeCell ref="B100:E100"/>
    <mergeCell ref="F100:G100"/>
    <mergeCell ref="C102:H102"/>
    <mergeCell ref="B97:E97"/>
    <mergeCell ref="F97:J97"/>
    <mergeCell ref="A77:J82"/>
    <mergeCell ref="A84:D84"/>
    <mergeCell ref="B86:H86"/>
    <mergeCell ref="B87:G87"/>
    <mergeCell ref="B88:G88"/>
    <mergeCell ref="B89:G89"/>
    <mergeCell ref="A92:C92"/>
    <mergeCell ref="B95:E95"/>
    <mergeCell ref="G95:J95"/>
    <mergeCell ref="B96:E96"/>
    <mergeCell ref="G96:J96"/>
    <mergeCell ref="A67:I67"/>
    <mergeCell ref="A69:J69"/>
    <mergeCell ref="A71:E71"/>
    <mergeCell ref="A73:A74"/>
    <mergeCell ref="B73:B74"/>
    <mergeCell ref="C73:D73"/>
    <mergeCell ref="E73:E74"/>
    <mergeCell ref="F73:F74"/>
    <mergeCell ref="G73:I73"/>
    <mergeCell ref="A60:J62"/>
    <mergeCell ref="A64:C64"/>
    <mergeCell ref="F64:G64"/>
    <mergeCell ref="H64:J64"/>
    <mergeCell ref="A65:C65"/>
    <mergeCell ref="F65:G65"/>
    <mergeCell ref="H65:J65"/>
    <mergeCell ref="I47:J47"/>
    <mergeCell ref="C48:D48"/>
    <mergeCell ref="E48:F48"/>
    <mergeCell ref="A53:J56"/>
    <mergeCell ref="A58:E58"/>
    <mergeCell ref="H58:I58"/>
    <mergeCell ref="A46:B47"/>
    <mergeCell ref="C46:D47"/>
    <mergeCell ref="E46:F47"/>
    <mergeCell ref="G46:J46"/>
    <mergeCell ref="G47:H47"/>
    <mergeCell ref="A36:D36"/>
    <mergeCell ref="A38:J38"/>
    <mergeCell ref="A40:G40"/>
    <mergeCell ref="A42:G42"/>
    <mergeCell ref="A44:G44"/>
    <mergeCell ref="A34:J34"/>
    <mergeCell ref="A19:C19"/>
    <mergeCell ref="D19:J19"/>
    <mergeCell ref="A20:C20"/>
    <mergeCell ref="D20:G20"/>
    <mergeCell ref="A22:E22"/>
    <mergeCell ref="A24:D24"/>
    <mergeCell ref="E24:J24"/>
    <mergeCell ref="B25:E25"/>
    <mergeCell ref="A26:D26"/>
    <mergeCell ref="A28:G28"/>
    <mergeCell ref="A30:I30"/>
    <mergeCell ref="A32:D32"/>
    <mergeCell ref="A18:C18"/>
    <mergeCell ref="D18:G18"/>
    <mergeCell ref="A10:B10"/>
    <mergeCell ref="D10:G10"/>
    <mergeCell ref="A12:C12"/>
    <mergeCell ref="D12:E12"/>
    <mergeCell ref="F12:G12"/>
    <mergeCell ref="A14:E14"/>
    <mergeCell ref="A16:C16"/>
    <mergeCell ref="A17:C17"/>
    <mergeCell ref="D17:G17"/>
    <mergeCell ref="H12:I12"/>
    <mergeCell ref="A1:J4"/>
    <mergeCell ref="A6:C6"/>
    <mergeCell ref="H6:I6"/>
    <mergeCell ref="A8:B8"/>
    <mergeCell ref="D8:G8"/>
    <mergeCell ref="A9:B9"/>
    <mergeCell ref="D9:I9"/>
  </mergeCells>
  <pageMargins left="0.70866141732283472" right="0.70866141732283472" top="0.6692913385826772" bottom="0" header="0.31496062992125984" footer="0.31496062992125984"/>
  <pageSetup scale="86" orientation="portrait" horizontalDpi="4294967293" r:id="rId1"/>
  <headerFooter>
    <oddHeader>&amp;C&amp;"-,Negrita"&amp;14
&amp;16CERTIFICADO DE         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1" manualBreakCount="1">
    <brk id="5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Datos!$A$74:$A$78</xm:f>
          </x14:formula1>
          <xm:sqref>G94 E94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50"/>
  </sheetPr>
  <dimension ref="A1:L83"/>
  <sheetViews>
    <sheetView showGridLines="0" view="pageBreakPreview" topLeftCell="A7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/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">
        <v>564</v>
      </c>
      <c r="H5" s="98" t="s">
        <v>86</v>
      </c>
      <c r="I5" s="218" t="s">
        <v>565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350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355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66"/>
      <c r="D28" s="266"/>
      <c r="E28" s="266"/>
      <c r="F28" s="266"/>
      <c r="G28" s="266"/>
      <c r="H28" s="266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66"/>
      <c r="D29" s="266"/>
      <c r="E29" s="266"/>
      <c r="F29" s="266"/>
      <c r="G29" s="266"/>
      <c r="H29" s="266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66"/>
      <c r="D30" s="266"/>
      <c r="E30" s="266"/>
      <c r="F30" s="266"/>
      <c r="G30" s="266"/>
      <c r="H30" s="266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66"/>
      <c r="D31" s="266"/>
      <c r="E31" s="266"/>
      <c r="F31" s="266"/>
      <c r="G31" s="266"/>
      <c r="H31" s="266"/>
      <c r="I31" s="128"/>
      <c r="J31" s="128"/>
    </row>
    <row r="32" spans="1:10" s="129" customFormat="1" ht="15" customHeight="1" thickBot="1" x14ac:dyDescent="0.25">
      <c r="A32" s="224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2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148" t="e">
        <f>+AVERAGE(C28,C31)</f>
        <v>#DIV/0!</v>
      </c>
      <c r="D40" s="149" t="e">
        <f t="shared" ref="D40:H40" si="0">+AVERAGE(D28,D31)</f>
        <v>#DIV/0!</v>
      </c>
      <c r="E40" s="149" t="e">
        <f t="shared" si="0"/>
        <v>#DIV/0!</v>
      </c>
      <c r="F40" s="149" t="e">
        <f t="shared" si="0"/>
        <v>#DIV/0!</v>
      </c>
      <c r="G40" s="149" t="e">
        <f t="shared" si="0"/>
        <v>#DIV/0!</v>
      </c>
      <c r="H40" s="150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152" t="e">
        <f>+AVERAGE(C29:C30)</f>
        <v>#DIV/0!</v>
      </c>
      <c r="D41" s="153" t="e">
        <f t="shared" ref="D41:H41" si="1">+AVERAGE(D29:D30)</f>
        <v>#DIV/0!</v>
      </c>
      <c r="E41" s="153" t="e">
        <f t="shared" si="1"/>
        <v>#DIV/0!</v>
      </c>
      <c r="F41" s="153" t="e">
        <f t="shared" si="1"/>
        <v>#DIV/0!</v>
      </c>
      <c r="G41" s="153" t="e">
        <f t="shared" si="1"/>
        <v>#DIV/0!</v>
      </c>
      <c r="H41" s="154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156" t="e">
        <f>+C41-C40</f>
        <v>#DIV/0!</v>
      </c>
      <c r="D42" s="157" t="e">
        <f t="shared" ref="D42:H42" si="2">+D41-D40</f>
        <v>#DIV/0!</v>
      </c>
      <c r="E42" s="157" t="e">
        <f t="shared" si="2"/>
        <v>#DIV/0!</v>
      </c>
      <c r="F42" s="157" t="e">
        <f t="shared" si="2"/>
        <v>#DIV/0!</v>
      </c>
      <c r="G42" s="157" t="e">
        <f t="shared" si="2"/>
        <v>#DIV/0!</v>
      </c>
      <c r="H42" s="158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356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287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222"/>
      <c r="G58" s="222"/>
      <c r="H58" s="222"/>
      <c r="I58" s="222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231"/>
      <c r="G59" s="222"/>
      <c r="H59" s="222"/>
      <c r="I59" s="222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231"/>
      <c r="G60" s="222"/>
      <c r="H60" s="222"/>
      <c r="I60" s="222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231"/>
      <c r="G61" s="222"/>
      <c r="H61" s="222"/>
      <c r="I61" s="222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231"/>
      <c r="G62" s="222"/>
      <c r="H62" s="222"/>
      <c r="I62" s="222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222"/>
      <c r="G63" s="222"/>
      <c r="H63" s="222"/>
      <c r="I63" s="222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222"/>
      <c r="G64" s="222"/>
      <c r="H64" s="222"/>
      <c r="I64" s="222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88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86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10" t="e">
        <f>C12</f>
        <v>#N/A</v>
      </c>
      <c r="C73" s="211" t="e">
        <f>H54</f>
        <v>#DIV/0!</v>
      </c>
      <c r="D73" s="176" t="e">
        <f>A73+B73/1000+C73/1000</f>
        <v>#N/A</v>
      </c>
      <c r="E73" s="271" t="e">
        <f>D73*1000-A73*1000</f>
        <v>#N/A</v>
      </c>
      <c r="F73" s="212" t="s">
        <v>3</v>
      </c>
      <c r="G73" s="213" t="e">
        <f>D73+E73/1000</f>
        <v>#N/A</v>
      </c>
      <c r="H73" s="481"/>
      <c r="I73" s="27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xeatygzAqUCO/6o6/WUCuGKB/YblNjKIhYe6My1Td/U7VvtADhW4rzdulAnPCJGFOGSe2zqOZ7oHRW75zyTeUQ==" saltValue="n2Ujbey6ScA2ZugEgexaVw==" spinCount="100000" sheet="1" objects="1" scenarios="1"/>
  <mergeCells count="54">
    <mergeCell ref="E72:F72"/>
    <mergeCell ref="H72:H73"/>
    <mergeCell ref="I72:J72"/>
    <mergeCell ref="A58:B58"/>
    <mergeCell ref="C58:D58"/>
    <mergeCell ref="F66:G66"/>
    <mergeCell ref="F67:G67"/>
    <mergeCell ref="A70:J70"/>
    <mergeCell ref="A71:D71"/>
    <mergeCell ref="G71:J71"/>
    <mergeCell ref="A56:J56"/>
    <mergeCell ref="B38:H38"/>
    <mergeCell ref="A46:J46"/>
    <mergeCell ref="B47:C47"/>
    <mergeCell ref="B48:C48"/>
    <mergeCell ref="F48:G48"/>
    <mergeCell ref="B49:C49"/>
    <mergeCell ref="F49:G49"/>
    <mergeCell ref="B50:C50"/>
    <mergeCell ref="F50:G50"/>
    <mergeCell ref="A52:J52"/>
    <mergeCell ref="D53:E53"/>
    <mergeCell ref="H53:I53"/>
    <mergeCell ref="A36:J36"/>
    <mergeCell ref="F19:G19"/>
    <mergeCell ref="A20:B20"/>
    <mergeCell ref="E20:F20"/>
    <mergeCell ref="A22:J22"/>
    <mergeCell ref="C24:D24"/>
    <mergeCell ref="F24:G24"/>
    <mergeCell ref="C26:H26"/>
    <mergeCell ref="A27:B27"/>
    <mergeCell ref="A28:A31"/>
    <mergeCell ref="C33:D33"/>
    <mergeCell ref="F33:G33"/>
    <mergeCell ref="A18:J18"/>
    <mergeCell ref="F10:G1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7:D7"/>
    <mergeCell ref="F7:I7"/>
    <mergeCell ref="A1:B1"/>
    <mergeCell ref="C1:J1"/>
    <mergeCell ref="I2:J2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</sheetPr>
  <dimension ref="A1:J103"/>
  <sheetViews>
    <sheetView view="pageBreakPreview" topLeftCell="A10" zoomScaleNormal="100" zoomScaleSheetLayoutView="100" workbookViewId="0">
      <selection activeCell="I26" sqref="I26"/>
    </sheetView>
  </sheetViews>
  <sheetFormatPr baseColWidth="10" defaultRowHeight="15.75" x14ac:dyDescent="0.25"/>
  <cols>
    <col min="1" max="1" width="6.5703125" style="1" customWidth="1"/>
    <col min="2" max="2" width="9.7109375" style="1" customWidth="1"/>
    <col min="3" max="3" width="10" style="1" customWidth="1"/>
    <col min="4" max="4" width="8.42578125" style="1" customWidth="1"/>
    <col min="5" max="5" width="10.5703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8.7109375" style="1" customWidth="1"/>
    <col min="11" max="16384" width="11.42578125" style="1"/>
  </cols>
  <sheetData>
    <row r="1" spans="1:10" ht="16.5" customHeigh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6.5" customHeight="1" x14ac:dyDescent="0.25">
      <c r="A2" s="523"/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6.5" customHeight="1" x14ac:dyDescent="0.25">
      <c r="A3" s="523"/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6.5" customHeight="1" x14ac:dyDescent="0.25">
      <c r="A4" s="523"/>
      <c r="B4" s="523"/>
      <c r="C4" s="523"/>
      <c r="D4" s="523"/>
      <c r="E4" s="523"/>
      <c r="F4" s="523"/>
      <c r="G4" s="523"/>
      <c r="H4" s="523"/>
      <c r="I4" s="523"/>
      <c r="J4" s="523"/>
    </row>
    <row r="5" spans="1:10" ht="9.9499999999999993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0.100000000000001" customHeight="1" x14ac:dyDescent="0.25">
      <c r="A6" s="557" t="s">
        <v>13</v>
      </c>
      <c r="B6" s="557"/>
      <c r="C6" s="557"/>
      <c r="D6" s="3"/>
      <c r="E6" s="3"/>
      <c r="F6" s="3"/>
      <c r="H6" s="561" t="s">
        <v>41</v>
      </c>
      <c r="I6" s="561"/>
      <c r="J6" s="335" t="str">
        <f>'20 kg Comp'!G5</f>
        <v>LCP-XXX</v>
      </c>
    </row>
    <row r="7" spans="1:10" ht="15" customHeight="1" x14ac:dyDescent="0.25">
      <c r="A7" s="329"/>
      <c r="B7" s="3"/>
      <c r="C7" s="3"/>
      <c r="D7" s="3"/>
      <c r="E7" s="3"/>
      <c r="F7" s="3"/>
    </row>
    <row r="8" spans="1:10" ht="15" customHeight="1" x14ac:dyDescent="0.25">
      <c r="A8" s="554" t="s">
        <v>93</v>
      </c>
      <c r="B8" s="554"/>
      <c r="D8" s="562" t="e">
        <f>'20 kg Comp'!G3</f>
        <v>#N/A</v>
      </c>
      <c r="E8" s="562"/>
      <c r="F8" s="562"/>
      <c r="G8" s="562"/>
    </row>
    <row r="9" spans="1:10" ht="15" customHeight="1" x14ac:dyDescent="0.25">
      <c r="A9" s="554" t="s">
        <v>14</v>
      </c>
      <c r="B9" s="554"/>
      <c r="C9" s="4"/>
      <c r="D9" s="562" t="e">
        <f>'20 kg Comp'!I3</f>
        <v>#N/A</v>
      </c>
      <c r="E9" s="562"/>
      <c r="F9" s="562"/>
      <c r="G9" s="562"/>
      <c r="H9" s="562"/>
      <c r="I9" s="562"/>
    </row>
    <row r="10" spans="1:10" ht="14.25" customHeight="1" x14ac:dyDescent="0.25">
      <c r="A10" s="554" t="s">
        <v>15</v>
      </c>
      <c r="B10" s="554"/>
      <c r="D10" s="562" t="e">
        <f>VLOOKUP('20 kg Comp'!I2,Datos!AR4:AW30,5,FALSE)</f>
        <v>#N/A</v>
      </c>
      <c r="E10" s="562"/>
      <c r="F10" s="562"/>
      <c r="G10" s="562"/>
    </row>
    <row r="11" spans="1:10" ht="15" customHeight="1" x14ac:dyDescent="0.25">
      <c r="A11" s="333"/>
      <c r="B11" s="333"/>
      <c r="D11" s="333"/>
      <c r="E11" s="333"/>
      <c r="F11" s="3"/>
    </row>
    <row r="12" spans="1:10" ht="15" customHeight="1" x14ac:dyDescent="0.25">
      <c r="A12" s="563" t="s">
        <v>16</v>
      </c>
      <c r="B12" s="563"/>
      <c r="C12" s="563"/>
      <c r="D12" s="564">
        <f>'20 kg Comp'!D3</f>
        <v>0</v>
      </c>
      <c r="E12" s="564"/>
      <c r="F12" s="563" t="s">
        <v>18</v>
      </c>
      <c r="G12" s="563"/>
      <c r="H12" s="560">
        <f>'20 kg Comp'!D5</f>
        <v>0</v>
      </c>
      <c r="I12" s="560"/>
    </row>
    <row r="13" spans="1:10" ht="15" customHeight="1" x14ac:dyDescent="0.25">
      <c r="A13" s="3"/>
      <c r="B13" s="3"/>
      <c r="C13" s="3"/>
      <c r="D13" s="3"/>
      <c r="E13" s="3"/>
      <c r="F13" s="3"/>
    </row>
    <row r="14" spans="1:10" ht="20.100000000000001" customHeight="1" x14ac:dyDescent="0.25">
      <c r="A14" s="557" t="s">
        <v>94</v>
      </c>
      <c r="B14" s="557"/>
      <c r="C14" s="557"/>
      <c r="D14" s="557"/>
      <c r="E14" s="557"/>
      <c r="F14" s="3"/>
    </row>
    <row r="15" spans="1:10" ht="15" customHeight="1" x14ac:dyDescent="0.25">
      <c r="A15" s="328"/>
      <c r="B15" s="328"/>
      <c r="C15" s="328"/>
      <c r="D15" s="328"/>
      <c r="E15" s="328"/>
      <c r="F15" s="3"/>
    </row>
    <row r="16" spans="1:10" ht="15" customHeight="1" x14ac:dyDescent="0.25">
      <c r="A16" s="554" t="s">
        <v>175</v>
      </c>
      <c r="B16" s="554"/>
      <c r="C16" s="554"/>
      <c r="D16" s="366" t="e">
        <f>A48</f>
        <v>#N/A</v>
      </c>
      <c r="E16" s="366" t="str">
        <f>B48</f>
        <v>g</v>
      </c>
      <c r="F16" s="3"/>
      <c r="G16" s="3"/>
      <c r="H16" s="318"/>
      <c r="I16" s="318"/>
    </row>
    <row r="17" spans="1:10" ht="15" customHeight="1" x14ac:dyDescent="0.25">
      <c r="A17" s="554" t="s">
        <v>24</v>
      </c>
      <c r="B17" s="554"/>
      <c r="C17" s="554"/>
      <c r="D17" s="555" t="e">
        <f>'20 kg Comp'!I8</f>
        <v>#N/A</v>
      </c>
      <c r="E17" s="555"/>
      <c r="F17" s="555"/>
      <c r="G17" s="555"/>
    </row>
    <row r="18" spans="1:10" x14ac:dyDescent="0.25">
      <c r="A18" s="554" t="s">
        <v>17</v>
      </c>
      <c r="B18" s="554"/>
      <c r="C18" s="554"/>
      <c r="D18" s="555" t="e">
        <f>'20 kg Comp'!G9</f>
        <v>#N/A</v>
      </c>
      <c r="E18" s="555"/>
      <c r="F18" s="555"/>
      <c r="G18" s="555"/>
    </row>
    <row r="19" spans="1:10" ht="15" customHeight="1" x14ac:dyDescent="0.25">
      <c r="A19" s="554" t="s">
        <v>25</v>
      </c>
      <c r="B19" s="554"/>
      <c r="C19" s="554"/>
      <c r="D19" s="555" t="e">
        <f>'20 kg Comp'!I9</f>
        <v>#N/A</v>
      </c>
      <c r="E19" s="555"/>
      <c r="F19" s="555"/>
      <c r="G19" s="555"/>
      <c r="H19" s="555"/>
      <c r="I19" s="555"/>
      <c r="J19" s="555"/>
    </row>
    <row r="20" spans="1:10" x14ac:dyDescent="0.25">
      <c r="A20" s="554" t="s">
        <v>26</v>
      </c>
      <c r="B20" s="554"/>
      <c r="C20" s="554"/>
      <c r="D20" s="555" t="e">
        <f>'20 kg Comp'!G8</f>
        <v>#N/A</v>
      </c>
      <c r="E20" s="555"/>
      <c r="F20" s="555"/>
      <c r="G20" s="555"/>
    </row>
    <row r="21" spans="1:10" ht="15" customHeight="1" x14ac:dyDescent="0.25">
      <c r="A21" s="333"/>
      <c r="B21" s="333"/>
      <c r="C21" s="333"/>
      <c r="D21" s="329"/>
      <c r="E21" s="329"/>
      <c r="G21" s="329"/>
    </row>
    <row r="22" spans="1:10" ht="15.75" customHeight="1" x14ac:dyDescent="0.25">
      <c r="A22" s="554" t="s">
        <v>27</v>
      </c>
      <c r="B22" s="554"/>
      <c r="C22" s="554"/>
      <c r="D22" s="554"/>
      <c r="E22" s="554"/>
      <c r="F22" s="294" t="str">
        <f>'20 kg Comp'!I5</f>
        <v>0</v>
      </c>
      <c r="G22" s="354"/>
    </row>
    <row r="23" spans="1:10" ht="15" customHeight="1" x14ac:dyDescent="0.25">
      <c r="A23" s="333"/>
      <c r="B23" s="333"/>
      <c r="C23" s="333"/>
      <c r="D23" s="333"/>
      <c r="E23" s="333"/>
      <c r="F23" s="333"/>
      <c r="G23" s="3"/>
    </row>
    <row r="24" spans="1:10" x14ac:dyDescent="0.25">
      <c r="A24" s="557" t="s">
        <v>95</v>
      </c>
      <c r="B24" s="557"/>
      <c r="C24" s="557"/>
      <c r="D24" s="557"/>
      <c r="E24" s="558" t="e">
        <f>'20 kg Comp'!B5</f>
        <v>#N/A</v>
      </c>
      <c r="F24" s="517"/>
      <c r="G24" s="517"/>
      <c r="H24" s="517"/>
      <c r="I24" s="517"/>
      <c r="J24" s="517"/>
    </row>
    <row r="25" spans="1:10" ht="15" customHeight="1" x14ac:dyDescent="0.25">
      <c r="B25" s="557"/>
      <c r="C25" s="557"/>
      <c r="D25" s="557"/>
      <c r="E25" s="557"/>
      <c r="F25" s="328"/>
      <c r="G25" s="329"/>
    </row>
    <row r="26" spans="1:10" x14ac:dyDescent="0.25">
      <c r="A26" s="557" t="s">
        <v>96</v>
      </c>
      <c r="B26" s="557"/>
      <c r="C26" s="557"/>
      <c r="D26" s="557"/>
      <c r="E26" s="374" t="str">
        <f>J6</f>
        <v>LCP-XXX</v>
      </c>
      <c r="F26" s="59" t="s">
        <v>563</v>
      </c>
      <c r="G26" s="5"/>
      <c r="H26" s="5"/>
    </row>
    <row r="27" spans="1:10" ht="15" customHeight="1" x14ac:dyDescent="0.25">
      <c r="F27" s="329"/>
      <c r="G27" s="329"/>
    </row>
    <row r="28" spans="1:10" x14ac:dyDescent="0.25">
      <c r="A28" s="526" t="s">
        <v>176</v>
      </c>
      <c r="B28" s="526"/>
      <c r="C28" s="526"/>
      <c r="D28" s="526"/>
      <c r="E28" s="526"/>
      <c r="F28" s="526"/>
      <c r="G28" s="526"/>
    </row>
    <row r="29" spans="1:10" ht="15" customHeight="1" x14ac:dyDescent="0.25">
      <c r="A29" s="331"/>
      <c r="B29" s="330"/>
      <c r="C29" s="330"/>
      <c r="D29" s="330"/>
      <c r="F29" s="334"/>
      <c r="G29" s="3"/>
    </row>
    <row r="30" spans="1:10" x14ac:dyDescent="0.25">
      <c r="A30" s="555" t="s">
        <v>177</v>
      </c>
      <c r="B30" s="555"/>
      <c r="C30" s="555"/>
      <c r="D30" s="555"/>
      <c r="E30" s="555"/>
      <c r="F30" s="555"/>
      <c r="G30" s="555"/>
      <c r="H30" s="555"/>
      <c r="I30" s="555"/>
      <c r="J30" s="329"/>
    </row>
    <row r="31" spans="1:10" ht="15" customHeight="1" x14ac:dyDescent="0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</row>
    <row r="32" spans="1:10" x14ac:dyDescent="0.25">
      <c r="A32" s="526" t="s">
        <v>539</v>
      </c>
      <c r="B32" s="526"/>
      <c r="C32" s="526"/>
      <c r="D32" s="526"/>
      <c r="E32" s="331"/>
      <c r="F32" s="329"/>
      <c r="G32" s="329"/>
    </row>
    <row r="33" spans="1:10" ht="15" customHeight="1" x14ac:dyDescent="0.25">
      <c r="A33" s="331"/>
      <c r="B33" s="331"/>
      <c r="C33" s="331"/>
      <c r="D33" s="331"/>
      <c r="E33" s="331"/>
      <c r="F33" s="329"/>
      <c r="G33" s="329"/>
    </row>
    <row r="34" spans="1:10" x14ac:dyDescent="0.25">
      <c r="A34" s="556" t="s">
        <v>541</v>
      </c>
      <c r="B34" s="556"/>
      <c r="C34" s="556"/>
      <c r="D34" s="556"/>
      <c r="E34" s="556"/>
      <c r="F34" s="556"/>
      <c r="G34" s="556"/>
      <c r="H34" s="556"/>
      <c r="I34" s="556"/>
      <c r="J34" s="556"/>
    </row>
    <row r="35" spans="1:10" ht="15" customHeight="1" x14ac:dyDescent="0.25">
      <c r="A35" s="6"/>
      <c r="B35" s="6"/>
      <c r="C35" s="6"/>
      <c r="D35" s="6"/>
      <c r="E35" s="6"/>
      <c r="F35" s="6"/>
      <c r="G35" s="6"/>
    </row>
    <row r="36" spans="1:10" x14ac:dyDescent="0.25">
      <c r="A36" s="542" t="s">
        <v>178</v>
      </c>
      <c r="B36" s="542"/>
      <c r="C36" s="542"/>
      <c r="D36" s="542"/>
      <c r="G36" s="3"/>
    </row>
    <row r="37" spans="1:10" ht="15" customHeight="1" x14ac:dyDescent="0.25">
      <c r="A37" s="322"/>
      <c r="B37" s="322"/>
      <c r="C37" s="322"/>
      <c r="D37" s="322"/>
      <c r="G37" s="3"/>
    </row>
    <row r="38" spans="1:10" ht="32.25" customHeight="1" x14ac:dyDescent="0.25">
      <c r="A38" s="521" t="s">
        <v>542</v>
      </c>
      <c r="B38" s="521"/>
      <c r="C38" s="521"/>
      <c r="D38" s="521"/>
      <c r="E38" s="521"/>
      <c r="F38" s="521"/>
      <c r="G38" s="521"/>
      <c r="H38" s="521"/>
      <c r="I38" s="521"/>
      <c r="J38" s="521"/>
    </row>
    <row r="39" spans="1:10" ht="15" customHeight="1" x14ac:dyDescent="0.25">
      <c r="A39" s="321"/>
      <c r="B39" s="321"/>
      <c r="C39" s="321"/>
      <c r="D39" s="321"/>
      <c r="E39" s="321"/>
      <c r="F39" s="321"/>
      <c r="G39" s="321"/>
    </row>
    <row r="40" spans="1:10" x14ac:dyDescent="0.25">
      <c r="A40" s="526" t="s">
        <v>97</v>
      </c>
      <c r="B40" s="526"/>
      <c r="C40" s="526"/>
      <c r="D40" s="526"/>
      <c r="E40" s="526"/>
      <c r="F40" s="526"/>
      <c r="G40" s="526"/>
    </row>
    <row r="41" spans="1:10" ht="15" customHeight="1" x14ac:dyDescent="0.25">
      <c r="A41" s="322"/>
      <c r="B41" s="322"/>
      <c r="C41" s="322"/>
      <c r="D41" s="322"/>
      <c r="E41" s="322"/>
      <c r="F41" s="322"/>
      <c r="G41" s="322"/>
    </row>
    <row r="42" spans="1:10" x14ac:dyDescent="0.25">
      <c r="A42" s="543" t="s">
        <v>37</v>
      </c>
      <c r="B42" s="543"/>
      <c r="C42" s="543"/>
      <c r="D42" s="543"/>
      <c r="E42" s="543"/>
      <c r="F42" s="543"/>
      <c r="G42" s="543"/>
    </row>
    <row r="43" spans="1:10" ht="15" customHeight="1" x14ac:dyDescent="0.25"/>
    <row r="44" spans="1:10" x14ac:dyDescent="0.25">
      <c r="A44" s="526" t="s">
        <v>540</v>
      </c>
      <c r="B44" s="526"/>
      <c r="C44" s="526"/>
      <c r="D44" s="526"/>
      <c r="E44" s="526"/>
      <c r="F44" s="526"/>
      <c r="G44" s="526"/>
    </row>
    <row r="45" spans="1:10" ht="15" customHeight="1" thickBot="1" x14ac:dyDescent="0.3">
      <c r="A45" s="332"/>
      <c r="B45" s="332"/>
      <c r="C45" s="332"/>
      <c r="D45" s="332"/>
      <c r="E45" s="332"/>
      <c r="F45" s="332"/>
      <c r="G45" s="332"/>
    </row>
    <row r="46" spans="1:10" x14ac:dyDescent="0.25">
      <c r="A46" s="544" t="s">
        <v>98</v>
      </c>
      <c r="B46" s="544"/>
      <c r="C46" s="546" t="s">
        <v>6</v>
      </c>
      <c r="D46" s="546"/>
      <c r="E46" s="546" t="s">
        <v>7</v>
      </c>
      <c r="F46" s="546"/>
      <c r="G46" s="548" t="s">
        <v>28</v>
      </c>
      <c r="H46" s="548"/>
      <c r="I46" s="548"/>
      <c r="J46" s="549"/>
    </row>
    <row r="47" spans="1:10" ht="15" customHeight="1" thickBot="1" x14ac:dyDescent="0.3">
      <c r="A47" s="545"/>
      <c r="B47" s="545"/>
      <c r="C47" s="547"/>
      <c r="D47" s="547"/>
      <c r="E47" s="547"/>
      <c r="F47" s="547"/>
      <c r="G47" s="547" t="s">
        <v>29</v>
      </c>
      <c r="H47" s="547"/>
      <c r="I47" s="547" t="s">
        <v>30</v>
      </c>
      <c r="J47" s="550"/>
    </row>
    <row r="48" spans="1:10" ht="18.75" customHeight="1" thickBot="1" x14ac:dyDescent="0.3">
      <c r="A48" s="353" t="e">
        <f>'20 kg Comp'!H10</f>
        <v>#N/A</v>
      </c>
      <c r="B48" s="371" t="str">
        <f>'20 kg Comp'!I10</f>
        <v>g</v>
      </c>
      <c r="C48" s="551" t="s">
        <v>8</v>
      </c>
      <c r="D48" s="552"/>
      <c r="E48" s="551" t="s">
        <v>9</v>
      </c>
      <c r="F48" s="553"/>
      <c r="G48" s="295" t="e">
        <f>'20 kg Comp'!H11</f>
        <v>#N/A</v>
      </c>
      <c r="H48" s="296" t="s">
        <v>562</v>
      </c>
      <c r="I48" s="298" t="e">
        <f>'20 kg Comp'!H12</f>
        <v>#N/A</v>
      </c>
      <c r="J48" s="372" t="s">
        <v>437</v>
      </c>
    </row>
    <row r="49" spans="1:10" ht="18.75" customHeight="1" x14ac:dyDescent="0.25">
      <c r="A49" s="348"/>
      <c r="B49" s="348"/>
      <c r="C49" s="334"/>
      <c r="D49" s="334"/>
      <c r="E49" s="334"/>
      <c r="F49" s="334"/>
      <c r="G49" s="14"/>
      <c r="H49" s="334"/>
      <c r="I49" s="334"/>
      <c r="J49" s="334"/>
    </row>
    <row r="50" spans="1:10" ht="18.75" customHeight="1" x14ac:dyDescent="0.25">
      <c r="A50" s="348"/>
      <c r="B50" s="348"/>
      <c r="C50" s="334"/>
      <c r="D50" s="334"/>
      <c r="E50" s="334"/>
      <c r="F50" s="334"/>
      <c r="G50" s="14"/>
      <c r="H50" s="334"/>
      <c r="I50" s="334"/>
      <c r="J50" s="334"/>
    </row>
    <row r="51" spans="1:10" ht="18.75" customHeight="1" x14ac:dyDescent="0.25">
      <c r="A51" s="348"/>
      <c r="B51" s="348"/>
      <c r="C51" s="334"/>
      <c r="D51" s="334"/>
      <c r="E51" s="334"/>
      <c r="F51" s="334"/>
      <c r="G51" s="14"/>
      <c r="H51" s="334"/>
      <c r="I51" s="334"/>
      <c r="J51" s="334"/>
    </row>
    <row r="52" spans="1:10" ht="18.75" customHeight="1" x14ac:dyDescent="0.25">
      <c r="A52" s="348"/>
      <c r="B52" s="348"/>
      <c r="C52" s="334"/>
      <c r="D52" s="334"/>
      <c r="E52" s="334"/>
      <c r="F52" s="334"/>
      <c r="G52" s="14"/>
      <c r="H52" s="334"/>
      <c r="I52" s="334"/>
      <c r="J52" s="334"/>
    </row>
    <row r="53" spans="1:10" ht="16.5" customHeight="1" x14ac:dyDescent="0.25">
      <c r="A53" s="559"/>
      <c r="B53" s="559"/>
      <c r="C53" s="559"/>
      <c r="D53" s="559"/>
      <c r="E53" s="559"/>
      <c r="F53" s="559"/>
      <c r="G53" s="559"/>
      <c r="H53" s="559"/>
      <c r="I53" s="559"/>
      <c r="J53" s="559"/>
    </row>
    <row r="54" spans="1:10" ht="16.5" customHeight="1" x14ac:dyDescent="0.25">
      <c r="A54" s="559"/>
      <c r="B54" s="559"/>
      <c r="C54" s="559"/>
      <c r="D54" s="559"/>
      <c r="E54" s="559"/>
      <c r="F54" s="559"/>
      <c r="G54" s="559"/>
      <c r="H54" s="559"/>
      <c r="I54" s="559"/>
      <c r="J54" s="559"/>
    </row>
    <row r="55" spans="1:10" ht="16.5" customHeight="1" x14ac:dyDescent="0.25">
      <c r="A55" s="559"/>
      <c r="B55" s="559"/>
      <c r="C55" s="559"/>
      <c r="D55" s="559"/>
      <c r="E55" s="559"/>
      <c r="F55" s="559"/>
      <c r="G55" s="559"/>
      <c r="H55" s="559"/>
      <c r="I55" s="559"/>
      <c r="J55" s="559"/>
    </row>
    <row r="56" spans="1:10" ht="16.5" customHeight="1" x14ac:dyDescent="0.25">
      <c r="A56" s="559"/>
      <c r="B56" s="559"/>
      <c r="C56" s="559"/>
      <c r="D56" s="559"/>
      <c r="E56" s="559"/>
      <c r="F56" s="559"/>
      <c r="G56" s="559"/>
      <c r="H56" s="559"/>
      <c r="I56" s="559"/>
      <c r="J56" s="559"/>
    </row>
    <row r="57" spans="1:10" ht="12" customHeight="1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</row>
    <row r="58" spans="1:10" ht="16.5" x14ac:dyDescent="0.3">
      <c r="A58" s="526" t="s">
        <v>99</v>
      </c>
      <c r="B58" s="526"/>
      <c r="C58" s="526"/>
      <c r="D58" s="526"/>
      <c r="E58" s="526"/>
      <c r="H58" s="541" t="s">
        <v>41</v>
      </c>
      <c r="I58" s="541"/>
      <c r="J58" s="45" t="str">
        <f>J6</f>
        <v>LCP-XXX</v>
      </c>
    </row>
    <row r="59" spans="1:10" ht="12" customHeight="1" x14ac:dyDescent="0.25"/>
    <row r="60" spans="1:10" ht="17.25" customHeight="1" x14ac:dyDescent="0.25">
      <c r="A60" s="521" t="s">
        <v>35</v>
      </c>
      <c r="B60" s="521"/>
      <c r="C60" s="521"/>
      <c r="D60" s="521"/>
      <c r="E60" s="521"/>
      <c r="F60" s="521"/>
      <c r="G60" s="521"/>
      <c r="H60" s="521"/>
      <c r="I60" s="521"/>
      <c r="J60" s="521"/>
    </row>
    <row r="61" spans="1:10" ht="18.75" customHeight="1" x14ac:dyDescent="0.25">
      <c r="A61" s="521"/>
      <c r="B61" s="521"/>
      <c r="C61" s="521"/>
      <c r="D61" s="521"/>
      <c r="E61" s="521"/>
      <c r="F61" s="521"/>
      <c r="G61" s="521"/>
      <c r="H61" s="521"/>
      <c r="I61" s="521"/>
      <c r="J61" s="521"/>
    </row>
    <row r="62" spans="1:10" ht="27" customHeight="1" x14ac:dyDescent="0.25">
      <c r="A62" s="521"/>
      <c r="B62" s="521"/>
      <c r="C62" s="521"/>
      <c r="D62" s="521"/>
      <c r="E62" s="521"/>
      <c r="F62" s="521"/>
      <c r="G62" s="521"/>
      <c r="H62" s="521"/>
      <c r="I62" s="521"/>
      <c r="J62" s="521"/>
    </row>
    <row r="63" spans="1:10" ht="12" customHeight="1" x14ac:dyDescent="0.25"/>
    <row r="64" spans="1:10" ht="20.100000000000001" customHeight="1" x14ac:dyDescent="0.25">
      <c r="A64" s="537" t="s">
        <v>31</v>
      </c>
      <c r="B64" s="537"/>
      <c r="C64" s="537"/>
      <c r="D64" s="326" t="s">
        <v>32</v>
      </c>
      <c r="E64" s="326" t="s">
        <v>24</v>
      </c>
      <c r="F64" s="537" t="s">
        <v>33</v>
      </c>
      <c r="G64" s="537"/>
      <c r="H64" s="537" t="s">
        <v>34</v>
      </c>
      <c r="I64" s="537"/>
      <c r="J64" s="537"/>
    </row>
    <row r="65" spans="1:10" ht="15" customHeight="1" x14ac:dyDescent="0.25">
      <c r="A65" s="538" t="s">
        <v>455</v>
      </c>
      <c r="B65" s="538"/>
      <c r="C65" s="538"/>
      <c r="D65" s="71" t="e">
        <f>'20 kg Comp'!B8</f>
        <v>#N/A</v>
      </c>
      <c r="E65" s="327" t="e">
        <f>'20 kg Comp'!D8</f>
        <v>#N/A</v>
      </c>
      <c r="F65" s="539" t="e">
        <f>'20 kg Comp'!B10</f>
        <v>#N/A</v>
      </c>
      <c r="G65" s="538"/>
      <c r="H65" s="540" t="e">
        <f>'20 kg Comp'!D10</f>
        <v>#N/A</v>
      </c>
      <c r="I65" s="540"/>
      <c r="J65" s="540"/>
    </row>
    <row r="66" spans="1:10" ht="12" customHeight="1" x14ac:dyDescent="0.25"/>
    <row r="67" spans="1:10" x14ac:dyDescent="0.25">
      <c r="A67" s="527" t="s">
        <v>100</v>
      </c>
      <c r="B67" s="527"/>
      <c r="C67" s="527"/>
      <c r="D67" s="527"/>
      <c r="E67" s="527"/>
      <c r="F67" s="527"/>
      <c r="G67" s="527"/>
      <c r="H67" s="527"/>
      <c r="I67" s="527"/>
      <c r="J67" s="320"/>
    </row>
    <row r="68" spans="1:10" ht="12" customHeight="1" x14ac:dyDescent="0.25">
      <c r="A68" s="320"/>
      <c r="B68" s="329"/>
      <c r="C68" s="329"/>
      <c r="D68" s="329"/>
      <c r="E68" s="329"/>
    </row>
    <row r="69" spans="1:10" ht="48" customHeight="1" x14ac:dyDescent="0.25">
      <c r="A69" s="521" t="s">
        <v>12</v>
      </c>
      <c r="B69" s="521"/>
      <c r="C69" s="521"/>
      <c r="D69" s="521"/>
      <c r="E69" s="521"/>
      <c r="F69" s="521"/>
      <c r="G69" s="521"/>
      <c r="H69" s="521"/>
      <c r="I69" s="521"/>
      <c r="J69" s="521"/>
    </row>
    <row r="70" spans="1:10" ht="12" customHeight="1" x14ac:dyDescent="0.25">
      <c r="A70" s="321"/>
      <c r="B70" s="321"/>
      <c r="C70" s="321"/>
      <c r="D70" s="321"/>
      <c r="E70" s="321"/>
      <c r="F70" s="321"/>
      <c r="G70" s="321"/>
      <c r="H70" s="321"/>
      <c r="I70" s="321"/>
      <c r="J70" s="321"/>
    </row>
    <row r="71" spans="1:10" x14ac:dyDescent="0.25">
      <c r="A71" s="527" t="s">
        <v>179</v>
      </c>
      <c r="B71" s="527"/>
      <c r="C71" s="527"/>
      <c r="D71" s="527"/>
      <c r="E71" s="527"/>
    </row>
    <row r="72" spans="1:10" ht="12" customHeight="1" x14ac:dyDescent="0.25">
      <c r="A72" s="11"/>
      <c r="B72" s="11"/>
      <c r="C72" s="11"/>
      <c r="D72" s="11"/>
      <c r="E72" s="12"/>
    </row>
    <row r="73" spans="1:10" ht="29.1" customHeight="1" x14ac:dyDescent="0.25">
      <c r="A73" s="528" t="s">
        <v>4</v>
      </c>
      <c r="B73" s="529" t="s">
        <v>10</v>
      </c>
      <c r="C73" s="531" t="s">
        <v>11</v>
      </c>
      <c r="D73" s="532"/>
      <c r="E73" s="533" t="s">
        <v>538</v>
      </c>
      <c r="F73" s="535" t="s">
        <v>156</v>
      </c>
      <c r="G73" s="537" t="s">
        <v>19</v>
      </c>
      <c r="H73" s="537"/>
      <c r="I73" s="537"/>
      <c r="J73" s="324" t="s">
        <v>102</v>
      </c>
    </row>
    <row r="74" spans="1:10" ht="50.25" customHeight="1" x14ac:dyDescent="0.25">
      <c r="A74" s="528"/>
      <c r="B74" s="530"/>
      <c r="C74" s="325" t="s">
        <v>22</v>
      </c>
      <c r="D74" s="325" t="s">
        <v>21</v>
      </c>
      <c r="E74" s="534"/>
      <c r="F74" s="536"/>
      <c r="G74" s="77" t="s">
        <v>445</v>
      </c>
      <c r="H74" s="16" t="s">
        <v>20</v>
      </c>
      <c r="I74" s="324" t="s">
        <v>23</v>
      </c>
      <c r="J74" s="326" t="s">
        <v>103</v>
      </c>
    </row>
    <row r="75" spans="1:10" ht="15" customHeight="1" x14ac:dyDescent="0.25">
      <c r="A75" s="20">
        <v>1</v>
      </c>
      <c r="B75" s="365" t="e">
        <f>'20 kg Comp'!I9</f>
        <v>#N/A</v>
      </c>
      <c r="C75" s="75" t="e">
        <f>'20 kg Comp'!C11</f>
        <v>#N/A</v>
      </c>
      <c r="D75" s="292" t="e">
        <f>'20 kg Comp'!E73</f>
        <v>#N/A</v>
      </c>
      <c r="E75" s="23">
        <v>300</v>
      </c>
      <c r="F75" s="23">
        <v>1000</v>
      </c>
      <c r="G75" s="22" t="e">
        <f>'20 kg Comp'!D48</f>
        <v>#DIV/0!</v>
      </c>
      <c r="H75" s="22" t="e">
        <f>'20 kg Comp'!D49</f>
        <v>#DIV/0!</v>
      </c>
      <c r="I75" s="22" t="e">
        <f>'20 kg Comp'!D50</f>
        <v>#DIV/0!</v>
      </c>
      <c r="J75" s="21" t="e">
        <f>IF(D75+E75&gt;=F75,"NO","SI")</f>
        <v>#N/A</v>
      </c>
    </row>
    <row r="76" spans="1:10" ht="12" customHeight="1" x14ac:dyDescent="0.25">
      <c r="A76" s="334"/>
      <c r="B76" s="334"/>
      <c r="C76" s="334"/>
      <c r="D76" s="13"/>
      <c r="E76" s="14"/>
      <c r="F76" s="14"/>
      <c r="G76" s="13"/>
      <c r="H76" s="13"/>
      <c r="I76" s="13"/>
      <c r="J76" s="13"/>
    </row>
    <row r="77" spans="1:10" x14ac:dyDescent="0.25">
      <c r="A77" s="521" t="s">
        <v>561</v>
      </c>
      <c r="B77" s="521"/>
      <c r="C77" s="521"/>
      <c r="D77" s="521"/>
      <c r="E77" s="521"/>
      <c r="F77" s="521"/>
      <c r="G77" s="521"/>
      <c r="H77" s="521"/>
      <c r="I77" s="521"/>
      <c r="J77" s="521"/>
    </row>
    <row r="78" spans="1:10" ht="6" customHeight="1" x14ac:dyDescent="0.25">
      <c r="A78" s="521"/>
      <c r="B78" s="521"/>
      <c r="C78" s="521"/>
      <c r="D78" s="521"/>
      <c r="E78" s="521"/>
      <c r="F78" s="521"/>
      <c r="G78" s="521"/>
      <c r="H78" s="521"/>
      <c r="I78" s="521"/>
      <c r="J78" s="521"/>
    </row>
    <row r="79" spans="1:10" ht="10.5" customHeight="1" x14ac:dyDescent="0.25">
      <c r="A79" s="521"/>
      <c r="B79" s="521"/>
      <c r="C79" s="521"/>
      <c r="D79" s="521"/>
      <c r="E79" s="521"/>
      <c r="F79" s="521"/>
      <c r="G79" s="521"/>
      <c r="H79" s="521"/>
      <c r="I79" s="521"/>
      <c r="J79" s="521"/>
    </row>
    <row r="80" spans="1:10" ht="12" customHeight="1" x14ac:dyDescent="0.25">
      <c r="A80" s="521"/>
      <c r="B80" s="521"/>
      <c r="C80" s="521"/>
      <c r="D80" s="521"/>
      <c r="E80" s="521"/>
      <c r="F80" s="521"/>
      <c r="G80" s="521"/>
      <c r="H80" s="521"/>
      <c r="I80" s="521"/>
      <c r="J80" s="521"/>
    </row>
    <row r="81" spans="1:10" ht="11.25" customHeight="1" x14ac:dyDescent="0.25">
      <c r="A81" s="521"/>
      <c r="B81" s="521"/>
      <c r="C81" s="521"/>
      <c r="D81" s="521"/>
      <c r="E81" s="521"/>
      <c r="F81" s="521"/>
      <c r="G81" s="521"/>
      <c r="H81" s="521"/>
      <c r="I81" s="521"/>
      <c r="J81" s="521"/>
    </row>
    <row r="82" spans="1:10" ht="7.5" customHeight="1" x14ac:dyDescent="0.25">
      <c r="A82" s="521"/>
      <c r="B82" s="521"/>
      <c r="C82" s="521"/>
      <c r="D82" s="521"/>
      <c r="E82" s="521"/>
      <c r="F82" s="521"/>
      <c r="G82" s="521"/>
      <c r="H82" s="521"/>
      <c r="I82" s="521"/>
      <c r="J82" s="521"/>
    </row>
    <row r="83" spans="1:10" ht="12" customHeight="1" x14ac:dyDescent="0.25"/>
    <row r="84" spans="1:10" x14ac:dyDescent="0.25">
      <c r="A84" s="526" t="s">
        <v>104</v>
      </c>
      <c r="B84" s="526"/>
      <c r="C84" s="526"/>
      <c r="D84" s="526"/>
    </row>
    <row r="85" spans="1:10" ht="12" customHeight="1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 s="73" t="s">
        <v>440</v>
      </c>
      <c r="B86" s="520">
        <f>Datos!C131</f>
        <v>0</v>
      </c>
      <c r="C86" s="520"/>
      <c r="D86" s="520"/>
      <c r="E86" s="520"/>
      <c r="F86" s="520"/>
      <c r="G86" s="520"/>
      <c r="H86" s="520"/>
    </row>
    <row r="87" spans="1:10" x14ac:dyDescent="0.25">
      <c r="A87" s="73" t="s">
        <v>440</v>
      </c>
      <c r="B87" s="517">
        <f>Datos!C132</f>
        <v>0</v>
      </c>
      <c r="C87" s="517"/>
      <c r="D87" s="517"/>
      <c r="E87" s="517"/>
      <c r="F87" s="517"/>
      <c r="G87" s="517"/>
    </row>
    <row r="88" spans="1:10" x14ac:dyDescent="0.25">
      <c r="A88" s="73" t="s">
        <v>440</v>
      </c>
      <c r="B88" s="517">
        <f>Datos!C133</f>
        <v>0</v>
      </c>
      <c r="C88" s="517"/>
      <c r="D88" s="517"/>
      <c r="E88" s="517"/>
      <c r="F88" s="517"/>
      <c r="G88" s="517"/>
    </row>
    <row r="89" spans="1:10" x14ac:dyDescent="0.25">
      <c r="A89" s="73" t="s">
        <v>440</v>
      </c>
      <c r="B89" s="517">
        <f>Datos!C134</f>
        <v>0</v>
      </c>
      <c r="C89" s="517"/>
      <c r="D89" s="517"/>
      <c r="E89" s="517"/>
      <c r="F89" s="517"/>
      <c r="G89" s="517"/>
    </row>
    <row r="90" spans="1:10" x14ac:dyDescent="0.25">
      <c r="A90" s="73" t="s">
        <v>440</v>
      </c>
      <c r="B90" s="319">
        <f>Datos!C135</f>
        <v>0</v>
      </c>
      <c r="C90" s="319"/>
      <c r="D90" s="319"/>
      <c r="E90" s="319"/>
      <c r="F90" s="319"/>
      <c r="G90" s="319"/>
    </row>
    <row r="91" spans="1:10" ht="12" customHeight="1" x14ac:dyDescent="0.25">
      <c r="A91" s="73"/>
      <c r="B91" s="323"/>
      <c r="C91" s="323"/>
      <c r="D91" s="323"/>
      <c r="E91" s="323"/>
      <c r="F91" s="323"/>
      <c r="G91" s="323"/>
    </row>
    <row r="92" spans="1:10" x14ac:dyDescent="0.25">
      <c r="A92" s="524" t="s">
        <v>36</v>
      </c>
      <c r="B92" s="524"/>
      <c r="C92" s="524"/>
      <c r="E92" s="15"/>
    </row>
    <row r="93" spans="1:10" ht="3.95" customHeight="1" x14ac:dyDescent="0.25"/>
    <row r="94" spans="1:10" ht="9.9499999999999993" customHeight="1" x14ac:dyDescent="0.25">
      <c r="E94" s="44"/>
      <c r="G94" s="60"/>
      <c r="J94" s="318"/>
    </row>
    <row r="95" spans="1:10" ht="16.5" thickBot="1" x14ac:dyDescent="0.3">
      <c r="A95" s="15"/>
      <c r="B95" s="525"/>
      <c r="C95" s="525"/>
      <c r="D95" s="525"/>
      <c r="E95" s="525"/>
      <c r="G95" s="525"/>
      <c r="H95" s="525"/>
      <c r="I95" s="525"/>
      <c r="J95" s="525"/>
    </row>
    <row r="96" spans="1:10" ht="15" customHeight="1" x14ac:dyDescent="0.25">
      <c r="B96" s="522" t="s">
        <v>414</v>
      </c>
      <c r="C96" s="522"/>
      <c r="D96" s="522"/>
      <c r="E96" s="522"/>
      <c r="G96" s="522" t="s">
        <v>415</v>
      </c>
      <c r="H96" s="522"/>
      <c r="I96" s="522"/>
      <c r="J96" s="522"/>
    </row>
    <row r="97" spans="2:10" x14ac:dyDescent="0.25">
      <c r="B97" s="523" t="e">
        <f>VLOOKUP(E94,Datos!A75:B78,2,FALSE)</f>
        <v>#N/A</v>
      </c>
      <c r="C97" s="523"/>
      <c r="D97" s="523"/>
      <c r="E97" s="523"/>
      <c r="F97" s="523" t="e">
        <f>VLOOKUP(G94,Datos!A75:B78,2,FALSE)</f>
        <v>#N/A</v>
      </c>
      <c r="G97" s="523"/>
      <c r="H97" s="523"/>
      <c r="I97" s="523"/>
      <c r="J97" s="523"/>
    </row>
    <row r="98" spans="2:10" x14ac:dyDescent="0.25">
      <c r="B98" s="524" t="e">
        <f>VLOOKUP(E94,Datos!A75:B78,1,FALSE)</f>
        <v>#N/A</v>
      </c>
      <c r="C98" s="524"/>
      <c r="D98" s="524"/>
      <c r="E98" s="524"/>
      <c r="F98" s="524" t="e">
        <f>VLOOKUP(G94,Datos!A75:B78,1,FALSE)</f>
        <v>#N/A</v>
      </c>
      <c r="G98" s="524"/>
      <c r="H98" s="524"/>
      <c r="I98" s="524"/>
      <c r="J98" s="524"/>
    </row>
    <row r="99" spans="2:10" x14ac:dyDescent="0.25">
      <c r="J99" s="318"/>
    </row>
    <row r="100" spans="2:10" x14ac:dyDescent="0.25">
      <c r="B100" s="517" t="s">
        <v>105</v>
      </c>
      <c r="C100" s="517"/>
      <c r="D100" s="517"/>
      <c r="E100" s="517"/>
      <c r="F100" s="565" t="s">
        <v>556</v>
      </c>
      <c r="G100" s="565"/>
      <c r="J100" s="318"/>
    </row>
    <row r="101" spans="2:10" ht="9.9499999999999993" customHeight="1" x14ac:dyDescent="0.25">
      <c r="J101" s="318"/>
    </row>
    <row r="102" spans="2:10" x14ac:dyDescent="0.25">
      <c r="C102" s="519" t="s">
        <v>106</v>
      </c>
      <c r="D102" s="519"/>
      <c r="E102" s="519"/>
      <c r="F102" s="519"/>
      <c r="G102" s="519"/>
      <c r="H102" s="519"/>
      <c r="J102" s="318"/>
    </row>
    <row r="103" spans="2:10" x14ac:dyDescent="0.25">
      <c r="C103" s="317"/>
      <c r="D103" s="317"/>
      <c r="E103" s="317"/>
      <c r="F103" s="317"/>
      <c r="G103" s="317"/>
      <c r="H103" s="317"/>
      <c r="J103" s="318"/>
    </row>
  </sheetData>
  <mergeCells count="82">
    <mergeCell ref="B98:E98"/>
    <mergeCell ref="F98:J98"/>
    <mergeCell ref="B100:E100"/>
    <mergeCell ref="F100:G100"/>
    <mergeCell ref="C102:H102"/>
    <mergeCell ref="B97:E97"/>
    <mergeCell ref="F97:J97"/>
    <mergeCell ref="A77:J82"/>
    <mergeCell ref="A84:D84"/>
    <mergeCell ref="B86:H86"/>
    <mergeCell ref="B87:G87"/>
    <mergeCell ref="B88:G88"/>
    <mergeCell ref="B89:G89"/>
    <mergeCell ref="A92:C92"/>
    <mergeCell ref="B95:E95"/>
    <mergeCell ref="G95:J95"/>
    <mergeCell ref="B96:E96"/>
    <mergeCell ref="G96:J96"/>
    <mergeCell ref="A67:I67"/>
    <mergeCell ref="A69:J69"/>
    <mergeCell ref="A71:E71"/>
    <mergeCell ref="A73:A74"/>
    <mergeCell ref="B73:B74"/>
    <mergeCell ref="C73:D73"/>
    <mergeCell ref="E73:E74"/>
    <mergeCell ref="F73:F74"/>
    <mergeCell ref="G73:I73"/>
    <mergeCell ref="A60:J62"/>
    <mergeCell ref="A64:C64"/>
    <mergeCell ref="F64:G64"/>
    <mergeCell ref="H64:J64"/>
    <mergeCell ref="A65:C65"/>
    <mergeCell ref="F65:G65"/>
    <mergeCell ref="H65:J65"/>
    <mergeCell ref="I47:J47"/>
    <mergeCell ref="C48:D48"/>
    <mergeCell ref="E48:F48"/>
    <mergeCell ref="A53:J56"/>
    <mergeCell ref="A58:E58"/>
    <mergeCell ref="H58:I58"/>
    <mergeCell ref="A46:B47"/>
    <mergeCell ref="C46:D47"/>
    <mergeCell ref="E46:F47"/>
    <mergeCell ref="G46:J46"/>
    <mergeCell ref="G47:H47"/>
    <mergeCell ref="A36:D36"/>
    <mergeCell ref="A38:J38"/>
    <mergeCell ref="A40:G40"/>
    <mergeCell ref="A42:G42"/>
    <mergeCell ref="A44:G44"/>
    <mergeCell ref="A34:J34"/>
    <mergeCell ref="A19:C19"/>
    <mergeCell ref="D19:J19"/>
    <mergeCell ref="A20:C20"/>
    <mergeCell ref="D20:G20"/>
    <mergeCell ref="A22:E22"/>
    <mergeCell ref="A24:D24"/>
    <mergeCell ref="E24:J24"/>
    <mergeCell ref="B25:E25"/>
    <mergeCell ref="A26:D26"/>
    <mergeCell ref="A28:G28"/>
    <mergeCell ref="A30:I30"/>
    <mergeCell ref="A32:D32"/>
    <mergeCell ref="A18:C18"/>
    <mergeCell ref="D18:G18"/>
    <mergeCell ref="A10:B10"/>
    <mergeCell ref="D10:G10"/>
    <mergeCell ref="A12:C12"/>
    <mergeCell ref="D12:E12"/>
    <mergeCell ref="F12:G12"/>
    <mergeCell ref="A14:E14"/>
    <mergeCell ref="A16:C16"/>
    <mergeCell ref="A17:C17"/>
    <mergeCell ref="D17:G17"/>
    <mergeCell ref="H12:I12"/>
    <mergeCell ref="A1:J4"/>
    <mergeCell ref="A6:C6"/>
    <mergeCell ref="H6:I6"/>
    <mergeCell ref="A8:B8"/>
    <mergeCell ref="D8:G8"/>
    <mergeCell ref="A9:B9"/>
    <mergeCell ref="D9:I9"/>
  </mergeCells>
  <pageMargins left="0.70866141732283472" right="0.70866141732283472" top="0.6692913385826772" bottom="0" header="0.31496062992125984" footer="0.31496062992125984"/>
  <pageSetup scale="86" orientation="portrait" horizontalDpi="4294967293" r:id="rId1"/>
  <headerFooter>
    <oddHeader>&amp;C&amp;"-,Negrita"&amp;14
&amp;16CERTIFICADO DE                                                                                                                                   CALIBRACIÓN DE PESAS</oddHeader>
    <oddFooter>&amp;R
RT03-F16 Vr1 (2017-04-28)
&amp;"Arial,Normal"&amp;9&amp;P de &amp;N</oddFooter>
  </headerFooter>
  <rowBreaks count="1" manualBreakCount="1">
    <brk id="5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Datos!$A$74:$A$78</xm:f>
          </x14:formula1>
          <xm:sqref>G94 E94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C00"/>
  </sheetPr>
  <dimension ref="A1:L83"/>
  <sheetViews>
    <sheetView showGridLines="0" view="pageBreakPreview" topLeftCell="C37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6.7109375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15" t="s">
        <v>556</v>
      </c>
      <c r="E3" s="516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">
        <v>560</v>
      </c>
      <c r="H5" s="98" t="s">
        <v>86</v>
      </c>
      <c r="I5" s="218"/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350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17"/>
      <c r="D28" s="217"/>
      <c r="E28" s="217"/>
      <c r="F28" s="217"/>
      <c r="G28" s="217"/>
      <c r="H28" s="217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17"/>
      <c r="D29" s="217"/>
      <c r="E29" s="217"/>
      <c r="F29" s="217"/>
      <c r="G29" s="217"/>
      <c r="H29" s="217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17"/>
      <c r="D30" s="217"/>
      <c r="E30" s="217"/>
      <c r="F30" s="217"/>
      <c r="G30" s="217"/>
      <c r="H30" s="217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17"/>
      <c r="D31" s="217"/>
      <c r="E31" s="217"/>
      <c r="F31" s="217"/>
      <c r="G31" s="217"/>
      <c r="H31" s="217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268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66"/>
      <c r="G58" s="566"/>
      <c r="H58" s="566"/>
      <c r="I58" s="566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66"/>
      <c r="G59" s="566"/>
      <c r="H59" s="566"/>
      <c r="I59" s="566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66"/>
      <c r="G60" s="566"/>
      <c r="H60" s="566"/>
      <c r="I60" s="566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66"/>
      <c r="G61" s="566"/>
      <c r="H61" s="566"/>
      <c r="I61" s="566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66"/>
      <c r="G62" s="566"/>
      <c r="H62" s="566"/>
      <c r="I62" s="566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66"/>
      <c r="G63" s="566"/>
      <c r="H63" s="566"/>
      <c r="I63" s="566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66"/>
      <c r="G64" s="566"/>
      <c r="H64" s="566"/>
      <c r="I64" s="566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70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YyxL0+OMEUj0gLfA1HSVINzuBvT8LF5vFqQVDc+HbhEx3DkUOngraVzWcpbirmhi298SqHws3lxBTBbXslG4sg==" saltValue="mtbufvtNR6IaWX5e81IPf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C00"/>
  </sheetPr>
  <dimension ref="A1:L83"/>
  <sheetViews>
    <sheetView showGridLines="0" view="pageBreakPreview" topLeftCell="A31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67" t="str">
        <f>'1 g'!D3</f>
        <v>XX/XX/XXXX</v>
      </c>
      <c r="E3" s="568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20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20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20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138" t="s">
        <v>0</v>
      </c>
      <c r="C28" s="217"/>
      <c r="D28" s="217"/>
      <c r="E28" s="217"/>
      <c r="F28" s="217"/>
      <c r="G28" s="217"/>
      <c r="H28" s="217"/>
      <c r="I28" s="128"/>
      <c r="J28" s="128"/>
    </row>
    <row r="29" spans="1:10" s="130" customFormat="1" ht="31.5" customHeight="1" x14ac:dyDescent="0.2">
      <c r="A29" s="492"/>
      <c r="B29" s="138" t="s">
        <v>2</v>
      </c>
      <c r="C29" s="217"/>
      <c r="D29" s="217"/>
      <c r="E29" s="217"/>
      <c r="F29" s="217"/>
      <c r="G29" s="217"/>
      <c r="H29" s="217"/>
      <c r="I29" s="128"/>
      <c r="J29" s="128"/>
    </row>
    <row r="30" spans="1:10" s="130" customFormat="1" ht="31.5" customHeight="1" x14ac:dyDescent="0.2">
      <c r="A30" s="492"/>
      <c r="B30" s="138" t="s">
        <v>2</v>
      </c>
      <c r="C30" s="217"/>
      <c r="D30" s="217"/>
      <c r="E30" s="217"/>
      <c r="F30" s="217"/>
      <c r="G30" s="217"/>
      <c r="H30" s="217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17"/>
      <c r="D31" s="217"/>
      <c r="E31" s="217"/>
      <c r="F31" s="217"/>
      <c r="G31" s="217"/>
      <c r="H31" s="217"/>
      <c r="I31" s="128"/>
      <c r="J31" s="128"/>
    </row>
    <row r="32" spans="1:10" s="129" customFormat="1" ht="15" customHeight="1" thickBot="1" x14ac:dyDescent="0.25">
      <c r="A32" s="222"/>
      <c r="B32" s="222"/>
      <c r="C32" s="222"/>
      <c r="D32" s="222"/>
      <c r="E32" s="222"/>
      <c r="F32" s="222"/>
      <c r="G32" s="222"/>
      <c r="H32" s="222"/>
      <c r="I32" s="222"/>
      <c r="J32" s="223"/>
    </row>
    <row r="33" spans="1:10" s="130" customFormat="1" ht="31.5" customHeight="1" thickBot="1" x14ac:dyDescent="0.25">
      <c r="A33" s="142" t="s">
        <v>59</v>
      </c>
      <c r="B33" s="233"/>
      <c r="C33" s="486" t="s">
        <v>52</v>
      </c>
      <c r="D33" s="487"/>
      <c r="E33" s="216"/>
      <c r="F33" s="488" t="s">
        <v>53</v>
      </c>
      <c r="G33" s="489"/>
      <c r="H33" s="216"/>
      <c r="I33" s="135" t="s">
        <v>23</v>
      </c>
      <c r="J33" s="215"/>
    </row>
    <row r="34" spans="1:10" s="129" customFormat="1" ht="12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128"/>
      <c r="G58" s="128"/>
      <c r="H58" s="128"/>
      <c r="I58" s="128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69"/>
      <c r="G59" s="569"/>
      <c r="H59" s="569"/>
      <c r="I59" s="569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69"/>
      <c r="G60" s="569"/>
      <c r="H60" s="569"/>
      <c r="I60" s="569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69"/>
      <c r="G61" s="569"/>
      <c r="H61" s="569"/>
      <c r="I61" s="569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69"/>
      <c r="G62" s="569"/>
      <c r="H62" s="569"/>
      <c r="I62" s="569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69"/>
      <c r="G63" s="569"/>
      <c r="H63" s="569"/>
      <c r="I63" s="569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69"/>
      <c r="G64" s="569"/>
      <c r="H64" s="569"/>
      <c r="I64" s="569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198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70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456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DvdqxF28d+pyvlJN7Ioj1PfG+nb1LCxgRAIEjiKzn8dK3exfjXocvLgWw+Ep17epmVXyJ3aWJeFWk1dyVPpLmA==" saltValue="/3utSe8pjpj7Q65w4uPjVA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9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C00"/>
  </sheetPr>
  <dimension ref="A1:L83"/>
  <sheetViews>
    <sheetView showGridLines="0" view="pageBreakPreview" topLeftCell="A34" zoomScaleNormal="60" zoomScaleSheetLayoutView="100" workbookViewId="0">
      <selection activeCell="J13" sqref="J13"/>
    </sheetView>
  </sheetViews>
  <sheetFormatPr baseColWidth="10" defaultRowHeight="31.5" customHeight="1" x14ac:dyDescent="0.2"/>
  <cols>
    <col min="1" max="1" width="11.42578125" style="102"/>
    <col min="2" max="2" width="12" style="102" customWidth="1"/>
    <col min="3" max="3" width="11.42578125" style="102" customWidth="1"/>
    <col min="4" max="4" width="14" style="102" bestFit="1" customWidth="1"/>
    <col min="5" max="5" width="13" style="102" customWidth="1"/>
    <col min="6" max="6" width="13.85546875" style="102" bestFit="1" customWidth="1"/>
    <col min="7" max="7" width="15.28515625" style="102" bestFit="1" customWidth="1"/>
    <col min="8" max="9" width="13.7109375" style="102" bestFit="1" customWidth="1"/>
    <col min="10" max="10" width="13.7109375" style="102" customWidth="1"/>
    <col min="11" max="16384" width="11.42578125" style="78"/>
  </cols>
  <sheetData>
    <row r="1" spans="1:12" ht="47.25" customHeight="1" thickBot="1" x14ac:dyDescent="0.25">
      <c r="A1" s="508"/>
      <c r="B1" s="509"/>
      <c r="C1" s="510" t="s">
        <v>89</v>
      </c>
      <c r="D1" s="510"/>
      <c r="E1" s="510"/>
      <c r="F1" s="510"/>
      <c r="G1" s="510"/>
      <c r="H1" s="510"/>
      <c r="I1" s="510"/>
      <c r="J1" s="511"/>
    </row>
    <row r="2" spans="1:12" s="80" customFormat="1" ht="9.75" customHeight="1" thickBot="1" x14ac:dyDescent="0.25">
      <c r="A2" s="79"/>
      <c r="B2" s="79"/>
      <c r="C2" s="79"/>
      <c r="D2" s="79"/>
      <c r="E2" s="79"/>
      <c r="F2" s="79"/>
      <c r="G2" s="79"/>
      <c r="H2" s="79"/>
      <c r="I2" s="513"/>
      <c r="J2" s="514"/>
      <c r="L2" s="81"/>
    </row>
    <row r="3" spans="1:12" s="89" customFormat="1" ht="35.25" customHeight="1" thickBot="1" x14ac:dyDescent="0.25">
      <c r="A3" s="82" t="s">
        <v>38</v>
      </c>
      <c r="B3" s="83" t="e">
        <f>VLOOKUP(I2,Datos!AR4:AW30,3,FALSE)</f>
        <v>#N/A</v>
      </c>
      <c r="C3" s="84" t="s">
        <v>87</v>
      </c>
      <c r="D3" s="567" t="str">
        <f>'1 g'!D3</f>
        <v>XX/XX/XXXX</v>
      </c>
      <c r="E3" s="568"/>
      <c r="F3" s="85" t="s">
        <v>39</v>
      </c>
      <c r="G3" s="86" t="e">
        <f>VLOOKUP(I2,Datos!AR4:AW30,1,FALSE)</f>
        <v>#N/A</v>
      </c>
      <c r="H3" s="87" t="s">
        <v>40</v>
      </c>
      <c r="I3" s="86" t="e">
        <f>VLOOKUP(I2,Datos!AR4:AW30,2,FALSE)</f>
        <v>#N/A</v>
      </c>
      <c r="J3" s="88"/>
      <c r="L3" s="90"/>
    </row>
    <row r="4" spans="1:12" s="80" customFormat="1" ht="13.5" customHeight="1" thickBot="1" x14ac:dyDescent="0.25">
      <c r="A4" s="91"/>
      <c r="B4" s="92"/>
      <c r="C4" s="91"/>
      <c r="D4" s="93"/>
      <c r="E4" s="94"/>
      <c r="F4" s="91"/>
      <c r="G4" s="95"/>
      <c r="H4" s="96"/>
      <c r="I4" s="96"/>
      <c r="J4" s="97"/>
      <c r="L4" s="81"/>
    </row>
    <row r="5" spans="1:12" ht="33" customHeight="1" thickBot="1" x14ac:dyDescent="0.25">
      <c r="A5" s="98" t="s">
        <v>88</v>
      </c>
      <c r="B5" s="99" t="e">
        <f>VLOOKUP(I2,Datos!AR4:AW30,6,FALSE)</f>
        <v>#N/A</v>
      </c>
      <c r="C5" s="98" t="s">
        <v>18</v>
      </c>
      <c r="D5" s="495"/>
      <c r="E5" s="496"/>
      <c r="F5" s="98" t="s">
        <v>41</v>
      </c>
      <c r="G5" s="219" t="str">
        <f>'1 g'!G5</f>
        <v>LCP - XXX</v>
      </c>
      <c r="H5" s="98" t="s">
        <v>86</v>
      </c>
      <c r="I5" s="368">
        <f>'1 g'!I5</f>
        <v>0</v>
      </c>
      <c r="J5" s="97"/>
    </row>
    <row r="6" spans="1:12" s="100" customFormat="1" ht="6.75" customHeight="1" thickBot="1" x14ac:dyDescent="0.25">
      <c r="A6" s="97"/>
      <c r="B6" s="97"/>
      <c r="C6" s="97"/>
      <c r="D6" s="261"/>
      <c r="F6" s="97"/>
      <c r="G6" s="97"/>
      <c r="H6" s="97"/>
      <c r="I6" s="101"/>
    </row>
    <row r="7" spans="1:12" ht="31.5" customHeight="1" x14ac:dyDescent="0.2">
      <c r="A7" s="512" t="s">
        <v>42</v>
      </c>
      <c r="B7" s="490"/>
      <c r="C7" s="490"/>
      <c r="D7" s="491"/>
      <c r="F7" s="512" t="s">
        <v>43</v>
      </c>
      <c r="G7" s="490"/>
      <c r="H7" s="490"/>
      <c r="I7" s="491"/>
    </row>
    <row r="8" spans="1:12" ht="31.5" customHeight="1" x14ac:dyDescent="0.2">
      <c r="A8" s="103" t="s">
        <v>44</v>
      </c>
      <c r="B8" s="104" t="e">
        <f>VLOOKUP(D6,Datos!$A$4:$M$54,2,FALSE)</f>
        <v>#N/A</v>
      </c>
      <c r="C8" s="105" t="s">
        <v>24</v>
      </c>
      <c r="D8" s="104" t="e">
        <f>VLOOKUP(D6,Datos!$A$4:$M$54,3,FALSE)</f>
        <v>#N/A</v>
      </c>
      <c r="E8" s="106"/>
      <c r="F8" s="103" t="s">
        <v>44</v>
      </c>
      <c r="G8" s="104" t="e">
        <f>VLOOKUP(I6,Datos!$P$3:$W$523,2,FALSE)</f>
        <v>#N/A</v>
      </c>
      <c r="H8" s="105" t="s">
        <v>24</v>
      </c>
      <c r="I8" s="104" t="e">
        <f>VLOOKUP(I6,Datos!$P$3:$W$523,3,FALSE)</f>
        <v>#N/A</v>
      </c>
      <c r="J8" s="107"/>
    </row>
    <row r="9" spans="1:12" ht="31.5" customHeight="1" x14ac:dyDescent="0.2">
      <c r="A9" s="103" t="s">
        <v>45</v>
      </c>
      <c r="B9" s="104" t="e">
        <f>VLOOKUP(D6,Datos!$A$4:$M$54,4,FALSE)</f>
        <v>#N/A</v>
      </c>
      <c r="C9" s="105" t="s">
        <v>46</v>
      </c>
      <c r="D9" s="104" t="e">
        <f>VLOOKUP(D6,Datos!$A$4:$M$54,5,FALSE)</f>
        <v>#N/A</v>
      </c>
      <c r="E9" s="106"/>
      <c r="F9" s="103" t="s">
        <v>45</v>
      </c>
      <c r="G9" s="108" t="e">
        <f>VLOOKUP(I6,Datos!$P$3:$W$523,4,FALSE)</f>
        <v>#N/A</v>
      </c>
      <c r="H9" s="105" t="s">
        <v>46</v>
      </c>
      <c r="I9" s="104" t="e">
        <f>VLOOKUP(I6,Datos!$P$3:$W$523,5,FALSE)</f>
        <v>#N/A</v>
      </c>
      <c r="J9" s="107"/>
    </row>
    <row r="10" spans="1:12" ht="31.5" customHeight="1" x14ac:dyDescent="0.2">
      <c r="A10" s="109" t="s">
        <v>47</v>
      </c>
      <c r="B10" s="104" t="e">
        <f>VLOOKUP(D6,Datos!$A$4:$M$54,6,FALSE)</f>
        <v>#N/A</v>
      </c>
      <c r="C10" s="110" t="s">
        <v>48</v>
      </c>
      <c r="D10" s="111" t="e">
        <f>VLOOKUP(D6,Datos!$A$4:$M$54,7,FALSE)</f>
        <v>#N/A</v>
      </c>
      <c r="F10" s="506" t="s">
        <v>108</v>
      </c>
      <c r="G10" s="507"/>
      <c r="H10" s="104" t="e">
        <f>VLOOKUP(I6,Datos!$P$3:$W$523,6,FALSE)</f>
        <v>#N/A</v>
      </c>
      <c r="I10" s="112" t="s">
        <v>1</v>
      </c>
      <c r="J10" s="107"/>
    </row>
    <row r="11" spans="1:12" s="113" customFormat="1" ht="31.5" customHeight="1" x14ac:dyDescent="0.25">
      <c r="A11" s="506" t="s">
        <v>109</v>
      </c>
      <c r="B11" s="507"/>
      <c r="C11" s="104" t="e">
        <f>VLOOKUP(D6,Datos!$A$4:$M$54,8,FALSE)</f>
        <v>#N/A</v>
      </c>
      <c r="D11" s="112" t="s">
        <v>1</v>
      </c>
      <c r="F11" s="506" t="s">
        <v>110</v>
      </c>
      <c r="G11" s="507"/>
      <c r="H11" s="104" t="e">
        <f>VLOOKUP(I6,Datos!$P$3:$W$523,7,FALSE)</f>
        <v>#N/A</v>
      </c>
      <c r="I11" s="112" t="s">
        <v>128</v>
      </c>
      <c r="J11" s="114"/>
    </row>
    <row r="12" spans="1:12" s="113" customFormat="1" ht="31.5" customHeight="1" thickBot="1" x14ac:dyDescent="0.3">
      <c r="A12" s="506" t="s">
        <v>111</v>
      </c>
      <c r="B12" s="507"/>
      <c r="C12" s="104" t="e">
        <f>VLOOKUP(D6,Datos!$A$4:$M$54,9,FALSE)</f>
        <v>#N/A</v>
      </c>
      <c r="D12" s="112" t="s">
        <v>3</v>
      </c>
      <c r="E12" s="115"/>
      <c r="F12" s="499" t="s">
        <v>112</v>
      </c>
      <c r="G12" s="500"/>
      <c r="H12" s="104" t="e">
        <f>VLOOKUP(I6,Datos!$P$3:$W$523,8,FALSE)</f>
        <v>#N/A</v>
      </c>
      <c r="I12" s="116" t="s">
        <v>128</v>
      </c>
      <c r="J12" s="114"/>
    </row>
    <row r="13" spans="1:12" s="113" customFormat="1" ht="31.5" customHeight="1" thickBot="1" x14ac:dyDescent="0.3">
      <c r="A13" s="506" t="s">
        <v>113</v>
      </c>
      <c r="B13" s="507"/>
      <c r="C13" s="104" t="e">
        <f>VLOOKUP(D6,Datos!$A$4:$M$54,10,FALSE)</f>
        <v>#N/A</v>
      </c>
      <c r="D13" s="112" t="s">
        <v>3</v>
      </c>
      <c r="E13" s="114"/>
      <c r="F13" s="114"/>
      <c r="G13" s="114"/>
      <c r="H13" s="114"/>
      <c r="I13" s="261"/>
      <c r="J13" s="114"/>
    </row>
    <row r="14" spans="1:12" s="113" customFormat="1" ht="31.5" customHeight="1" x14ac:dyDescent="0.25">
      <c r="A14" s="506" t="s">
        <v>114</v>
      </c>
      <c r="B14" s="507"/>
      <c r="C14" s="104" t="e">
        <f>VLOOKUP(D6,Datos!$A$4:$M$54,11,FALSE)</f>
        <v>#N/A</v>
      </c>
      <c r="D14" s="112" t="s">
        <v>128</v>
      </c>
      <c r="E14" s="114"/>
      <c r="F14" s="512" t="s">
        <v>49</v>
      </c>
      <c r="G14" s="490"/>
      <c r="H14" s="490"/>
      <c r="I14" s="491"/>
    </row>
    <row r="15" spans="1:12" s="113" customFormat="1" ht="31.5" customHeight="1" x14ac:dyDescent="0.25">
      <c r="A15" s="506" t="s">
        <v>115</v>
      </c>
      <c r="B15" s="507"/>
      <c r="C15" s="104" t="e">
        <f>VLOOKUP(D6,Datos!$A$4:$M$54,12,FALSE)</f>
        <v>#N/A</v>
      </c>
      <c r="D15" s="112" t="s">
        <v>128</v>
      </c>
      <c r="E15" s="114"/>
      <c r="F15" s="103" t="s">
        <v>24</v>
      </c>
      <c r="G15" s="104" t="e">
        <f>VLOOKUP(I13,Datos!$AA$3:$AD$15,2,FALSE)</f>
        <v>#N/A</v>
      </c>
      <c r="H15" s="105" t="s">
        <v>45</v>
      </c>
      <c r="I15" s="104" t="e">
        <f>VLOOKUP(I13,Datos!$AA$3:$AD$18,3,FALSE)</f>
        <v>#N/A</v>
      </c>
      <c r="J15" s="114"/>
    </row>
    <row r="16" spans="1:12" ht="31.5" customHeight="1" thickBot="1" x14ac:dyDescent="0.25">
      <c r="A16" s="497" t="s">
        <v>116</v>
      </c>
      <c r="B16" s="498"/>
      <c r="C16" s="104" t="e">
        <f>VLOOKUP(D6,Datos!$A$4:$M$54,13,FALSE)</f>
        <v>#N/A</v>
      </c>
      <c r="D16" s="116" t="s">
        <v>128</v>
      </c>
      <c r="E16" s="107"/>
      <c r="F16" s="499" t="s">
        <v>107</v>
      </c>
      <c r="G16" s="500"/>
      <c r="H16" s="117" t="e">
        <f>VLOOKUP(I13,Datos!$AA$3:$AD$18,4,FALSE)</f>
        <v>#N/A</v>
      </c>
      <c r="I16" s="118" t="s">
        <v>1</v>
      </c>
      <c r="J16" s="107"/>
    </row>
    <row r="17" spans="1:10" s="100" customFormat="1" ht="6.75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31.5" customHeight="1" thickBot="1" x14ac:dyDescent="0.25">
      <c r="A18" s="451" t="s">
        <v>50</v>
      </c>
      <c r="B18" s="452"/>
      <c r="C18" s="452"/>
      <c r="D18" s="452"/>
      <c r="E18" s="452"/>
      <c r="F18" s="452"/>
      <c r="G18" s="452"/>
      <c r="H18" s="452"/>
      <c r="I18" s="452"/>
      <c r="J18" s="453"/>
    </row>
    <row r="19" spans="1:10" ht="31.5" customHeight="1" thickBot="1" x14ac:dyDescent="0.25">
      <c r="A19" s="119" t="s">
        <v>24</v>
      </c>
      <c r="B19" s="120" t="e">
        <f>VLOOKUP(J19,Datos!AG4:AN11,2,FALSE)</f>
        <v>#N/A</v>
      </c>
      <c r="C19" s="121" t="s">
        <v>17</v>
      </c>
      <c r="D19" s="267" t="e">
        <f>VLOOKUP(J19,Datos!AG4:AN11,3,FALSE)</f>
        <v>#N/A</v>
      </c>
      <c r="E19" s="123" t="s">
        <v>47</v>
      </c>
      <c r="F19" s="501" t="e">
        <f>VLOOKUP(J19,Datos!AG4:AN11,4,FALSE)</f>
        <v>#N/A</v>
      </c>
      <c r="G19" s="501"/>
      <c r="H19" s="121" t="s">
        <v>48</v>
      </c>
      <c r="I19" s="124" t="e">
        <f>VLOOKUP(J19,Datos!AG4:AN11,5,FALSE)</f>
        <v>#N/A</v>
      </c>
      <c r="J19" s="261"/>
    </row>
    <row r="20" spans="1:10" ht="31.5" customHeight="1" thickBot="1" x14ac:dyDescent="0.25">
      <c r="A20" s="502" t="s">
        <v>51</v>
      </c>
      <c r="B20" s="503"/>
      <c r="C20" s="125" t="s">
        <v>52</v>
      </c>
      <c r="D20" s="122" t="e">
        <f>VLOOKUP(J19,Datos!AG4:AN11,6,FALSE)</f>
        <v>#N/A</v>
      </c>
      <c r="E20" s="504" t="s">
        <v>53</v>
      </c>
      <c r="F20" s="504"/>
      <c r="G20" s="122" t="e">
        <f>VLOOKUP(J19,Datos!AG4:AN11,7,FALSE)</f>
        <v>#N/A</v>
      </c>
      <c r="H20" s="125" t="s">
        <v>23</v>
      </c>
      <c r="I20" s="126" t="e">
        <f>VLOOKUP(J19,Datos!AG4:AN11,8,FALSE)</f>
        <v>#N/A</v>
      </c>
      <c r="J20" s="127"/>
    </row>
    <row r="21" spans="1:10" s="129" customFormat="1" ht="15" customHeight="1" thickBo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s="130" customFormat="1" ht="31.5" customHeight="1" thickBot="1" x14ac:dyDescent="0.25">
      <c r="A22" s="445" t="s">
        <v>54</v>
      </c>
      <c r="B22" s="446"/>
      <c r="C22" s="446"/>
      <c r="D22" s="446"/>
      <c r="E22" s="446"/>
      <c r="F22" s="446"/>
      <c r="G22" s="446"/>
      <c r="H22" s="446"/>
      <c r="I22" s="446"/>
      <c r="J22" s="447"/>
    </row>
    <row r="23" spans="1:10" s="128" customFormat="1" ht="2.25" customHeight="1" thickBo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s="130" customFormat="1" ht="31.5" customHeight="1" thickBot="1" x14ac:dyDescent="0.25">
      <c r="A24" s="134" t="s">
        <v>55</v>
      </c>
      <c r="B24" s="233"/>
      <c r="C24" s="486" t="s">
        <v>52</v>
      </c>
      <c r="D24" s="487"/>
      <c r="E24" s="216"/>
      <c r="F24" s="488" t="s">
        <v>53</v>
      </c>
      <c r="G24" s="489"/>
      <c r="H24" s="216"/>
      <c r="I24" s="135" t="s">
        <v>23</v>
      </c>
      <c r="J24" s="215"/>
    </row>
    <row r="25" spans="1:10" s="129" customFormat="1" ht="15" customHeight="1" thickBo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s="130" customFormat="1" ht="29.25" customHeight="1" x14ac:dyDescent="0.2">
      <c r="A26" s="136" t="s">
        <v>439</v>
      </c>
      <c r="B26" s="137">
        <v>6</v>
      </c>
      <c r="C26" s="490" t="s">
        <v>56</v>
      </c>
      <c r="D26" s="490"/>
      <c r="E26" s="490"/>
      <c r="F26" s="490"/>
      <c r="G26" s="490"/>
      <c r="H26" s="491"/>
      <c r="I26" s="128"/>
      <c r="J26" s="128"/>
    </row>
    <row r="27" spans="1:10" s="130" customFormat="1" ht="31.5" customHeight="1" x14ac:dyDescent="0.2">
      <c r="A27" s="492" t="s">
        <v>57</v>
      </c>
      <c r="B27" s="493"/>
      <c r="C27" s="229">
        <v>1</v>
      </c>
      <c r="D27" s="229">
        <v>2</v>
      </c>
      <c r="E27" s="229">
        <v>3</v>
      </c>
      <c r="F27" s="229">
        <v>4</v>
      </c>
      <c r="G27" s="229">
        <v>5</v>
      </c>
      <c r="H27" s="139">
        <v>6</v>
      </c>
      <c r="I27" s="128"/>
      <c r="J27" s="128"/>
    </row>
    <row r="28" spans="1:10" s="130" customFormat="1" ht="31.5" customHeight="1" x14ac:dyDescent="0.2">
      <c r="A28" s="492" t="s">
        <v>58</v>
      </c>
      <c r="B28" s="229" t="s">
        <v>0</v>
      </c>
      <c r="C28" s="217"/>
      <c r="D28" s="217"/>
      <c r="E28" s="217"/>
      <c r="F28" s="217"/>
      <c r="G28" s="217"/>
      <c r="H28" s="217"/>
      <c r="I28" s="128"/>
      <c r="J28" s="128"/>
    </row>
    <row r="29" spans="1:10" s="130" customFormat="1" ht="31.5" customHeight="1" x14ac:dyDescent="0.2">
      <c r="A29" s="492"/>
      <c r="B29" s="229" t="s">
        <v>2</v>
      </c>
      <c r="C29" s="260"/>
      <c r="D29" s="260"/>
      <c r="E29" s="260"/>
      <c r="F29" s="260"/>
      <c r="G29" s="260"/>
      <c r="H29" s="260"/>
      <c r="I29" s="128"/>
      <c r="J29" s="128"/>
    </row>
    <row r="30" spans="1:10" s="130" customFormat="1" ht="31.5" customHeight="1" x14ac:dyDescent="0.2">
      <c r="A30" s="492"/>
      <c r="B30" s="229" t="s">
        <v>2</v>
      </c>
      <c r="C30" s="260"/>
      <c r="D30" s="260"/>
      <c r="E30" s="260"/>
      <c r="F30" s="260"/>
      <c r="G30" s="260"/>
      <c r="H30" s="260"/>
      <c r="I30" s="128"/>
      <c r="J30" s="128"/>
    </row>
    <row r="31" spans="1:10" s="130" customFormat="1" ht="31.5" customHeight="1" thickBot="1" x14ac:dyDescent="0.25">
      <c r="A31" s="494"/>
      <c r="B31" s="140" t="s">
        <v>0</v>
      </c>
      <c r="C31" s="217"/>
      <c r="D31" s="217"/>
      <c r="E31" s="217"/>
      <c r="F31" s="217"/>
      <c r="G31" s="217"/>
      <c r="H31" s="217"/>
      <c r="I31" s="128"/>
      <c r="J31" s="128"/>
    </row>
    <row r="32" spans="1:10" s="129" customFormat="1" ht="15" customHeight="1" thickBot="1" x14ac:dyDescent="0.25">
      <c r="A32" s="128"/>
      <c r="B32" s="128"/>
      <c r="C32" s="128"/>
      <c r="D32" s="128"/>
      <c r="E32" s="128"/>
      <c r="F32" s="128"/>
      <c r="G32" s="128"/>
      <c r="H32" s="128"/>
      <c r="I32" s="128"/>
      <c r="J32" s="141"/>
    </row>
    <row r="33" spans="1:10" s="130" customFormat="1" ht="31.5" customHeight="1" thickBot="1" x14ac:dyDescent="0.25">
      <c r="A33" s="142" t="s">
        <v>59</v>
      </c>
      <c r="B33" s="262"/>
      <c r="C33" s="486" t="s">
        <v>52</v>
      </c>
      <c r="D33" s="487"/>
      <c r="E33" s="263"/>
      <c r="F33" s="488" t="s">
        <v>53</v>
      </c>
      <c r="G33" s="489"/>
      <c r="H33" s="263"/>
      <c r="I33" s="135" t="s">
        <v>23</v>
      </c>
      <c r="J33" s="264"/>
    </row>
    <row r="34" spans="1:10" s="129" customFormat="1" ht="12" customHeight="1" x14ac:dyDescent="0.2">
      <c r="A34" s="143"/>
      <c r="B34" s="143"/>
      <c r="C34" s="143"/>
      <c r="D34" s="143"/>
      <c r="E34" s="221"/>
      <c r="F34" s="221"/>
      <c r="G34" s="221"/>
      <c r="H34" s="221"/>
      <c r="I34" s="221"/>
      <c r="J34" s="221"/>
    </row>
    <row r="35" spans="1:10" s="130" customFormat="1" ht="15" customHeight="1" thickBo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130" customFormat="1" ht="32.25" customHeight="1" thickBot="1" x14ac:dyDescent="0.25">
      <c r="A36" s="445" t="s">
        <v>60</v>
      </c>
      <c r="B36" s="446"/>
      <c r="C36" s="446"/>
      <c r="D36" s="446"/>
      <c r="E36" s="446"/>
      <c r="F36" s="446"/>
      <c r="G36" s="446"/>
      <c r="H36" s="446"/>
      <c r="I36" s="446"/>
      <c r="J36" s="447"/>
    </row>
    <row r="37" spans="1:10" s="130" customFormat="1" ht="3.75" customHeight="1" thickBot="1" x14ac:dyDescent="0.25">
      <c r="A37" s="143"/>
      <c r="B37" s="128"/>
      <c r="C37" s="128"/>
      <c r="D37" s="128"/>
      <c r="E37" s="128"/>
      <c r="F37" s="128"/>
      <c r="G37" s="128"/>
      <c r="H37" s="128"/>
      <c r="I37" s="128"/>
      <c r="J37" s="143"/>
    </row>
    <row r="38" spans="1:10" s="130" customFormat="1" ht="31.5" customHeight="1" thickBot="1" x14ac:dyDescent="0.25">
      <c r="A38" s="128"/>
      <c r="B38" s="451" t="s">
        <v>61</v>
      </c>
      <c r="C38" s="452"/>
      <c r="D38" s="452"/>
      <c r="E38" s="452"/>
      <c r="F38" s="452"/>
      <c r="G38" s="452"/>
      <c r="H38" s="453"/>
      <c r="I38" s="128"/>
      <c r="J38" s="128"/>
    </row>
    <row r="39" spans="1:10" s="130" customFormat="1" ht="31.5" customHeight="1" thickBot="1" x14ac:dyDescent="0.25">
      <c r="A39" s="128"/>
      <c r="B39" s="144" t="s">
        <v>57</v>
      </c>
      <c r="C39" s="145">
        <v>1</v>
      </c>
      <c r="D39" s="229">
        <v>2</v>
      </c>
      <c r="E39" s="229">
        <v>3</v>
      </c>
      <c r="F39" s="229">
        <v>4</v>
      </c>
      <c r="G39" s="229">
        <v>5</v>
      </c>
      <c r="H39" s="139">
        <v>6</v>
      </c>
      <c r="I39" s="128"/>
      <c r="J39" s="128"/>
    </row>
    <row r="40" spans="1:10" s="130" customFormat="1" ht="31.5" customHeight="1" x14ac:dyDescent="0.2">
      <c r="A40" s="146"/>
      <c r="B40" s="147"/>
      <c r="C40" s="236" t="e">
        <f>+AVERAGE(C28,C31)</f>
        <v>#DIV/0!</v>
      </c>
      <c r="D40" s="237" t="e">
        <f t="shared" ref="D40:H40" si="0">+AVERAGE(D28,D31)</f>
        <v>#DIV/0!</v>
      </c>
      <c r="E40" s="237" t="e">
        <f t="shared" si="0"/>
        <v>#DIV/0!</v>
      </c>
      <c r="F40" s="237" t="e">
        <f t="shared" si="0"/>
        <v>#DIV/0!</v>
      </c>
      <c r="G40" s="237" t="e">
        <f t="shared" si="0"/>
        <v>#DIV/0!</v>
      </c>
      <c r="H40" s="238" t="e">
        <f t="shared" si="0"/>
        <v>#DIV/0!</v>
      </c>
      <c r="I40" s="128"/>
      <c r="J40" s="128"/>
    </row>
    <row r="41" spans="1:10" s="130" customFormat="1" ht="31.5" customHeight="1" x14ac:dyDescent="0.2">
      <c r="A41" s="146"/>
      <c r="B41" s="151"/>
      <c r="C41" s="239" t="e">
        <f>+AVERAGE(C29:C30)</f>
        <v>#DIV/0!</v>
      </c>
      <c r="D41" s="240" t="e">
        <f t="shared" ref="D41:H41" si="1">+AVERAGE(D29:D30)</f>
        <v>#DIV/0!</v>
      </c>
      <c r="E41" s="240" t="e">
        <f t="shared" si="1"/>
        <v>#DIV/0!</v>
      </c>
      <c r="F41" s="240" t="e">
        <f t="shared" si="1"/>
        <v>#DIV/0!</v>
      </c>
      <c r="G41" s="240" t="e">
        <f t="shared" si="1"/>
        <v>#DIV/0!</v>
      </c>
      <c r="H41" s="241" t="e">
        <f t="shared" si="1"/>
        <v>#DIV/0!</v>
      </c>
      <c r="I41" s="128"/>
      <c r="J41" s="128"/>
    </row>
    <row r="42" spans="1:10" s="130" customFormat="1" ht="31.5" customHeight="1" thickBot="1" x14ac:dyDescent="0.25">
      <c r="A42" s="146"/>
      <c r="B42" s="155"/>
      <c r="C42" s="242" t="e">
        <f>+C41-C40</f>
        <v>#DIV/0!</v>
      </c>
      <c r="D42" s="212" t="e">
        <f t="shared" ref="D42:H42" si="2">+D41-D40</f>
        <v>#DIV/0!</v>
      </c>
      <c r="E42" s="212" t="e">
        <f t="shared" si="2"/>
        <v>#DIV/0!</v>
      </c>
      <c r="F42" s="212" t="e">
        <f t="shared" si="2"/>
        <v>#DIV/0!</v>
      </c>
      <c r="G42" s="212" t="e">
        <f t="shared" si="2"/>
        <v>#DIV/0!</v>
      </c>
      <c r="H42" s="243" t="e">
        <f t="shared" si="2"/>
        <v>#DIV/0!</v>
      </c>
      <c r="I42" s="128"/>
      <c r="J42" s="128"/>
    </row>
    <row r="43" spans="1:10" s="130" customFormat="1" ht="31.5" customHeight="1" thickBot="1" x14ac:dyDescent="0.25">
      <c r="A43" s="128"/>
      <c r="B43" s="159" t="s">
        <v>62</v>
      </c>
      <c r="C43" s="160" t="e">
        <f>+AVERAGE(C42:H42)</f>
        <v>#DIV/0!</v>
      </c>
      <c r="D43" s="128"/>
      <c r="E43" s="128"/>
      <c r="F43" s="128"/>
      <c r="G43" s="128"/>
      <c r="H43" s="128"/>
      <c r="I43" s="128"/>
      <c r="J43" s="128"/>
    </row>
    <row r="44" spans="1:10" s="130" customFormat="1" ht="31.5" customHeight="1" thickBot="1" x14ac:dyDescent="0.25">
      <c r="A44" s="128"/>
      <c r="B44" s="161" t="s">
        <v>130</v>
      </c>
      <c r="C44" s="162" t="e">
        <f>+STDEV(C42:H42)</f>
        <v>#DIV/0!</v>
      </c>
      <c r="D44" s="128"/>
      <c r="E44" s="128"/>
      <c r="F44" s="128"/>
      <c r="G44" s="128"/>
      <c r="H44" s="128"/>
      <c r="I44" s="128"/>
      <c r="J44" s="128"/>
    </row>
    <row r="45" spans="1:10" s="129" customFormat="1" ht="15" customHeight="1" x14ac:dyDescent="0.2">
      <c r="A45" s="128"/>
      <c r="B45" s="128"/>
      <c r="C45" s="128"/>
      <c r="D45" s="128"/>
      <c r="E45" s="128"/>
      <c r="F45" s="128"/>
      <c r="G45" s="163"/>
      <c r="H45" s="128"/>
      <c r="I45" s="128"/>
      <c r="J45" s="128"/>
    </row>
    <row r="46" spans="1:10" s="130" customFormat="1" ht="31.5" customHeight="1" thickBot="1" x14ac:dyDescent="0.25">
      <c r="A46" s="448" t="s">
        <v>63</v>
      </c>
      <c r="B46" s="448"/>
      <c r="C46" s="448"/>
      <c r="D46" s="448"/>
      <c r="E46" s="448"/>
      <c r="F46" s="448"/>
      <c r="G46" s="448"/>
      <c r="H46" s="448"/>
      <c r="I46" s="448"/>
      <c r="J46" s="448"/>
    </row>
    <row r="47" spans="1:10" s="130" customFormat="1" ht="31.5" customHeight="1" thickBot="1" x14ac:dyDescent="0.25">
      <c r="A47" s="128"/>
      <c r="B47" s="484" t="s">
        <v>64</v>
      </c>
      <c r="C47" s="485"/>
      <c r="D47" s="164" t="s">
        <v>65</v>
      </c>
      <c r="E47" s="128"/>
      <c r="F47" s="128"/>
      <c r="G47" s="128"/>
      <c r="H47" s="163"/>
      <c r="I47" s="128"/>
      <c r="J47" s="128"/>
    </row>
    <row r="48" spans="1:10" s="130" customFormat="1" ht="31.5" customHeight="1" x14ac:dyDescent="0.2">
      <c r="A48" s="128"/>
      <c r="B48" s="465" t="s">
        <v>52</v>
      </c>
      <c r="C48" s="466"/>
      <c r="D48" s="234" t="e">
        <f>+AVERAGE(E33,E24)</f>
        <v>#DIV/0!</v>
      </c>
      <c r="E48" s="128"/>
      <c r="F48" s="467" t="s">
        <v>117</v>
      </c>
      <c r="G48" s="468"/>
      <c r="H48" s="165" t="e">
        <f>+(0.34848*D50-0.009024*D49*EXP(0.0612*D48))/(273.15+D48)</f>
        <v>#DIV/0!</v>
      </c>
      <c r="I48" s="166" t="s">
        <v>120</v>
      </c>
      <c r="J48" s="128"/>
    </row>
    <row r="49" spans="1:10" s="130" customFormat="1" ht="31.5" customHeight="1" thickBot="1" x14ac:dyDescent="0.25">
      <c r="A49" s="128"/>
      <c r="B49" s="465" t="s">
        <v>53</v>
      </c>
      <c r="C49" s="466"/>
      <c r="D49" s="234" t="e">
        <f>+AVERAGE(H33,H24)</f>
        <v>#DIV/0!</v>
      </c>
      <c r="E49" s="128"/>
      <c r="F49" s="469" t="s">
        <v>118</v>
      </c>
      <c r="G49" s="470"/>
      <c r="H49" s="167" t="e">
        <f>+H48*((0.001)^2+(0.0001*I20/2)^2+(-0.0034*D20/2)^2+(-0.1*G20/2)^2)^0.5</f>
        <v>#DIV/0!</v>
      </c>
      <c r="I49" s="168" t="s">
        <v>120</v>
      </c>
      <c r="J49" s="128"/>
    </row>
    <row r="50" spans="1:10" s="130" customFormat="1" ht="31.5" customHeight="1" thickBot="1" x14ac:dyDescent="0.25">
      <c r="A50" s="128"/>
      <c r="B50" s="471" t="s">
        <v>23</v>
      </c>
      <c r="C50" s="472"/>
      <c r="D50" s="235" t="e">
        <f>+AVERAGE(J33,J24)</f>
        <v>#DIV/0!</v>
      </c>
      <c r="E50" s="128"/>
      <c r="F50" s="467" t="s">
        <v>119</v>
      </c>
      <c r="G50" s="468"/>
      <c r="H50" s="169">
        <v>1.2</v>
      </c>
      <c r="I50" s="168" t="s">
        <v>120</v>
      </c>
      <c r="J50" s="128"/>
    </row>
    <row r="51" spans="1:10" s="129" customFormat="1" ht="15" customHeight="1" thickBot="1" x14ac:dyDescent="0.25">
      <c r="A51" s="128"/>
      <c r="B51" s="141"/>
      <c r="C51" s="141"/>
      <c r="D51" s="141"/>
      <c r="E51" s="141"/>
      <c r="F51" s="141"/>
      <c r="G51" s="141"/>
      <c r="H51" s="141"/>
      <c r="I51" s="141"/>
      <c r="J51" s="128"/>
    </row>
    <row r="52" spans="1:10" s="130" customFormat="1" ht="31.5" customHeight="1" x14ac:dyDescent="0.2">
      <c r="A52" s="448" t="s">
        <v>66</v>
      </c>
      <c r="B52" s="448"/>
      <c r="C52" s="448"/>
      <c r="D52" s="448"/>
      <c r="E52" s="448"/>
      <c r="F52" s="448"/>
      <c r="G52" s="448"/>
      <c r="H52" s="448"/>
      <c r="I52" s="448"/>
      <c r="J52" s="448"/>
    </row>
    <row r="53" spans="1:10" s="130" customFormat="1" ht="31.5" customHeight="1" x14ac:dyDescent="0.35">
      <c r="A53" s="128"/>
      <c r="B53" s="170" t="s">
        <v>67</v>
      </c>
      <c r="C53" s="171"/>
      <c r="D53" s="458" t="s">
        <v>121</v>
      </c>
      <c r="E53" s="458"/>
      <c r="F53" s="172" t="s">
        <v>68</v>
      </c>
      <c r="G53" s="173" t="s">
        <v>69</v>
      </c>
      <c r="H53" s="459" t="s">
        <v>70</v>
      </c>
      <c r="I53" s="460"/>
      <c r="J53" s="128"/>
    </row>
    <row r="54" spans="1:10" s="130" customFormat="1" ht="31.5" customHeight="1" thickBot="1" x14ac:dyDescent="0.25">
      <c r="A54" s="128"/>
      <c r="B54" s="174" t="e">
        <f>+C43</f>
        <v>#DIV/0!</v>
      </c>
      <c r="C54" s="175" t="s">
        <v>1</v>
      </c>
      <c r="D54" s="176" t="e">
        <f>+C11+C12/1000</f>
        <v>#N/A</v>
      </c>
      <c r="E54" s="175" t="s">
        <v>1</v>
      </c>
      <c r="F54" s="176" t="e">
        <f>+(H48-H50)*(1/H11-1/C14)</f>
        <v>#DIV/0!</v>
      </c>
      <c r="G54" s="177"/>
      <c r="H54" s="169" t="e">
        <f>+(B54+D54*F54)*1000</f>
        <v>#DIV/0!</v>
      </c>
      <c r="I54" s="168" t="s">
        <v>3</v>
      </c>
      <c r="J54" s="128"/>
    </row>
    <row r="55" spans="1:10" s="129" customFormat="1" ht="15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s="130" customFormat="1" ht="31.5" customHeight="1" x14ac:dyDescent="0.2">
      <c r="A56" s="449" t="s">
        <v>71</v>
      </c>
      <c r="B56" s="450"/>
      <c r="C56" s="450"/>
      <c r="D56" s="450"/>
      <c r="E56" s="450"/>
      <c r="F56" s="450"/>
      <c r="G56" s="450"/>
      <c r="H56" s="450"/>
      <c r="I56" s="450"/>
      <c r="J56" s="450"/>
    </row>
    <row r="57" spans="1:10" s="129" customFormat="1" ht="15" customHeight="1" thickBo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s="130" customFormat="1" ht="31.5" customHeight="1" x14ac:dyDescent="0.2">
      <c r="A58" s="461" t="s">
        <v>64</v>
      </c>
      <c r="B58" s="462"/>
      <c r="C58" s="463" t="s">
        <v>72</v>
      </c>
      <c r="D58" s="464"/>
      <c r="E58" s="179"/>
      <c r="F58" s="505"/>
      <c r="G58" s="505"/>
      <c r="H58" s="505"/>
      <c r="I58" s="505"/>
      <c r="J58" s="128"/>
    </row>
    <row r="59" spans="1:10" s="130" customFormat="1" ht="31.5" customHeight="1" x14ac:dyDescent="0.2">
      <c r="A59" s="180" t="s">
        <v>73</v>
      </c>
      <c r="B59" s="181"/>
      <c r="C59" s="182" t="e">
        <f>+C44/B26^0.5*1000</f>
        <v>#DIV/0!</v>
      </c>
      <c r="D59" s="183" t="s">
        <v>3</v>
      </c>
      <c r="E59" s="184"/>
      <c r="F59" s="505"/>
      <c r="G59" s="505"/>
      <c r="H59" s="505"/>
      <c r="I59" s="505"/>
      <c r="J59" s="128"/>
    </row>
    <row r="60" spans="1:10" s="130" customFormat="1" ht="31.5" customHeight="1" x14ac:dyDescent="0.2">
      <c r="A60" s="185" t="s">
        <v>74</v>
      </c>
      <c r="B60" s="186" t="s">
        <v>75</v>
      </c>
      <c r="C60" s="187" t="e">
        <f>+C13/2</f>
        <v>#N/A</v>
      </c>
      <c r="D60" s="188" t="s">
        <v>3</v>
      </c>
      <c r="E60" s="184"/>
      <c r="F60" s="505"/>
      <c r="G60" s="505"/>
      <c r="H60" s="505"/>
      <c r="I60" s="505"/>
      <c r="J60" s="128"/>
    </row>
    <row r="61" spans="1:10" s="130" customFormat="1" ht="31.5" customHeight="1" x14ac:dyDescent="0.2">
      <c r="A61" s="189" t="s">
        <v>76</v>
      </c>
      <c r="B61" s="190"/>
      <c r="C61" s="191" t="e">
        <f>+C13/3^0.5</f>
        <v>#N/A</v>
      </c>
      <c r="D61" s="188" t="s">
        <v>3</v>
      </c>
      <c r="E61" s="184"/>
      <c r="F61" s="505"/>
      <c r="G61" s="505"/>
      <c r="H61" s="505"/>
      <c r="I61" s="505"/>
      <c r="J61" s="128"/>
    </row>
    <row r="62" spans="1:10" s="130" customFormat="1" ht="31.5" customHeight="1" x14ac:dyDescent="0.25">
      <c r="A62" s="192" t="s">
        <v>77</v>
      </c>
      <c r="B62" s="193"/>
      <c r="C62" s="194" t="e">
        <f>+SQRT(SUMSQ(C60:C61))</f>
        <v>#N/A</v>
      </c>
      <c r="D62" s="183" t="s">
        <v>3</v>
      </c>
      <c r="E62" s="184"/>
      <c r="F62" s="505"/>
      <c r="G62" s="505"/>
      <c r="H62" s="505"/>
      <c r="I62" s="505"/>
      <c r="J62" s="128"/>
    </row>
    <row r="63" spans="1:10" s="130" customFormat="1" ht="31.5" customHeight="1" x14ac:dyDescent="0.2">
      <c r="A63" s="185" t="s">
        <v>78</v>
      </c>
      <c r="B63" s="186"/>
      <c r="C63" s="195" t="e">
        <f>+H49</f>
        <v>#DIV/0!</v>
      </c>
      <c r="D63" s="188" t="s">
        <v>120</v>
      </c>
      <c r="E63" s="128"/>
      <c r="F63" s="505"/>
      <c r="G63" s="505"/>
      <c r="H63" s="505"/>
      <c r="I63" s="505"/>
      <c r="J63" s="128"/>
    </row>
    <row r="64" spans="1:10" s="130" customFormat="1" ht="31.5" customHeight="1" x14ac:dyDescent="0.2">
      <c r="A64" s="185" t="s">
        <v>79</v>
      </c>
      <c r="B64" s="186"/>
      <c r="C64" s="196" t="e">
        <f>+H12/2</f>
        <v>#N/A</v>
      </c>
      <c r="D64" s="188" t="s">
        <v>120</v>
      </c>
      <c r="E64" s="128"/>
      <c r="F64" s="505"/>
      <c r="G64" s="505"/>
      <c r="H64" s="505"/>
      <c r="I64" s="505"/>
      <c r="J64" s="128"/>
    </row>
    <row r="65" spans="1:10" s="130" customFormat="1" ht="31.5" customHeight="1" thickBot="1" x14ac:dyDescent="0.25">
      <c r="A65" s="185" t="s">
        <v>80</v>
      </c>
      <c r="B65" s="186"/>
      <c r="C65" s="196" t="e">
        <f>+C15/2</f>
        <v>#N/A</v>
      </c>
      <c r="D65" s="188" t="s">
        <v>120</v>
      </c>
      <c r="E65" s="128"/>
      <c r="F65" s="128"/>
      <c r="G65" s="128"/>
      <c r="H65" s="128"/>
      <c r="I65" s="128"/>
      <c r="J65" s="128"/>
    </row>
    <row r="66" spans="1:10" s="130" customFormat="1" ht="31.5" customHeight="1" x14ac:dyDescent="0.25">
      <c r="A66" s="192" t="s">
        <v>81</v>
      </c>
      <c r="B66" s="193"/>
      <c r="C66" s="194" t="e">
        <f>+SQRT(ABS(((C11/1000+C12/1000000)*(C14-H11)/(C14*H11)*C63)^2+((C11/1000+C12/1000000)*(H48-H50))^2*C64^2/H11^4+(C11/1000+C12/1000000)^2*(H48-H50)*((H48-H50)-2*(C16-H50))*C65^2/C14^4))*1000000</f>
        <v>#N/A</v>
      </c>
      <c r="D66" s="183" t="s">
        <v>3</v>
      </c>
      <c r="E66" s="184"/>
      <c r="F66" s="454" t="s">
        <v>82</v>
      </c>
      <c r="G66" s="455"/>
      <c r="H66" s="269" t="e">
        <f>+SQRT(SUMSQ(C59,C62,C66,C67))</f>
        <v>#DIV/0!</v>
      </c>
      <c r="I66" s="166" t="s">
        <v>3</v>
      </c>
      <c r="J66" s="128"/>
    </row>
    <row r="67" spans="1:10" s="130" customFormat="1" ht="31.5" customHeight="1" thickBot="1" x14ac:dyDescent="0.3">
      <c r="A67" s="230" t="s">
        <v>83</v>
      </c>
      <c r="B67" s="199"/>
      <c r="C67" s="200" t="e">
        <f>+(H16/2/3^0.5)*2^0.5*1000</f>
        <v>#N/A</v>
      </c>
      <c r="D67" s="168" t="s">
        <v>3</v>
      </c>
      <c r="E67" s="184"/>
      <c r="F67" s="456" t="s">
        <v>84</v>
      </c>
      <c r="G67" s="457"/>
      <c r="H67" s="270" t="e">
        <f>+H66*2</f>
        <v>#DIV/0!</v>
      </c>
      <c r="I67" s="168" t="s">
        <v>3</v>
      </c>
      <c r="J67" s="128"/>
    </row>
    <row r="68" spans="1:10" s="129" customFormat="1" ht="15" customHeight="1" x14ac:dyDescent="0.2">
      <c r="A68" s="143"/>
      <c r="B68" s="143"/>
      <c r="C68" s="143"/>
      <c r="D68" s="143"/>
      <c r="E68" s="128"/>
      <c r="F68" s="143"/>
      <c r="G68" s="143"/>
      <c r="H68" s="143"/>
      <c r="I68" s="143"/>
      <c r="J68" s="128"/>
    </row>
    <row r="69" spans="1:10" s="130" customFormat="1" ht="31.5" customHeight="1" thickBot="1" x14ac:dyDescent="0.25">
      <c r="A69" s="128"/>
      <c r="B69" s="128"/>
      <c r="C69" s="128"/>
      <c r="D69" s="128"/>
      <c r="E69" s="128"/>
      <c r="F69" s="128"/>
      <c r="G69" s="128"/>
      <c r="H69" s="128"/>
      <c r="I69" s="128"/>
      <c r="J69" s="128"/>
    </row>
    <row r="70" spans="1:10" s="130" customFormat="1" ht="31.5" customHeight="1" thickBot="1" x14ac:dyDescent="0.25">
      <c r="A70" s="445" t="s">
        <v>85</v>
      </c>
      <c r="B70" s="446"/>
      <c r="C70" s="446"/>
      <c r="D70" s="446"/>
      <c r="E70" s="446"/>
      <c r="F70" s="446"/>
      <c r="G70" s="446"/>
      <c r="H70" s="446"/>
      <c r="I70" s="446"/>
      <c r="J70" s="447"/>
    </row>
    <row r="71" spans="1:10" s="130" customFormat="1" ht="31.5" customHeight="1" thickBot="1" x14ac:dyDescent="0.25">
      <c r="A71" s="473" t="s">
        <v>122</v>
      </c>
      <c r="B71" s="474"/>
      <c r="C71" s="474"/>
      <c r="D71" s="475"/>
      <c r="E71" s="202"/>
      <c r="F71" s="203"/>
      <c r="G71" s="476"/>
      <c r="H71" s="476"/>
      <c r="I71" s="476"/>
      <c r="J71" s="477"/>
    </row>
    <row r="72" spans="1:10" s="130" customFormat="1" ht="45.75" customHeight="1" x14ac:dyDescent="0.2">
      <c r="A72" s="204" t="s">
        <v>457</v>
      </c>
      <c r="B72" s="205" t="s">
        <v>174</v>
      </c>
      <c r="C72" s="206"/>
      <c r="D72" s="207" t="s">
        <v>123</v>
      </c>
      <c r="E72" s="478" t="s">
        <v>124</v>
      </c>
      <c r="F72" s="479"/>
      <c r="G72" s="208" t="s">
        <v>91</v>
      </c>
      <c r="H72" s="480" t="s">
        <v>92</v>
      </c>
      <c r="I72" s="482" t="s">
        <v>125</v>
      </c>
      <c r="J72" s="483"/>
    </row>
    <row r="73" spans="1:10" s="130" customFormat="1" ht="31.5" customHeight="1" thickBot="1" x14ac:dyDescent="0.25">
      <c r="A73" s="209" t="e">
        <f>C11</f>
        <v>#N/A</v>
      </c>
      <c r="B73" s="272" t="e">
        <f>C12</f>
        <v>#N/A</v>
      </c>
      <c r="C73" s="211" t="e">
        <f>H54</f>
        <v>#DIV/0!</v>
      </c>
      <c r="D73" s="176" t="e">
        <f>A73+B73/1000+C73/1000</f>
        <v>#N/A</v>
      </c>
      <c r="E73" s="213" t="e">
        <f>D73*1000-A73*1000</f>
        <v>#N/A</v>
      </c>
      <c r="F73" s="212" t="s">
        <v>3</v>
      </c>
      <c r="G73" s="212" t="e">
        <f>D73+E73/1000</f>
        <v>#N/A</v>
      </c>
      <c r="H73" s="481"/>
      <c r="I73" s="211" t="e">
        <f>H67</f>
        <v>#DIV/0!</v>
      </c>
      <c r="J73" s="214" t="s">
        <v>3</v>
      </c>
    </row>
    <row r="75" spans="1:10" ht="51" customHeight="1" x14ac:dyDescent="0.2"/>
    <row r="77" spans="1:10" ht="31.5" customHeight="1" x14ac:dyDescent="0.2">
      <c r="A77" s="127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31.5" customHeight="1" x14ac:dyDescent="0.2">
      <c r="A78" s="12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31.5" customHeight="1" x14ac:dyDescent="0.2">
      <c r="A79" s="127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31.5" customHeight="1" x14ac:dyDescent="0.2">
      <c r="A80" s="127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31.5" customHeight="1" x14ac:dyDescent="0.2">
      <c r="A81" s="12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31.5" customHeight="1" x14ac:dyDescent="0.2">
      <c r="A82" s="12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31.5" customHeight="1" x14ac:dyDescent="0.2">
      <c r="A83" s="127"/>
      <c r="B83" s="107"/>
      <c r="C83" s="107"/>
      <c r="D83" s="107"/>
      <c r="E83" s="107"/>
      <c r="F83" s="107"/>
      <c r="G83" s="107"/>
      <c r="H83" s="107"/>
      <c r="I83" s="107"/>
      <c r="J83" s="107"/>
    </row>
  </sheetData>
  <sheetProtection algorithmName="SHA-512" hashValue="3GlcU71VqWoeSAZkjFg2HY33d1pdSX9Iun7dShyI0DNpqIt4R4LHiVvpyaZuzdZ2RMxOoQsQpOv25BUXQnBy6A==" saltValue="B0UBzXdCS/tOH49Qc1JqTw==" spinCount="100000" sheet="1" objects="1" scenarios="1"/>
  <mergeCells count="55">
    <mergeCell ref="E72:F72"/>
    <mergeCell ref="H72:H73"/>
    <mergeCell ref="I72:J72"/>
    <mergeCell ref="A52:J52"/>
    <mergeCell ref="D53:E53"/>
    <mergeCell ref="H53:I53"/>
    <mergeCell ref="A56:J56"/>
    <mergeCell ref="A58:B58"/>
    <mergeCell ref="C58:D58"/>
    <mergeCell ref="F66:G66"/>
    <mergeCell ref="F67:G67"/>
    <mergeCell ref="A70:J70"/>
    <mergeCell ref="A71:D71"/>
    <mergeCell ref="G71:J71"/>
    <mergeCell ref="F58:I64"/>
    <mergeCell ref="B48:C48"/>
    <mergeCell ref="F48:G48"/>
    <mergeCell ref="B49:C49"/>
    <mergeCell ref="F49:G49"/>
    <mergeCell ref="B50:C50"/>
    <mergeCell ref="F50:G5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A46:J46"/>
    <mergeCell ref="A20:B20"/>
    <mergeCell ref="E20:F20"/>
    <mergeCell ref="A11:B11"/>
    <mergeCell ref="F11:G11"/>
    <mergeCell ref="A12:B12"/>
    <mergeCell ref="F12:G12"/>
    <mergeCell ref="A13:B13"/>
    <mergeCell ref="A14:B14"/>
    <mergeCell ref="F14:I14"/>
    <mergeCell ref="A15:B15"/>
    <mergeCell ref="A16:B16"/>
    <mergeCell ref="F16:G16"/>
    <mergeCell ref="A18:J18"/>
    <mergeCell ref="F19:G19"/>
    <mergeCell ref="F10:G10"/>
    <mergeCell ref="A1:B1"/>
    <mergeCell ref="C1:J1"/>
    <mergeCell ref="I2:J2"/>
    <mergeCell ref="A7:D7"/>
    <mergeCell ref="F7:I7"/>
    <mergeCell ref="D3:E3"/>
    <mergeCell ref="D5:E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Header xml:space="preserve">&amp;C
&amp;16   
</oddHeader>
    <oddFooter>&amp;RRT03-F13 Vr.1 (2017-04-28)</oddFooter>
  </headerFooter>
  <rowBreaks count="1" manualBreakCount="1">
    <brk id="34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Datos!$AR$3:$AR$30</xm:f>
          </x14:formula1>
          <xm:sqref>I2:J2</xm:sqref>
        </x14:dataValidation>
        <x14:dataValidation type="list" allowBlank="1" showInputMessage="1" showErrorMessage="1">
          <x14:formula1>
            <xm:f>Datos!$AG$3:$AG$11</xm:f>
          </x14:formula1>
          <xm:sqref>J19</xm:sqref>
        </x14:dataValidation>
        <x14:dataValidation type="list" allowBlank="1" showInputMessage="1" showErrorMessage="1">
          <x14:formula1>
            <xm:f>Datos!$AA$3:$AA$18</xm:f>
          </x14:formula1>
          <xm:sqref>I13</xm:sqref>
        </x14:dataValidation>
        <x14:dataValidation type="list" allowBlank="1" showInputMessage="1" showErrorMessage="1">
          <x14:formula1>
            <xm:f>Datos!$P$3:$P$97</xm:f>
          </x14:formula1>
          <xm:sqref>I6</xm:sqref>
        </x14:dataValidation>
        <x14:dataValidation type="list" allowBlank="1" showInputMessage="1" showErrorMessage="1">
          <x14:formula1>
            <xm:f>Datos!$A$3:$A$54</xm:f>
          </x14:formula1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44</vt:i4>
      </vt:variant>
    </vt:vector>
  </HeadingPairs>
  <TitlesOfParts>
    <vt:vector size="69" baseType="lpstr">
      <vt:lpstr>RT03-F13</vt:lpstr>
      <vt:lpstr>RT03-F16</vt:lpstr>
      <vt:lpstr>10 kg Comp</vt:lpstr>
      <vt:lpstr>Certif 10 kg Complemento </vt:lpstr>
      <vt:lpstr>20 kg Comp</vt:lpstr>
      <vt:lpstr>Certif 20 kg Complemento</vt:lpstr>
      <vt:lpstr>1 g</vt:lpstr>
      <vt:lpstr>2 g</vt:lpstr>
      <vt:lpstr>2 g +</vt:lpstr>
      <vt:lpstr>5 g</vt:lpstr>
      <vt:lpstr>10 g</vt:lpstr>
      <vt:lpstr>20 g</vt:lpstr>
      <vt:lpstr>20 g +</vt:lpstr>
      <vt:lpstr>50 g</vt:lpstr>
      <vt:lpstr>100 g</vt:lpstr>
      <vt:lpstr>200 g</vt:lpstr>
      <vt:lpstr>200 g +</vt:lpstr>
      <vt:lpstr>500 g</vt:lpstr>
      <vt:lpstr>1000 g</vt:lpstr>
      <vt:lpstr>2000 g</vt:lpstr>
      <vt:lpstr>2000 g +</vt:lpstr>
      <vt:lpstr>5000 g</vt:lpstr>
      <vt:lpstr>10000 g</vt:lpstr>
      <vt:lpstr>Certificado 17</vt:lpstr>
      <vt:lpstr>Datos</vt:lpstr>
      <vt:lpstr>'1 g'!Área_de_impresión</vt:lpstr>
      <vt:lpstr>'10 g'!Área_de_impresión</vt:lpstr>
      <vt:lpstr>'10 kg Comp'!Área_de_impresión</vt:lpstr>
      <vt:lpstr>'100 g'!Área_de_impresión</vt:lpstr>
      <vt:lpstr>'1000 g'!Área_de_impresión</vt:lpstr>
      <vt:lpstr>'10000 g'!Área_de_impresión</vt:lpstr>
      <vt:lpstr>'2 g'!Área_de_impresión</vt:lpstr>
      <vt:lpstr>'2 g +'!Área_de_impresión</vt:lpstr>
      <vt:lpstr>'20 g'!Área_de_impresión</vt:lpstr>
      <vt:lpstr>'20 g +'!Área_de_impresión</vt:lpstr>
      <vt:lpstr>'20 kg Comp'!Área_de_impresión</vt:lpstr>
      <vt:lpstr>'200 g'!Área_de_impresión</vt:lpstr>
      <vt:lpstr>'200 g +'!Área_de_impresión</vt:lpstr>
      <vt:lpstr>'2000 g'!Área_de_impresión</vt:lpstr>
      <vt:lpstr>'2000 g +'!Área_de_impresión</vt:lpstr>
      <vt:lpstr>'5 g'!Área_de_impresión</vt:lpstr>
      <vt:lpstr>'50 g'!Área_de_impresión</vt:lpstr>
      <vt:lpstr>'500 g'!Área_de_impresión</vt:lpstr>
      <vt:lpstr>'5000 g'!Área_de_impresión</vt:lpstr>
      <vt:lpstr>'Certif 10 kg Complemento '!Área_de_impresión</vt:lpstr>
      <vt:lpstr>'Certif 20 kg Complemento'!Área_de_impresión</vt:lpstr>
      <vt:lpstr>'Certificado 17'!Área_de_impresión</vt:lpstr>
      <vt:lpstr>'RT03-F13'!Área_de_impresión</vt:lpstr>
      <vt:lpstr>'RT03-F16'!Área_de_impresión</vt:lpstr>
      <vt:lpstr>'1 g'!Títulos_a_imprimir</vt:lpstr>
      <vt:lpstr>'10 g'!Títulos_a_imprimir</vt:lpstr>
      <vt:lpstr>'10 kg Comp'!Títulos_a_imprimir</vt:lpstr>
      <vt:lpstr>'100 g'!Títulos_a_imprimir</vt:lpstr>
      <vt:lpstr>'1000 g'!Títulos_a_imprimir</vt:lpstr>
      <vt:lpstr>'10000 g'!Títulos_a_imprimir</vt:lpstr>
      <vt:lpstr>'2 g'!Títulos_a_imprimir</vt:lpstr>
      <vt:lpstr>'2 g +'!Títulos_a_imprimir</vt:lpstr>
      <vt:lpstr>'20 g'!Títulos_a_imprimir</vt:lpstr>
      <vt:lpstr>'20 g +'!Títulos_a_imprimir</vt:lpstr>
      <vt:lpstr>'20 kg Comp'!Títulos_a_imprimir</vt:lpstr>
      <vt:lpstr>'200 g'!Títulos_a_imprimir</vt:lpstr>
      <vt:lpstr>'200 g +'!Títulos_a_imprimir</vt:lpstr>
      <vt:lpstr>'2000 g'!Títulos_a_imprimir</vt:lpstr>
      <vt:lpstr>'2000 g +'!Títulos_a_imprimir</vt:lpstr>
      <vt:lpstr>'5 g'!Títulos_a_imprimir</vt:lpstr>
      <vt:lpstr>'50 g'!Títulos_a_imprimir</vt:lpstr>
      <vt:lpstr>'500 g'!Títulos_a_imprimir</vt:lpstr>
      <vt:lpstr>'5000 g'!Títulos_a_imprimir</vt:lpstr>
      <vt:lpstr>'RT03-F13'!Títulos_a_imprimir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2017-12-06T21:48:31Z</cp:lastPrinted>
  <dcterms:created xsi:type="dcterms:W3CDTF">2016-03-15T18:31:08Z</dcterms:created>
  <dcterms:modified xsi:type="dcterms:W3CDTF">2018-01-30T12:25:51Z</dcterms:modified>
</cp:coreProperties>
</file>