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zambrano\Documents\00 SISTEMA INTEGRAL DE GESTION\INFORMES\2017\Reglamentos Tecnicos\"/>
    </mc:Choice>
  </mc:AlternateContent>
  <workbookProtection workbookAlgorithmName="SHA-512" workbookHashValue="lcRsOwtr1GCa+qVM7QE5depd8k4jkd6p5og2XvujpR7E8u9kNvBszPeb2A6UYGISAdyPpBW7rqh3d/7htTlpmQ==" workbookSaltValue="3ico7cbxgn/WBWFIePy3Lg==" workbookSpinCount="100000" lockStructure="1"/>
  <bookViews>
    <workbookView xWindow="0" yWindow="0" windowWidth="21570" windowHeight="6390" firstSheet="1" activeTab="1"/>
  </bookViews>
  <sheets>
    <sheet name="CALIBRACIÓN DEL CUERPO" sheetId="12" state="hidden" r:id="rId1"/>
    <sheet name="CERTIFICADO" sheetId="13" r:id="rId2"/>
    <sheet name="VERIFICACIÓN ESCALA" sheetId="14" state="hidden" r:id="rId3"/>
    <sheet name="CALIBRACIÓN DESPUES DE AJUSTE" sheetId="17" state="hidden" r:id="rId4"/>
  </sheets>
  <definedNames>
    <definedName name="_xlnm.Print_Area" localSheetId="0">'CALIBRACIÓN DEL CUERPO'!$A$1:$R$127</definedName>
    <definedName name="_xlnm.Print_Area" localSheetId="3">'CALIBRACIÓN DESPUES DE AJUSTE'!$A$1:$R$123</definedName>
    <definedName name="_xlnm.Print_Area" localSheetId="2">'VERIFICACIÓN ESCALA'!$A$1:$R$61</definedName>
    <definedName name="Beta">#REF!</definedName>
    <definedName name="CoefictérmicaRVC" localSheetId="1">#REF!</definedName>
    <definedName name="CoefictérmicaRVC">#REF!</definedName>
    <definedName name="coefipatron" localSheetId="1">#REF!</definedName>
    <definedName name="coefipatron">#REF!</definedName>
    <definedName name="CONSECUTIVO" localSheetId="1">#REF!</definedName>
    <definedName name="CONSECUTIVO">#REF!</definedName>
    <definedName name="fabricante" localSheetId="1">#REF!</definedName>
    <definedName name="fabricante">#REF!</definedName>
    <definedName name="FECHACALIBRACION" localSheetId="1">#REF!</definedName>
    <definedName name="FECHACALIBRACION">#REF!</definedName>
    <definedName name="GammaRS">#REF!</definedName>
    <definedName name="GammaSCM">#REF!</definedName>
    <definedName name="IDENTIFICACION" localSheetId="1">#REF!</definedName>
    <definedName name="IDENTIFICACION">#REF!</definedName>
    <definedName name="METROLOGO" localSheetId="1">#REF!</definedName>
    <definedName name="METROLOGO">#REF!</definedName>
    <definedName name="mL_a_gal">#REF!</definedName>
    <definedName name="mL_a_in3">#REF!</definedName>
    <definedName name="Modelo" localSheetId="1">#REF!</definedName>
    <definedName name="Modelo">#REF!</definedName>
    <definedName name="serie" localSheetId="1">#REF!</definedName>
    <definedName name="serie">#REF!</definedName>
    <definedName name="t0RS">#REF!</definedName>
    <definedName name="tRS">#REF!</definedName>
    <definedName name="tSCM">#REF!</definedName>
    <definedName name="Urvc">#REF!</definedName>
    <definedName name="Vo">#REF!</definedName>
    <definedName name="Vrvc">#REF!</definedName>
  </definedNames>
  <calcPr calcId="152511"/>
</workbook>
</file>

<file path=xl/calcChain.xml><?xml version="1.0" encoding="utf-8"?>
<calcChain xmlns="http://schemas.openxmlformats.org/spreadsheetml/2006/main">
  <c r="K18" i="12" l="1"/>
  <c r="M18" i="12" s="1"/>
  <c r="K20" i="12"/>
  <c r="M20" i="12" s="1"/>
  <c r="K21" i="12"/>
  <c r="M21" i="12" s="1"/>
  <c r="K16" i="12"/>
  <c r="M16" i="12" s="1"/>
  <c r="K15" i="12"/>
  <c r="M15" i="12" s="1"/>
  <c r="K14" i="12"/>
  <c r="M14" i="12" s="1"/>
  <c r="F54" i="14" l="1"/>
  <c r="G48" i="14"/>
  <c r="J47" i="14"/>
  <c r="G47" i="14"/>
  <c r="E47" i="14"/>
  <c r="J45" i="14"/>
  <c r="I45" i="14"/>
  <c r="I49" i="14" s="1"/>
  <c r="G45" i="14"/>
  <c r="E45" i="14"/>
  <c r="I44" i="14"/>
  <c r="G44" i="14"/>
  <c r="E44" i="14"/>
  <c r="I43" i="14"/>
  <c r="G43" i="14"/>
  <c r="E43" i="14"/>
  <c r="D43" i="14"/>
  <c r="K31" i="14"/>
  <c r="K33" i="14" s="1"/>
  <c r="K29" i="14"/>
  <c r="J44" i="14" s="1"/>
  <c r="K27" i="14"/>
  <c r="K23" i="14"/>
  <c r="J22" i="14"/>
  <c r="K24" i="14" s="1"/>
  <c r="J21" i="14"/>
  <c r="K21" i="14" s="1"/>
  <c r="P20" i="14"/>
  <c r="F20" i="14"/>
  <c r="P19" i="14"/>
  <c r="F19" i="14"/>
  <c r="P18" i="14"/>
  <c r="D44" i="14" s="1"/>
  <c r="L18" i="14"/>
  <c r="H16" i="14"/>
  <c r="O11" i="14" s="1"/>
  <c r="P11" i="14" s="1"/>
  <c r="H17" i="14"/>
  <c r="O12" i="14" s="1"/>
  <c r="P12" i="14" s="1"/>
  <c r="Q12" i="14" s="1"/>
  <c r="C15" i="14"/>
  <c r="E113" i="17"/>
  <c r="H113" i="17" s="1"/>
  <c r="L113" i="17" s="1"/>
  <c r="N113" i="17" s="1"/>
  <c r="Q112" i="17"/>
  <c r="G112" i="17"/>
  <c r="G111" i="17"/>
  <c r="G110" i="17"/>
  <c r="E110" i="17"/>
  <c r="J106" i="17"/>
  <c r="G106" i="17"/>
  <c r="E106" i="17"/>
  <c r="G105" i="17"/>
  <c r="E105" i="17"/>
  <c r="G104" i="17"/>
  <c r="E104" i="17"/>
  <c r="G103" i="17"/>
  <c r="G101" i="17"/>
  <c r="F101" i="17"/>
  <c r="G100" i="17"/>
  <c r="F100" i="17"/>
  <c r="G99" i="17"/>
  <c r="F99" i="17"/>
  <c r="E99" i="17"/>
  <c r="G98" i="17"/>
  <c r="F98" i="17"/>
  <c r="E98" i="17"/>
  <c r="D98" i="17"/>
  <c r="F97" i="17"/>
  <c r="G96" i="17"/>
  <c r="F96" i="17"/>
  <c r="G95" i="17"/>
  <c r="F95" i="17"/>
  <c r="G94" i="17"/>
  <c r="F94" i="17"/>
  <c r="E94" i="17"/>
  <c r="G93" i="17"/>
  <c r="E93" i="17"/>
  <c r="K91" i="17"/>
  <c r="G91" i="17"/>
  <c r="F91" i="17"/>
  <c r="I91" i="17" s="1"/>
  <c r="E91" i="17"/>
  <c r="K89" i="17"/>
  <c r="I89" i="17"/>
  <c r="G89" i="17"/>
  <c r="K88" i="17"/>
  <c r="G88" i="17"/>
  <c r="E88" i="17"/>
  <c r="P80" i="17"/>
  <c r="O80" i="17"/>
  <c r="P76" i="17"/>
  <c r="O74" i="17"/>
  <c r="P72" i="17"/>
  <c r="O72" i="17"/>
  <c r="H57" i="17"/>
  <c r="H56" i="17"/>
  <c r="H55" i="17"/>
  <c r="M47" i="17"/>
  <c r="G47" i="17"/>
  <c r="M46" i="17"/>
  <c r="G46" i="17"/>
  <c r="M45" i="17"/>
  <c r="G45" i="17"/>
  <c r="Q36" i="17"/>
  <c r="R36" i="17" s="1"/>
  <c r="Q35" i="17"/>
  <c r="R35" i="17" s="1"/>
  <c r="Q34" i="17"/>
  <c r="R34" i="17" s="1"/>
  <c r="K28" i="17"/>
  <c r="L28" i="17" s="1"/>
  <c r="K27" i="17"/>
  <c r="M26" i="17"/>
  <c r="L26" i="17"/>
  <c r="K26" i="17"/>
  <c r="K25" i="17"/>
  <c r="L27" i="17" s="1"/>
  <c r="E111" i="17" s="1"/>
  <c r="K24" i="17"/>
  <c r="M27" i="17" s="1"/>
  <c r="K15" i="17"/>
  <c r="M15" i="17" s="1"/>
  <c r="K14" i="17"/>
  <c r="M14" i="17" s="1"/>
  <c r="K13" i="17"/>
  <c r="M13" i="17" s="1"/>
  <c r="K12" i="17"/>
  <c r="M12" i="17" s="1"/>
  <c r="K11" i="17"/>
  <c r="M11" i="17" s="1"/>
  <c r="K10" i="17"/>
  <c r="E95" i="17" s="1"/>
  <c r="H95" i="17" s="1"/>
  <c r="K9" i="17"/>
  <c r="M9" i="17" s="1"/>
  <c r="K8" i="17"/>
  <c r="E89" i="17" s="1"/>
  <c r="D87" i="17"/>
  <c r="I48" i="14" l="1"/>
  <c r="H47" i="14"/>
  <c r="L47" i="14" s="1"/>
  <c r="N47" i="14" s="1"/>
  <c r="H93" i="17"/>
  <c r="H111" i="17"/>
  <c r="L111" i="17" s="1"/>
  <c r="N111" i="17" s="1"/>
  <c r="D57" i="17"/>
  <c r="H88" i="17"/>
  <c r="H104" i="17"/>
  <c r="H106" i="17"/>
  <c r="L106" i="17" s="1"/>
  <c r="N106" i="17" s="1"/>
  <c r="L24" i="17"/>
  <c r="M25" i="17" s="1"/>
  <c r="H91" i="17"/>
  <c r="H94" i="17"/>
  <c r="H99" i="17"/>
  <c r="O26" i="17"/>
  <c r="O25" i="17" s="1"/>
  <c r="H110" i="17"/>
  <c r="L110" i="17" s="1"/>
  <c r="N110" i="17" s="1"/>
  <c r="M8" i="17"/>
  <c r="E100" i="17"/>
  <c r="H100" i="17" s="1"/>
  <c r="H45" i="14"/>
  <c r="L45" i="14" s="1"/>
  <c r="N45" i="14" s="1"/>
  <c r="H43" i="14"/>
  <c r="H44" i="14" s="1"/>
  <c r="L44" i="14" s="1"/>
  <c r="N44" i="14" s="1"/>
  <c r="I47" i="14"/>
  <c r="C21" i="14"/>
  <c r="E48" i="14" s="1"/>
  <c r="H48" i="14" s="1"/>
  <c r="L48" i="14" s="1"/>
  <c r="N48" i="14" s="1"/>
  <c r="C22" i="14"/>
  <c r="Q11" i="14"/>
  <c r="H18" i="14"/>
  <c r="O13" i="14" s="1"/>
  <c r="P13" i="14" s="1"/>
  <c r="Q13" i="14" s="1"/>
  <c r="D56" i="17"/>
  <c r="E56" i="17" s="1"/>
  <c r="H98" i="17"/>
  <c r="H89" i="17"/>
  <c r="M10" i="17"/>
  <c r="E57" i="17"/>
  <c r="O66" i="17"/>
  <c r="H105" i="17"/>
  <c r="H58" i="17"/>
  <c r="P78" i="17" s="1"/>
  <c r="M28" i="17"/>
  <c r="D55" i="17"/>
  <c r="E55" i="17" s="1"/>
  <c r="E59" i="17" l="1"/>
  <c r="E60" i="17" s="1"/>
  <c r="E58" i="17"/>
  <c r="P27" i="17" s="1"/>
  <c r="O27" i="17"/>
  <c r="L43" i="14"/>
  <c r="N43" i="14" s="1"/>
  <c r="Q15" i="14"/>
  <c r="Q16" i="14" s="1"/>
  <c r="H49" i="14" s="1"/>
  <c r="L49" i="14" s="1"/>
  <c r="N49" i="14" s="1"/>
  <c r="Q14" i="14"/>
  <c r="C53" i="14" s="1"/>
  <c r="C54" i="14" s="1"/>
  <c r="P14" i="14"/>
  <c r="D42" i="14" s="1"/>
  <c r="P15" i="14"/>
  <c r="P16" i="14" s="1"/>
  <c r="N50" i="14"/>
  <c r="E102" i="17"/>
  <c r="O28" i="17" l="1"/>
  <c r="O24" i="17"/>
  <c r="P24" i="17"/>
  <c r="P28" i="17"/>
  <c r="P26" i="17"/>
  <c r="P25" i="17"/>
  <c r="D53" i="14"/>
  <c r="D54" i="14" s="1"/>
  <c r="N53" i="14"/>
  <c r="E103" i="17"/>
  <c r="H103" i="17" s="1"/>
  <c r="D102" i="17"/>
  <c r="O78" i="17"/>
  <c r="K66" i="17" s="1"/>
  <c r="E112" i="17"/>
  <c r="H112" i="17" s="1"/>
  <c r="L112" i="17" s="1"/>
  <c r="N112" i="17" s="1"/>
  <c r="C118" i="17"/>
  <c r="D19" i="13"/>
  <c r="D18" i="13"/>
  <c r="H13" i="13"/>
  <c r="D13" i="13"/>
  <c r="D11" i="13"/>
  <c r="D9" i="13"/>
  <c r="E117" i="12"/>
  <c r="H117" i="12" s="1"/>
  <c r="L117" i="12" s="1"/>
  <c r="N117" i="12" s="1"/>
  <c r="Q116" i="12"/>
  <c r="G116" i="12"/>
  <c r="G115" i="12"/>
  <c r="G114" i="12"/>
  <c r="J110" i="12"/>
  <c r="G110" i="12"/>
  <c r="E110" i="12"/>
  <c r="G109" i="12"/>
  <c r="E109" i="12"/>
  <c r="G108" i="12"/>
  <c r="E108" i="12"/>
  <c r="G107" i="12"/>
  <c r="G105" i="12"/>
  <c r="F105" i="12"/>
  <c r="E105" i="12"/>
  <c r="G104" i="12"/>
  <c r="F104" i="12"/>
  <c r="G103" i="12"/>
  <c r="F103" i="12"/>
  <c r="E103" i="12"/>
  <c r="G102" i="12"/>
  <c r="F102" i="12"/>
  <c r="E102" i="12"/>
  <c r="D102" i="12"/>
  <c r="F101" i="12"/>
  <c r="G100" i="12"/>
  <c r="F100" i="12"/>
  <c r="E100" i="12"/>
  <c r="H100" i="12" s="1"/>
  <c r="G99" i="12"/>
  <c r="F99" i="12"/>
  <c r="G98" i="12"/>
  <c r="F98" i="12"/>
  <c r="E98" i="12"/>
  <c r="G97" i="12"/>
  <c r="E97" i="12"/>
  <c r="H97" i="12" s="1"/>
  <c r="K95" i="12"/>
  <c r="G95" i="12"/>
  <c r="F95" i="12"/>
  <c r="I95" i="12" s="1"/>
  <c r="E95" i="12"/>
  <c r="K93" i="12"/>
  <c r="I93" i="12"/>
  <c r="G93" i="12"/>
  <c r="K92" i="12"/>
  <c r="G92" i="12"/>
  <c r="E92" i="12"/>
  <c r="P84" i="12"/>
  <c r="O84" i="12"/>
  <c r="P80" i="12"/>
  <c r="O78" i="12"/>
  <c r="P76" i="12"/>
  <c r="O76" i="12"/>
  <c r="H61" i="12"/>
  <c r="H60" i="12"/>
  <c r="H59" i="12"/>
  <c r="H58" i="12"/>
  <c r="H57" i="12"/>
  <c r="J52" i="12"/>
  <c r="D52" i="12"/>
  <c r="M51" i="12"/>
  <c r="G51" i="12"/>
  <c r="M50" i="12"/>
  <c r="G50" i="12"/>
  <c r="M49" i="12"/>
  <c r="G49" i="12"/>
  <c r="M48" i="12"/>
  <c r="G48" i="12"/>
  <c r="M47" i="12"/>
  <c r="G47" i="12"/>
  <c r="E114" i="12"/>
  <c r="Q38" i="12"/>
  <c r="R38" i="12" s="1"/>
  <c r="Q37" i="12"/>
  <c r="R37" i="12" s="1"/>
  <c r="Q36" i="12"/>
  <c r="R36" i="12" s="1"/>
  <c r="K30" i="12"/>
  <c r="L30" i="12" s="1"/>
  <c r="K29" i="12"/>
  <c r="M28" i="12"/>
  <c r="L28" i="12"/>
  <c r="K28" i="12"/>
  <c r="K27" i="12"/>
  <c r="L29" i="12" s="1"/>
  <c r="E115" i="12" s="1"/>
  <c r="H115" i="12" s="1"/>
  <c r="L115" i="12" s="1"/>
  <c r="N115" i="12" s="1"/>
  <c r="K26" i="12"/>
  <c r="M30" i="12" s="1"/>
  <c r="K17" i="12"/>
  <c r="M17" i="12" s="1"/>
  <c r="K13" i="12"/>
  <c r="M13" i="12" s="1"/>
  <c r="K12" i="12"/>
  <c r="E104" i="12" s="1"/>
  <c r="H104" i="12" s="1"/>
  <c r="K11" i="12"/>
  <c r="M11" i="12" s="1"/>
  <c r="K10" i="12"/>
  <c r="M10" i="12" s="1"/>
  <c r="K9" i="12"/>
  <c r="E99" i="12" s="1"/>
  <c r="H99" i="12" s="1"/>
  <c r="K8" i="12"/>
  <c r="M8" i="12" s="1"/>
  <c r="K7" i="12"/>
  <c r="E93" i="12" s="1"/>
  <c r="H93" i="12" s="1"/>
  <c r="D91" i="12"/>
  <c r="O28" i="12" l="1"/>
  <c r="O27" i="12" s="1"/>
  <c r="H114" i="12"/>
  <c r="L114" i="12" s="1"/>
  <c r="N114" i="12" s="1"/>
  <c r="H109" i="12"/>
  <c r="K68" i="17"/>
  <c r="J101" i="17" s="1"/>
  <c r="M52" i="12"/>
  <c r="E101" i="12" s="1"/>
  <c r="G52" i="12"/>
  <c r="D96" i="12" s="1"/>
  <c r="H95" i="12"/>
  <c r="H98" i="12"/>
  <c r="H103" i="12"/>
  <c r="M9" i="12"/>
  <c r="M7" i="12"/>
  <c r="M12" i="12"/>
  <c r="D59" i="12"/>
  <c r="E59" i="12" s="1"/>
  <c r="H92" i="12"/>
  <c r="H102" i="12"/>
  <c r="H105" i="12"/>
  <c r="H108" i="12"/>
  <c r="H110" i="12"/>
  <c r="L110" i="12" s="1"/>
  <c r="N110" i="12" s="1"/>
  <c r="O53" i="14"/>
  <c r="P53" i="14"/>
  <c r="Q28" i="17"/>
  <c r="Q26" i="17"/>
  <c r="Q27" i="17"/>
  <c r="O55" i="17" s="1"/>
  <c r="D91" i="17" s="1"/>
  <c r="Q25" i="17"/>
  <c r="O58" i="17" s="1"/>
  <c r="Q24" i="17"/>
  <c r="J96" i="17"/>
  <c r="J93" i="17"/>
  <c r="L93" i="17" s="1"/>
  <c r="N93" i="17" s="1"/>
  <c r="J95" i="17"/>
  <c r="L95" i="17" s="1"/>
  <c r="N95" i="17" s="1"/>
  <c r="J94" i="17"/>
  <c r="L94" i="17" s="1"/>
  <c r="N94" i="17" s="1"/>
  <c r="H118" i="17"/>
  <c r="C119" i="17"/>
  <c r="C120" i="17" s="1"/>
  <c r="J98" i="17"/>
  <c r="L98" i="17" s="1"/>
  <c r="N98" i="17" s="1"/>
  <c r="J99" i="17"/>
  <c r="L99" i="17" s="1"/>
  <c r="N99" i="17" s="1"/>
  <c r="D61" i="12"/>
  <c r="E61" i="12" s="1"/>
  <c r="H62" i="12"/>
  <c r="D58" i="12"/>
  <c r="E58" i="12" s="1"/>
  <c r="L26" i="12"/>
  <c r="M27" i="12" s="1"/>
  <c r="O70" i="12"/>
  <c r="O72" i="12"/>
  <c r="D101" i="12"/>
  <c r="M29" i="12"/>
  <c r="D57" i="12"/>
  <c r="E57" i="12" s="1"/>
  <c r="D60" i="12"/>
  <c r="E60" i="12" s="1"/>
  <c r="O29" i="12" l="1"/>
  <c r="J100" i="17"/>
  <c r="L100" i="17" s="1"/>
  <c r="N100" i="17" s="1"/>
  <c r="P74" i="12"/>
  <c r="K78" i="12" s="1"/>
  <c r="J107" i="12" s="1"/>
  <c r="E96" i="12"/>
  <c r="P82" i="12"/>
  <c r="E53" i="14"/>
  <c r="N51" i="14"/>
  <c r="F53" i="14" s="1"/>
  <c r="I118" i="17"/>
  <c r="H119" i="17"/>
  <c r="E62" i="12"/>
  <c r="E63" i="12"/>
  <c r="K76" i="12"/>
  <c r="J109" i="12" s="1"/>
  <c r="L109" i="12" s="1"/>
  <c r="N109" i="12" s="1"/>
  <c r="K74" i="12"/>
  <c r="J108" i="12" s="1"/>
  <c r="L108" i="12" s="1"/>
  <c r="N108" i="12" s="1"/>
  <c r="E106" i="12"/>
  <c r="O82" i="12"/>
  <c r="K72" i="12" s="1"/>
  <c r="E107" i="12"/>
  <c r="H107" i="12" s="1"/>
  <c r="D106" i="12"/>
  <c r="O26" i="12" l="1"/>
  <c r="O30" i="12"/>
  <c r="I119" i="17"/>
  <c r="H120" i="17"/>
  <c r="I120" i="17" s="1"/>
  <c r="L107" i="12"/>
  <c r="N107" i="12" s="1"/>
  <c r="J105" i="12"/>
  <c r="L105" i="12" s="1"/>
  <c r="N105" i="12" s="1"/>
  <c r="J103" i="12"/>
  <c r="L103" i="12" s="1"/>
  <c r="N103" i="12" s="1"/>
  <c r="J104" i="12"/>
  <c r="L104" i="12" s="1"/>
  <c r="N104" i="12" s="1"/>
  <c r="J102" i="12"/>
  <c r="L102" i="12" s="1"/>
  <c r="N102" i="12" s="1"/>
  <c r="K68" i="12"/>
  <c r="K70" i="12"/>
  <c r="E64" i="12"/>
  <c r="E116" i="12"/>
  <c r="H116" i="12" s="1"/>
  <c r="L116" i="12" s="1"/>
  <c r="N116" i="12" s="1"/>
  <c r="C122" i="12"/>
  <c r="P29" i="12"/>
  <c r="Q29" i="12" l="1"/>
  <c r="O58" i="12" s="1"/>
  <c r="P26" i="12"/>
  <c r="C123" i="12"/>
  <c r="H122" i="12"/>
  <c r="J95" i="12"/>
  <c r="L95" i="12" s="1"/>
  <c r="N95" i="12" s="1"/>
  <c r="J93" i="12"/>
  <c r="L93" i="12" s="1"/>
  <c r="N93" i="12" s="1"/>
  <c r="J92" i="12"/>
  <c r="L92" i="12" s="1"/>
  <c r="N92" i="12" s="1"/>
  <c r="P30" i="12"/>
  <c r="Q30" i="12" s="1"/>
  <c r="P28" i="12"/>
  <c r="Q28" i="12" s="1"/>
  <c r="P27" i="12"/>
  <c r="Q27" i="12" s="1"/>
  <c r="O61" i="12" s="1"/>
  <c r="Q26" i="12"/>
  <c r="D95" i="12"/>
  <c r="J100" i="12"/>
  <c r="L100" i="12" s="1"/>
  <c r="N100" i="12" s="1"/>
  <c r="J98" i="12"/>
  <c r="L98" i="12" s="1"/>
  <c r="N98" i="12" s="1"/>
  <c r="J99" i="12"/>
  <c r="L99" i="12" s="1"/>
  <c r="N99" i="12" s="1"/>
  <c r="J97" i="12"/>
  <c r="L97" i="12" s="1"/>
  <c r="N97" i="12" s="1"/>
  <c r="C124" i="12" l="1"/>
  <c r="N118" i="12"/>
  <c r="H123" i="12"/>
  <c r="I122" i="12"/>
  <c r="D122" i="12" l="1"/>
  <c r="N120" i="12"/>
  <c r="H124" i="12"/>
  <c r="I124" i="12" s="1"/>
  <c r="I123" i="12"/>
  <c r="D123" i="12" l="1"/>
  <c r="N123" i="12"/>
  <c r="M123" i="12"/>
  <c r="E123" i="12" s="1"/>
  <c r="N119" i="12" s="1"/>
  <c r="D124" i="12" l="1"/>
  <c r="F124" i="12" s="1"/>
  <c r="F123" i="12"/>
  <c r="F122" i="12"/>
  <c r="J123" i="12" l="1"/>
  <c r="J122" i="12"/>
  <c r="J124" i="12"/>
  <c r="D92" i="17" l="1"/>
  <c r="E92" i="17"/>
  <c r="N119" i="17"/>
  <c r="J120" i="17"/>
  <c r="N96" i="17"/>
  <c r="J118" i="17"/>
  <c r="N105" i="17"/>
  <c r="D97" i="17"/>
  <c r="E97" i="17"/>
  <c r="K72" i="17"/>
  <c r="J105" i="17"/>
  <c r="L105" i="17"/>
  <c r="F119" i="17"/>
  <c r="J119" i="17"/>
  <c r="L96" i="17"/>
  <c r="N104" i="17"/>
  <c r="H96" i="17"/>
  <c r="N116" i="17"/>
  <c r="M119" i="17"/>
  <c r="E119" i="17"/>
  <c r="N115" i="17"/>
  <c r="D120" i="17"/>
  <c r="F120" i="17"/>
  <c r="L101" i="17"/>
  <c r="N101" i="17"/>
  <c r="K70" i="17"/>
  <c r="J104" i="17"/>
  <c r="L104" i="17"/>
  <c r="J91" i="17"/>
  <c r="L91" i="17"/>
  <c r="N91" i="17"/>
  <c r="M48" i="17"/>
  <c r="P70" i="17"/>
  <c r="K74" i="17"/>
  <c r="J103" i="17"/>
  <c r="L103" i="17"/>
  <c r="N103" i="17"/>
  <c r="E96" i="17"/>
  <c r="J48" i="17"/>
  <c r="E101" i="17"/>
  <c r="H101" i="17"/>
  <c r="J89" i="17"/>
  <c r="L89" i="17"/>
  <c r="N89" i="17"/>
  <c r="F118" i="17"/>
  <c r="D48" i="17"/>
  <c r="G48" i="17"/>
  <c r="O68" i="17"/>
  <c r="K64" i="17"/>
  <c r="J88" i="17"/>
  <c r="L88" i="17"/>
  <c r="N88" i="17"/>
  <c r="N114" i="17"/>
  <c r="D118" i="17"/>
  <c r="D119" i="17"/>
</calcChain>
</file>

<file path=xl/comments1.xml><?xml version="1.0" encoding="utf-8"?>
<comments xmlns="http://schemas.openxmlformats.org/spreadsheetml/2006/main">
  <authors>
    <author>Elvis Aguirre Romero</author>
    <author>SIC</author>
  </authors>
  <commentList>
    <comment ref="N11" authorId="0" shapeId="0">
      <text>
        <r>
          <rPr>
            <b/>
            <sz val="9"/>
            <color indexed="81"/>
            <rFont val="Tahoma"/>
            <family val="2"/>
          </rPr>
          <t>Elvis Aguirre Romero:</t>
        </r>
        <r>
          <rPr>
            <sz val="9"/>
            <color indexed="81"/>
            <rFont val="Tahoma"/>
            <family val="2"/>
          </rPr>
          <t xml:space="preserve">
De la probeta llena a 500,09 ml, llenamos hasta + 10 in3 y el restante es el resultado (85,5)</t>
        </r>
      </text>
    </comment>
    <comment ref="O11" authorId="0" shapeId="0">
      <text>
        <r>
          <rPr>
            <b/>
            <sz val="9"/>
            <color indexed="81"/>
            <rFont val="Tahoma"/>
            <family val="2"/>
          </rPr>
          <t>Elvis Aguirre Romero:</t>
        </r>
        <r>
          <rPr>
            <sz val="9"/>
            <color indexed="81"/>
            <rFont val="Tahoma"/>
            <family val="2"/>
          </rPr>
          <t xml:space="preserve">
En este punto interpolamos  el punto superior calibrado e inferior calibrado según certificado y el resultado de esta interpolación es nuestro valor verdadero (85,56475</t>
        </r>
      </text>
    </comment>
    <comment ref="Q11" authorId="1" shapeId="0">
      <text>
        <r>
          <rPr>
            <b/>
            <sz val="9"/>
            <color indexed="81"/>
            <rFont val="Tahoma"/>
            <family val="2"/>
          </rPr>
          <t>SIC:</t>
        </r>
        <r>
          <rPr>
            <sz val="9"/>
            <color indexed="81"/>
            <rFont val="Tahoma"/>
            <family val="2"/>
          </rPr>
          <t xml:space="preserve">
</t>
        </r>
      </text>
    </comment>
    <comment ref="G15" authorId="0" shapeId="0">
      <text>
        <r>
          <rPr>
            <b/>
            <sz val="9"/>
            <color indexed="81"/>
            <rFont val="Tahoma"/>
            <family val="2"/>
          </rPr>
          <t>Elvis Aguirre Romero:</t>
        </r>
        <r>
          <rPr>
            <sz val="9"/>
            <color indexed="81"/>
            <rFont val="Tahoma"/>
            <family val="2"/>
          </rPr>
          <t xml:space="preserve">
Volumen indicado en la probeta patron</t>
        </r>
      </text>
    </comment>
    <comment ref="H15" authorId="0" shapeId="0">
      <text>
        <r>
          <rPr>
            <b/>
            <sz val="9"/>
            <color indexed="81"/>
            <rFont val="Tahoma"/>
            <family val="2"/>
          </rPr>
          <t>Elvis Aguirre Romero:</t>
        </r>
        <r>
          <rPr>
            <sz val="9"/>
            <color indexed="81"/>
            <rFont val="Tahoma"/>
            <family val="2"/>
          </rPr>
          <t xml:space="preserve">
</t>
        </r>
      </text>
    </comment>
    <comment ref="I16" authorId="0" shapeId="0">
      <text>
        <r>
          <rPr>
            <b/>
            <sz val="9"/>
            <color indexed="81"/>
            <rFont val="Tahoma"/>
            <family val="2"/>
          </rPr>
          <t>Elvis Aguirre Romero:</t>
        </r>
        <r>
          <rPr>
            <sz val="9"/>
            <color indexed="81"/>
            <rFont val="Tahoma"/>
            <family val="2"/>
          </rPr>
          <t xml:space="preserve">
Carga nominal</t>
        </r>
      </text>
    </comment>
    <comment ref="J16" authorId="0" shapeId="0">
      <text>
        <r>
          <rPr>
            <b/>
            <sz val="9"/>
            <color indexed="81"/>
            <rFont val="Tahoma"/>
            <family val="2"/>
          </rPr>
          <t>Elvis Aguirre Romero:</t>
        </r>
        <r>
          <rPr>
            <sz val="9"/>
            <color indexed="81"/>
            <rFont val="Tahoma"/>
            <family val="2"/>
          </rPr>
          <t xml:space="preserve">
Carga convencional</t>
        </r>
      </text>
    </comment>
    <comment ref="B19" authorId="0" shapeId="0">
      <text>
        <r>
          <rPr>
            <b/>
            <sz val="9"/>
            <color indexed="81"/>
            <rFont val="Tahoma"/>
            <family val="2"/>
          </rPr>
          <t>Elvis Aguirre Romero:</t>
        </r>
        <r>
          <rPr>
            <sz val="9"/>
            <color indexed="81"/>
            <rFont val="Tahoma"/>
            <family val="2"/>
          </rPr>
          <t xml:space="preserve">
Se realizan 6 mediciones aleatoriamente en el intervalo de ± 10 in3 en la escala, usando instrumento de medición</t>
        </r>
      </text>
    </commen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<sst xmlns="http://schemas.openxmlformats.org/spreadsheetml/2006/main" count="868" uniqueCount="313">
  <si>
    <t>RVC</t>
  </si>
  <si>
    <t>RVP</t>
  </si>
  <si>
    <t>Promedio</t>
  </si>
  <si>
    <t>°C</t>
  </si>
  <si>
    <t>mL</t>
  </si>
  <si>
    <t>Rectangular</t>
  </si>
  <si>
    <t>Euramet 21</t>
  </si>
  <si>
    <t>U</t>
  </si>
  <si>
    <t>N.C</t>
  </si>
  <si>
    <t>E</t>
  </si>
  <si>
    <t>gal</t>
  </si>
  <si>
    <t>1/°C</t>
  </si>
  <si>
    <t>∞</t>
  </si>
  <si>
    <t xml:space="preserve"> </t>
  </si>
  <si>
    <t>NOMBRE</t>
  </si>
  <si>
    <t>CORRECCIÓN</t>
  </si>
  <si>
    <t>hPa</t>
  </si>
  <si>
    <t>Como g ej &gt; 50  =&gt;para 95%</t>
  </si>
  <si>
    <t>Euramet 19</t>
  </si>
  <si>
    <t>Certificado de calibración</t>
  </si>
  <si>
    <t>Estimación</t>
  </si>
  <si>
    <t>mL°C-1</t>
  </si>
  <si>
    <t>FINAL</t>
  </si>
  <si>
    <t>PROMEDIO</t>
  </si>
  <si>
    <t>SI</t>
  </si>
  <si>
    <t>1 litro</t>
  </si>
  <si>
    <t>1 mililitro</t>
  </si>
  <si>
    <t>Objeto:</t>
  </si>
  <si>
    <t>Fabricante.</t>
  </si>
  <si>
    <t>Número de Serie</t>
  </si>
  <si>
    <t>Fecha de recepción</t>
  </si>
  <si>
    <t>Fecha de calibración</t>
  </si>
  <si>
    <t>Este certificado de calibración documenta la trazabilidad de los patrones empleados para esta calibración con los patrones nacionales del Instituto Nacional de Metrología (INM).</t>
  </si>
  <si>
    <t>Las unidades de medida están con forme al Sistema Internacional de Unidades (SI).</t>
  </si>
  <si>
    <t>Este certificado de calibración no puede ser reproducido parcial ni totalmente, excepto con autorización  del laboratorio de la SIC. Los certificados de calibración sin firmas y sello no son válidos.</t>
  </si>
  <si>
    <t>Temperatura</t>
  </si>
  <si>
    <t>La incertidumbre expandida con que se determinaron los errores, fueron estimadas con un nivel de confianza de 95 % aproximadamente y esta fue multiplicada por el factor de cubrimiento k=2,0.</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</si>
  <si>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</si>
  <si>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</si>
  <si>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</si>
  <si>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</si>
  <si>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</si>
  <si>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</si>
  <si>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</si>
  <si>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</si>
  <si>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</si>
  <si>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</si>
  <si>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Las condiciones ambientales promedio en el laboratorio durante la calibración fueron las siguientes:</t>
  </si>
  <si>
    <t>Humedad Relativa</t>
  </si>
  <si>
    <t>Presión atmosférica</t>
  </si>
  <si>
    <t>Material de construcción:</t>
  </si>
  <si>
    <t>Estado de la Superficie interna:</t>
  </si>
  <si>
    <t>Estado de la Superficie externa:</t>
  </si>
  <si>
    <t>Resolución:</t>
  </si>
  <si>
    <t>Tipo de visor</t>
  </si>
  <si>
    <t>Tipo de nivelación</t>
  </si>
  <si>
    <t>Fabricante</t>
  </si>
  <si>
    <t>Modelo</t>
  </si>
  <si>
    <t>En la calibración del recipiente volumétrico bajo prueba descrito en el procedimiento RT03-P04 y la guía Euramet cg-21, consistente en el método por comparación directa, el cual consiste en que el volumen de agua medido por el patrón es comparado por el volumen de agua medido en el instrumento bajo prueba.</t>
  </si>
  <si>
    <t>Capacidad del RVC a la temperatura de referencia.</t>
  </si>
  <si>
    <t xml:space="preserve">Donde: </t>
  </si>
  <si>
    <t xml:space="preserve">Capacidad del RVP, a la temperatura de referencia  20°C, hasta el trazo que indica su capacidad nominal de 5 galones.  </t>
  </si>
  <si>
    <t xml:space="preserve">Los patrones utilizados en la calibración de este instrumento están trazados al sistema internacional de unidades, a través de patrones nacionales de la magnitud volumen.
</t>
  </si>
  <si>
    <t>Los anteriores valores son válidos únicamente para el estado del recipiente  en el momento de la prueba (recipiente correctamente nivelado y humedecido previamente)</t>
  </si>
  <si>
    <t>Capacidad Nominal en galones</t>
  </si>
  <si>
    <t>Etiqueta de Calibración</t>
  </si>
  <si>
    <t>Sistema de ajuste</t>
  </si>
  <si>
    <t>Incertidumbre                          U</t>
  </si>
  <si>
    <t>Litros</t>
  </si>
  <si>
    <t>Mililitros</t>
  </si>
  <si>
    <t xml:space="preserve">Capacidad </t>
  </si>
  <si>
    <t>Información del Cliente</t>
  </si>
  <si>
    <t>Solicitante</t>
  </si>
  <si>
    <t>Ciudad</t>
  </si>
  <si>
    <t>1.   INFORMACIÓN DEL EQUIPO SOMETIDO A CALIBRACIÓN</t>
  </si>
  <si>
    <t>3.   CONSECUTIVO INTERNO</t>
  </si>
  <si>
    <t xml:space="preserve">            Responsable de la Calibración</t>
  </si>
  <si>
    <t>4.    DESCRIPCIÓN DEL EQUIPO CALIBRADO</t>
  </si>
  <si>
    <t>Capacidad Nominal:</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</si>
  <si>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</si>
  <si>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</si>
  <si>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</si>
  <si>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</si>
  <si>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</si>
  <si>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</si>
  <si>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</si>
  <si>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</si>
  <si>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</si>
  <si>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</si>
  <si>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</si>
  <si>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</si>
  <si>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</si>
  <si>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</si>
  <si>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</si>
  <si>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</si>
  <si>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</si>
  <si>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9.   RESULTADOS DE LA CALIBRACIÓN</t>
  </si>
  <si>
    <t>NO</t>
  </si>
  <si>
    <t>……………………………………..Fin de este documento……………………………………..</t>
  </si>
  <si>
    <t>HOJA DE CÁLCULO PARA CALIBRACION DE RECIPIENTES VOLUMETRICOS</t>
  </si>
  <si>
    <t xml:space="preserve">solicitante </t>
  </si>
  <si>
    <t>fecha de recepción</t>
  </si>
  <si>
    <t>No. Radicación</t>
  </si>
  <si>
    <t>fecha de calibración</t>
  </si>
  <si>
    <t>Calibrado por:</t>
  </si>
  <si>
    <t>DATOS DE LOS PATRONES</t>
  </si>
  <si>
    <t>Identificación             /  serie</t>
  </si>
  <si>
    <t>Valor Nominal de la Magnitud</t>
  </si>
  <si>
    <t>Unidad</t>
  </si>
  <si>
    <t>División de escala / Resolución</t>
  </si>
  <si>
    <t>Corrección</t>
  </si>
  <si>
    <t>Incertidumbre del certificado</t>
  </si>
  <si>
    <t xml:space="preserve">Incertidumbre por Deriva </t>
  </si>
  <si>
    <t>Incertidumbre estandar Global</t>
  </si>
  <si>
    <t>Factor de cobertura</t>
  </si>
  <si>
    <t>Puntos para interpolar según capacidad certificado probeta (mL)</t>
  </si>
  <si>
    <t>Termómetro (RVP)</t>
  </si>
  <si>
    <t>Termómetro (RVC)</t>
  </si>
  <si>
    <t>Pipeta/probeta</t>
  </si>
  <si>
    <t>Probeta para calibración</t>
  </si>
  <si>
    <t>Cronometro</t>
  </si>
  <si>
    <t>Pie de Rey</t>
  </si>
  <si>
    <t>DATOS DE LOS RECIPIENTES</t>
  </si>
  <si>
    <t>TABLA DE CONVERSIÓN</t>
  </si>
  <si>
    <t>Nombre</t>
  </si>
  <si>
    <r>
      <t>1 in</t>
    </r>
    <r>
      <rPr>
        <b/>
        <vertAlign val="superscript"/>
        <sz val="14"/>
        <color rgb="FF000000"/>
        <rFont val="Times New Roman"/>
        <family val="1"/>
      </rPr>
      <t>3</t>
    </r>
  </si>
  <si>
    <t>Valor nominal</t>
  </si>
  <si>
    <t>Capacidad del RVP según certificado</t>
  </si>
  <si>
    <t>Volumen calculado en el RVC</t>
  </si>
  <si>
    <t>Diferencia respecto al patrón</t>
  </si>
  <si>
    <t>1 galón</t>
  </si>
  <si>
    <r>
      <t>1 in</t>
    </r>
    <r>
      <rPr>
        <b/>
        <vertAlign val="superscript"/>
        <sz val="10"/>
        <color theme="1"/>
        <rFont val="Times New Roman"/>
        <family val="1"/>
      </rPr>
      <t>3</t>
    </r>
  </si>
  <si>
    <r>
      <t>1 cm</t>
    </r>
    <r>
      <rPr>
        <b/>
        <vertAlign val="superscript"/>
        <sz val="10"/>
        <color theme="1"/>
        <rFont val="Times New Roman"/>
        <family val="1"/>
      </rPr>
      <t>3</t>
    </r>
  </si>
  <si>
    <t>Hora de Inicio</t>
  </si>
  <si>
    <t>Hora final</t>
  </si>
  <si>
    <t>Temperatura de referencia</t>
  </si>
  <si>
    <t>DATOS DE CONDICIONES AMBIENTALES</t>
  </si>
  <si>
    <t>INICIO</t>
  </si>
  <si>
    <t xml:space="preserve">División de escala  </t>
  </si>
  <si>
    <t>%rH</t>
  </si>
  <si>
    <t xml:space="preserve">Coeficiente cubico de expansión térmico del agua </t>
  </si>
  <si>
    <r>
      <t>°C</t>
    </r>
    <r>
      <rPr>
        <vertAlign val="superscript"/>
        <sz val="10"/>
        <color theme="1"/>
        <rFont val="Times New Roman"/>
        <family val="1"/>
      </rPr>
      <t>-1</t>
    </r>
  </si>
  <si>
    <t>Presión Atmosférica</t>
  </si>
  <si>
    <t>Coeficiente cubico de expansión térmico del material</t>
  </si>
  <si>
    <t>Coeficiente cubico de expansión térmico del material (pipetaAux)</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</si>
  <si>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</si>
  <si>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</si>
  <si>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</si>
  <si>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</si>
  <si>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</si>
  <si>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</si>
  <si>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</si>
  <si>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</si>
  <si>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</si>
  <si>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</si>
  <si>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</si>
  <si>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</si>
  <si>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Corrección por temperatura en el liquído</t>
  </si>
  <si>
    <t>ANÁLISIS DE CAPACIDAD DE VOLUMEN (RVC) ml</t>
  </si>
  <si>
    <r>
      <t>V</t>
    </r>
    <r>
      <rPr>
        <i/>
        <vertAlign val="subscript"/>
        <sz val="12"/>
        <color theme="1"/>
        <rFont val="Times New Roman"/>
        <family val="1"/>
      </rPr>
      <t>t</t>
    </r>
  </si>
  <si>
    <r>
      <t>V</t>
    </r>
    <r>
      <rPr>
        <i/>
        <vertAlign val="subscript"/>
        <sz val="12"/>
        <color theme="1"/>
        <rFont val="Times New Roman"/>
        <family val="1"/>
      </rPr>
      <t xml:space="preserve">t + </t>
    </r>
    <r>
      <rPr>
        <vertAlign val="subscript"/>
        <sz val="12"/>
        <color theme="1"/>
        <rFont val="Times New Roman"/>
        <family val="1"/>
      </rPr>
      <t>±</t>
    </r>
    <r>
      <rPr>
        <i/>
        <vertAlign val="subscript"/>
        <sz val="12"/>
        <color theme="1"/>
        <rFont val="Times New Roman"/>
        <family val="1"/>
      </rPr>
      <t xml:space="preserve"> </t>
    </r>
    <r>
      <rPr>
        <i/>
        <sz val="12"/>
        <color theme="1"/>
        <rFont val="Times New Roman"/>
        <family val="1"/>
      </rPr>
      <t>∆V)</t>
    </r>
  </si>
  <si>
    <t>Adicionar / Sustraer  (mL)</t>
  </si>
  <si>
    <r>
      <t>Adicionar / Sustraer  (in</t>
    </r>
    <r>
      <rPr>
        <vertAlign val="superscript"/>
        <sz val="14"/>
        <color theme="1"/>
        <rFont val="Times New Roman"/>
        <family val="1"/>
      </rPr>
      <t>3)</t>
    </r>
  </si>
  <si>
    <r>
      <t xml:space="preserve">Promedio   </t>
    </r>
    <r>
      <rPr>
        <b/>
        <i/>
        <sz val="11"/>
        <color theme="0"/>
        <rFont val="Times New Roman"/>
        <family val="1"/>
      </rPr>
      <t>Vt</t>
    </r>
  </si>
  <si>
    <r>
      <t xml:space="preserve">Desviación </t>
    </r>
    <r>
      <rPr>
        <b/>
        <i/>
        <sz val="11"/>
        <color theme="0"/>
        <rFont val="Times New Roman"/>
        <family val="1"/>
      </rPr>
      <t>s  Vt</t>
    </r>
  </si>
  <si>
    <t xml:space="preserve">                             ( mL)    </t>
  </si>
  <si>
    <t>COEFICIENTE DE SENSIBILIDAD CON RESPECTO AL VOLUMEN DE REFERENCIA (RVP)</t>
  </si>
  <si>
    <t>Derivadas Parciales</t>
  </si>
  <si>
    <t>Respecto al volumen de referencia del (RVP)</t>
  </si>
  <si>
    <r>
      <t>mL°C</t>
    </r>
    <r>
      <rPr>
        <vertAlign val="superscript"/>
        <sz val="10"/>
        <color theme="1"/>
        <rFont val="Times New Roman"/>
        <family val="1"/>
      </rPr>
      <t>-1</t>
    </r>
  </si>
  <si>
    <t>Respecto ala temperatura del liquido en el (RVP)</t>
  </si>
  <si>
    <t>Respecto ala temperatura del liquido en el (RVC)</t>
  </si>
  <si>
    <t>Respecto al Coeficiente cubico de expansión térmico del material del (RVP)</t>
  </si>
  <si>
    <t>Respecto al Coeficiente cubico de expansión térmico del material del (RVC)</t>
  </si>
  <si>
    <t xml:space="preserve">Respecto al Coeficiente cubico de expansión térmico del agua </t>
  </si>
  <si>
    <t>Respecto a la lectura del menisco</t>
  </si>
  <si>
    <t>Respecto a la repetibilidad de las mediciones</t>
  </si>
  <si>
    <t>Respecto a la resolución de las mediciones</t>
  </si>
  <si>
    <t>Respecto a los factores adicionales</t>
  </si>
  <si>
    <t>PRESPUESTO DE INCERTIDUMBRE</t>
  </si>
  <si>
    <t>Magnitud</t>
  </si>
  <si>
    <r>
      <t xml:space="preserve">Valor Estimado </t>
    </r>
    <r>
      <rPr>
        <b/>
        <i/>
        <sz val="12"/>
        <color theme="1"/>
        <rFont val="Times New Roman"/>
        <family val="1"/>
      </rPr>
      <t>X</t>
    </r>
    <r>
      <rPr>
        <b/>
        <i/>
        <vertAlign val="subscript"/>
        <sz val="12"/>
        <color theme="1"/>
        <rFont val="Times New Roman"/>
        <family val="1"/>
      </rPr>
      <t>i</t>
    </r>
  </si>
  <si>
    <t>Incertidumbre Original</t>
  </si>
  <si>
    <t>k</t>
  </si>
  <si>
    <t>Incertidumbre Estándar</t>
  </si>
  <si>
    <t>Coeficientes de Sensibilidad</t>
  </si>
  <si>
    <t>Contribución</t>
  </si>
  <si>
    <r>
      <t xml:space="preserve">Contribucion </t>
    </r>
    <r>
      <rPr>
        <b/>
        <vertAlign val="superscript"/>
        <sz val="10"/>
        <color theme="1"/>
        <rFont val="Times New Roman"/>
        <family val="1"/>
      </rPr>
      <t>2</t>
    </r>
  </si>
  <si>
    <t>Fuente Información</t>
  </si>
  <si>
    <t>Tipo de distribución</t>
  </si>
  <si>
    <t>Grados Efectivos de Libertad</t>
  </si>
  <si>
    <t>Volumen Recipiente de Referencia</t>
  </si>
  <si>
    <t xml:space="preserve">Calibración </t>
  </si>
  <si>
    <r>
      <t>cm</t>
    </r>
    <r>
      <rPr>
        <vertAlign val="superscript"/>
        <sz val="10"/>
        <rFont val="Times New Roman"/>
        <family val="1"/>
      </rPr>
      <t>3</t>
    </r>
  </si>
  <si>
    <t>Normal</t>
  </si>
  <si>
    <t>Deriva</t>
  </si>
  <si>
    <t>Corrección delta Pipeta/Probeta</t>
  </si>
  <si>
    <t>Temperatura del agua en el RVP</t>
  </si>
  <si>
    <t>Resolución termómetro</t>
  </si>
  <si>
    <t>Calibración</t>
  </si>
  <si>
    <t>Inhomogenidad</t>
  </si>
  <si>
    <t>Temperatura del agua en el RVC</t>
  </si>
  <si>
    <t xml:space="preserve">Coeficiente de expansión térmica del agua             ß </t>
  </si>
  <si>
    <t>Coeficiente cubico de expansión                           térmico del Agua</t>
  </si>
  <si>
    <t>Calculada</t>
  </si>
  <si>
    <t>Coeficiente cubico de                                                  expansión térmico del material</t>
  </si>
  <si>
    <t>Referencia placa</t>
  </si>
  <si>
    <t>Coeficiente cubico de                                          expansión térmico del material</t>
  </si>
  <si>
    <t>Referencia tabla 1</t>
  </si>
  <si>
    <t>mL°C-2</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</si>
  <si>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</si>
  <si>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</si>
  <si>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</si>
  <si>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</si>
  <si>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</si>
  <si>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</si>
  <si>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</si>
  <si>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</si>
  <si>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</si>
  <si>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</si>
  <si>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</si>
  <si>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</si>
  <si>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</si>
  <si>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</si>
  <si>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11.   OBSERVACIONES</t>
  </si>
  <si>
    <t>10.   LA ESCALA FUE AJUSTADA</t>
  </si>
  <si>
    <t>ciudad</t>
  </si>
  <si>
    <t>fecha</t>
  </si>
  <si>
    <r>
      <t xml:space="preserve">                      DATOS PROBETA PATRON                                   (V</t>
    </r>
    <r>
      <rPr>
        <b/>
        <vertAlign val="subscript"/>
        <sz val="10"/>
        <color theme="0"/>
        <rFont val="Times New Roman"/>
        <family val="1"/>
      </rPr>
      <t>sp</t>
    </r>
    <r>
      <rPr>
        <b/>
        <sz val="10"/>
        <color theme="0"/>
        <rFont val="Times New Roman"/>
        <family val="1"/>
      </rPr>
      <t>) (mL)</t>
    </r>
  </si>
  <si>
    <t>CAPACIDAD NOMINAL</t>
  </si>
  <si>
    <t>DIVISION DE ESCALA</t>
  </si>
  <si>
    <t>RESOLUCIÓN</t>
  </si>
  <si>
    <t>INTERPOLACION CERTIFICADO DE CALIBRACION</t>
  </si>
  <si>
    <t>ANALISIS DE DATOS INTERPOLACIÓN (mL)</t>
  </si>
  <si>
    <t>CAPACIDAD NOMINAL PROBETA PATRÓN</t>
  </si>
  <si>
    <t xml:space="preserve"> CERTIFICADO PROBETA PATRÓN        </t>
  </si>
  <si>
    <t>V Min INDICADO PROBETA PATRÓN     (N)</t>
  </si>
  <si>
    <t>INTERPOLACION VMin INDICADO PROBETA PATRÓN</t>
  </si>
  <si>
    <t xml:space="preserve">V SUMINISTRADO AL RVC CON PROBETA PATRON           </t>
  </si>
  <si>
    <t>DIVISIÓN DE ESCALA CÁLCULADA PROBETA PATRÓN        D=Vsp/N</t>
  </si>
  <si>
    <r>
      <t xml:space="preserve">INTERVALO DE LA ESCALA DEL RV  EN  </t>
    </r>
    <r>
      <rPr>
        <b/>
        <sz val="9"/>
        <color theme="0"/>
        <rFont val="Calibri"/>
        <family val="2"/>
      </rPr>
      <t>±</t>
    </r>
    <r>
      <rPr>
        <b/>
        <sz val="9"/>
        <color theme="0"/>
        <rFont val="Times New Roman"/>
        <family val="1"/>
      </rPr>
      <t>10 in</t>
    </r>
    <r>
      <rPr>
        <b/>
        <vertAlign val="superscript"/>
        <sz val="9"/>
        <color theme="0"/>
        <rFont val="Times New Roman"/>
        <family val="1"/>
      </rPr>
      <t>3</t>
    </r>
  </si>
  <si>
    <r>
      <t>Divicion de escala   (in</t>
    </r>
    <r>
      <rPr>
        <b/>
        <vertAlign val="superscript"/>
        <sz val="9"/>
        <rFont val="Times New Roman"/>
        <family val="1"/>
      </rPr>
      <t>3</t>
    </r>
    <r>
      <rPr>
        <b/>
        <sz val="9"/>
        <rFont val="Times New Roman"/>
        <family val="1"/>
      </rPr>
      <t>)</t>
    </r>
    <r>
      <rPr>
        <b/>
        <vertAlign val="superscript"/>
        <sz val="9"/>
        <rFont val="Times New Roman"/>
        <family val="1"/>
      </rPr>
      <t xml:space="preserve"> </t>
    </r>
  </si>
  <si>
    <t>Numero de espacios (N)</t>
  </si>
  <si>
    <r>
      <t>y</t>
    </r>
    <r>
      <rPr>
        <b/>
        <vertAlign val="subscript"/>
        <sz val="20"/>
        <color theme="1"/>
        <rFont val="Calibri"/>
        <family val="2"/>
        <scheme val="minor"/>
      </rPr>
      <t>3</t>
    </r>
  </si>
  <si>
    <t>m</t>
  </si>
  <si>
    <t>y</t>
  </si>
  <si>
    <t>Conversión</t>
  </si>
  <si>
    <r>
      <t>y</t>
    </r>
    <r>
      <rPr>
        <b/>
        <vertAlign val="subscript"/>
        <sz val="20"/>
        <color theme="1"/>
        <rFont val="Calibri"/>
        <family val="2"/>
        <scheme val="minor"/>
      </rPr>
      <t>1</t>
    </r>
  </si>
  <si>
    <t>x</t>
  </si>
  <si>
    <t>mililitros</t>
  </si>
  <si>
    <r>
      <t>x</t>
    </r>
    <r>
      <rPr>
        <b/>
        <vertAlign val="subscript"/>
        <sz val="20"/>
        <color theme="1"/>
        <rFont val="Calibri"/>
        <family val="2"/>
        <scheme val="minor"/>
      </rPr>
      <t>1</t>
    </r>
  </si>
  <si>
    <r>
      <t>x</t>
    </r>
    <r>
      <rPr>
        <b/>
        <vertAlign val="subscript"/>
        <sz val="20"/>
        <color theme="1"/>
        <rFont val="Calibri"/>
        <family val="2"/>
        <scheme val="minor"/>
      </rPr>
      <t>2</t>
    </r>
  </si>
  <si>
    <r>
      <t>D</t>
    </r>
    <r>
      <rPr>
        <b/>
        <vertAlign val="subscript"/>
        <sz val="11"/>
        <color theme="0"/>
        <rFont val="Times New Roman"/>
        <family val="1"/>
      </rPr>
      <t>promedio</t>
    </r>
  </si>
  <si>
    <r>
      <t>0,5 in</t>
    </r>
    <r>
      <rPr>
        <b/>
        <vertAlign val="superscript"/>
        <sz val="16"/>
        <color theme="1"/>
        <rFont val="Times New Roman"/>
        <family val="1"/>
      </rPr>
      <t xml:space="preserve">3   </t>
    </r>
    <r>
      <rPr>
        <b/>
        <sz val="16"/>
        <color theme="1"/>
        <rFont val="Times New Roman"/>
        <family val="1"/>
      </rPr>
      <t>=</t>
    </r>
  </si>
  <si>
    <t>VOLUMEN INDICADO</t>
  </si>
  <si>
    <t>Volumen calculado</t>
  </si>
  <si>
    <t>m     =</t>
  </si>
  <si>
    <r>
      <t>1 in</t>
    </r>
    <r>
      <rPr>
        <b/>
        <vertAlign val="superscript"/>
        <sz val="18"/>
        <color theme="1"/>
        <rFont val="Times New Roman"/>
        <family val="1"/>
      </rPr>
      <t xml:space="preserve">3   </t>
    </r>
    <r>
      <rPr>
        <b/>
        <sz val="18"/>
        <color theme="1"/>
        <rFont val="Times New Roman"/>
        <family val="1"/>
      </rPr>
      <t>=</t>
    </r>
  </si>
  <si>
    <t>Volumen nominal</t>
  </si>
  <si>
    <t>Volumen convencional</t>
  </si>
  <si>
    <t>Error</t>
  </si>
  <si>
    <t xml:space="preserve">Incertidumbre por interpolación </t>
  </si>
  <si>
    <r>
      <t>ALTURAS DE ESPACIOS EN RV  ± 10 in</t>
    </r>
    <r>
      <rPr>
        <b/>
        <vertAlign val="superscript"/>
        <sz val="11"/>
        <color theme="0"/>
        <rFont val="Times New Roman"/>
        <family val="1"/>
      </rPr>
      <t>3</t>
    </r>
  </si>
  <si>
    <t>1    (mm)</t>
  </si>
  <si>
    <t>2    (mm)</t>
  </si>
  <si>
    <t>3    (mm)</t>
  </si>
  <si>
    <t xml:space="preserve">   PROMEDIOS                  (mm)</t>
  </si>
  <si>
    <t>h max</t>
  </si>
  <si>
    <t>TABLA DE CONVERSION</t>
  </si>
  <si>
    <t>h min</t>
  </si>
  <si>
    <r>
      <t>1 in</t>
    </r>
    <r>
      <rPr>
        <b/>
        <vertAlign val="superscript"/>
        <sz val="10"/>
        <color rgb="FF000000"/>
        <rFont val="Times New Roman"/>
        <family val="1"/>
      </rPr>
      <t>3</t>
    </r>
  </si>
  <si>
    <r>
      <t>Diferencia de halturas  (D</t>
    </r>
    <r>
      <rPr>
        <b/>
        <vertAlign val="subscript"/>
        <sz val="9"/>
        <color theme="1"/>
        <rFont val="Times New Roman"/>
        <family val="1"/>
      </rPr>
      <t>h</t>
    </r>
    <r>
      <rPr>
        <b/>
        <sz val="9"/>
        <color theme="1"/>
        <rFont val="Times New Roman"/>
        <family val="1"/>
      </rPr>
      <t>)</t>
    </r>
  </si>
  <si>
    <t>1 galon</t>
  </si>
  <si>
    <r>
      <t>u (∆D</t>
    </r>
    <r>
      <rPr>
        <b/>
        <vertAlign val="subscript"/>
        <sz val="10"/>
        <color theme="1"/>
        <rFont val="Times New Roman"/>
        <family val="1"/>
      </rPr>
      <t>inho</t>
    </r>
    <r>
      <rPr>
        <b/>
        <sz val="10"/>
        <color theme="1"/>
        <rFont val="Times New Roman"/>
        <family val="1"/>
      </rPr>
      <t xml:space="preserve">) </t>
    </r>
    <r>
      <rPr>
        <b/>
        <vertAlign val="subscript"/>
        <sz val="10"/>
        <color theme="1"/>
        <rFont val="Times New Roman"/>
        <family val="1"/>
      </rPr>
      <t xml:space="preserve"> (mL)</t>
    </r>
  </si>
  <si>
    <t>Litro</t>
  </si>
  <si>
    <t>Mililitro</t>
  </si>
  <si>
    <t>Respecto a D</t>
  </si>
  <si>
    <t xml:space="preserve">Respecto </t>
  </si>
  <si>
    <t>MAGNITUD DE ENTRADA</t>
  </si>
  <si>
    <t>VALOR ESTIMADO (xi)</t>
  </si>
  <si>
    <t>INCERTIDUMBRE ORIGINAL</t>
  </si>
  <si>
    <t>UNIDAD</t>
  </si>
  <si>
    <t>INCERTIDUMBRE ESTÁNDAR  u(xi)</t>
  </si>
  <si>
    <t>COEFICIENTE DE SENSIBILIDAD (ci)</t>
  </si>
  <si>
    <t>CONTRIBUCION ui(y)</t>
  </si>
  <si>
    <t>(ui(y))2</t>
  </si>
  <si>
    <t>TIPO DE DISTRIBUCION</t>
  </si>
  <si>
    <t>GRADOS DE   LIBERTAD    Vi</t>
  </si>
  <si>
    <t>VOLUMEN SUMINISTRADO  PROBETA PATRÓN</t>
  </si>
  <si>
    <t>CALIBRACIÓN PROBETA PATRÓN</t>
  </si>
  <si>
    <t>Certificado de calibracion</t>
  </si>
  <si>
    <t>LECTURA PROBETA PATRÓN</t>
  </si>
  <si>
    <t>Delta de volumen maximo de lectura</t>
  </si>
  <si>
    <t>Estimada</t>
  </si>
  <si>
    <t>Delta de volumen minimo de lectura</t>
  </si>
  <si>
    <t>Delta por Inhomogenidad</t>
  </si>
  <si>
    <t>Delta por metodo</t>
  </si>
  <si>
    <t>Division de escala</t>
  </si>
  <si>
    <r>
      <rPr>
        <i/>
        <sz val="12"/>
        <rFont val="Times New Roman"/>
        <family val="1"/>
      </rPr>
      <t>u</t>
    </r>
    <r>
      <rPr>
        <sz val="12"/>
        <rFont val="Times New Roman"/>
        <family val="1"/>
      </rPr>
      <t xml:space="preserve"> division de escala </t>
    </r>
  </si>
  <si>
    <r>
      <t>in</t>
    </r>
    <r>
      <rPr>
        <vertAlign val="superscript"/>
        <sz val="12"/>
        <color theme="1"/>
        <rFont val="Arial"/>
        <family val="2"/>
      </rPr>
      <t>3</t>
    </r>
  </si>
  <si>
    <t>VERIFICACÍON DE LA ESCALA</t>
  </si>
  <si>
    <t>2.   LUGAR Y DIRECCIÓN DE CALIBRACIÓN</t>
  </si>
  <si>
    <t>Laboratorio de Calibración de Volumen SIC Piso 5 INM</t>
  </si>
  <si>
    <t xml:space="preserve">5.   MÉTODO DE CALIBRACIÓN UTILIZADO </t>
  </si>
  <si>
    <t>% rH</t>
  </si>
  <si>
    <t>mm</t>
  </si>
  <si>
    <t>Termohigrometro 23322</t>
  </si>
  <si>
    <t>Ml</t>
  </si>
  <si>
    <t>DATOS DE LOS PATRONES  HOJA DE CÁLCULO PARA CALIBRACION DE RECIPIENTES DESPUES DE AJUSTE</t>
  </si>
  <si>
    <t xml:space="preserve">   LCV-XXX-XX</t>
  </si>
  <si>
    <t>División de escala nominal:</t>
  </si>
  <si>
    <r>
      <t>División mínima promedio de escala en pulgadas (in</t>
    </r>
    <r>
      <rPr>
        <vertAlign val="superscript"/>
        <sz val="12"/>
        <color theme="1"/>
        <rFont val="Arial"/>
        <family val="2"/>
      </rPr>
      <t>3</t>
    </r>
    <r>
      <rPr>
        <sz val="12"/>
        <color theme="1"/>
        <rFont val="Arial"/>
        <family val="2"/>
      </rPr>
      <t xml:space="preserve">): </t>
    </r>
    <r>
      <rPr>
        <b/>
        <sz val="12"/>
        <color theme="1"/>
        <rFont val="Arial"/>
        <family val="2"/>
      </rPr>
      <t xml:space="preserve"> </t>
    </r>
  </si>
  <si>
    <t xml:space="preserve">     Responsable de la Dirección Técnica (S)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</si>
</sst>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s>
  <fonts count="104"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0"/>
      <color theme="1"/>
      <name val="Times New Roman"/>
      <family val="1"/>
    </font>
    <font>
      <b/>
      <sz val="20"/>
      <color theme="0"/>
      <name val="Times New Roman"/>
      <family val="1"/>
    </font>
    <font>
      <sz val="14"/>
      <name val="Arial"/>
      <family val="2"/>
    </font>
    <font>
      <b/>
      <sz val="14"/>
      <color theme="0"/>
      <name val="Times New Roman"/>
      <family val="1"/>
    </font>
    <font>
      <b/>
      <sz val="10"/>
      <color theme="1"/>
      <name val="Times New Roman"/>
      <family val="1"/>
    </font>
    <font>
      <sz val="14"/>
      <color theme="1"/>
      <name val="Times New Roman"/>
      <family val="1"/>
    </font>
    <font>
      <b/>
      <sz val="14"/>
      <color rgb="FF000000"/>
      <name val="Times New Roman"/>
      <family val="1"/>
    </font>
    <font>
      <b/>
      <vertAlign val="superscript"/>
      <sz val="14"/>
      <color rgb="FF000000"/>
      <name val="Times New Roman"/>
      <family val="1"/>
    </font>
    <font>
      <b/>
      <sz val="12"/>
      <color rgb="FF000000"/>
      <name val="Times New Roman"/>
      <family val="1"/>
    </font>
    <font>
      <u/>
      <sz val="10"/>
      <color theme="1"/>
      <name val="Times New Roman"/>
      <family val="1"/>
    </font>
    <font>
      <b/>
      <vertAlign val="superscript"/>
      <sz val="10"/>
      <color theme="1"/>
      <name val="Times New Roman"/>
      <family val="1"/>
    </font>
    <font>
      <sz val="12"/>
      <color theme="1"/>
      <name val="Times New Roman"/>
      <family val="1"/>
    </font>
    <font>
      <vertAlign val="superscript"/>
      <sz val="10"/>
      <color theme="1"/>
      <name val="Times New Roman"/>
      <family val="1"/>
    </font>
    <font>
      <sz val="11"/>
      <color theme="1"/>
      <name val="Times New Roman"/>
      <family val="1"/>
    </font>
    <font>
      <b/>
      <sz val="11"/>
      <color theme="1"/>
      <name val="Times New Roman"/>
      <family val="1"/>
    </font>
    <font>
      <sz val="16"/>
      <color theme="1"/>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b/>
      <sz val="14"/>
      <color theme="1"/>
      <name val="Times New Roman"/>
      <family val="1"/>
    </font>
    <font>
      <vertAlign val="superscript"/>
      <sz val="14"/>
      <color theme="1"/>
      <name val="Times New Roman"/>
      <family val="1"/>
    </font>
    <font>
      <b/>
      <sz val="11"/>
      <color theme="0"/>
      <name val="Times New Roman"/>
      <family val="1"/>
    </font>
    <font>
      <b/>
      <i/>
      <sz val="11"/>
      <color theme="0"/>
      <name val="Times New Roman"/>
      <family val="1"/>
    </font>
    <font>
      <b/>
      <sz val="12"/>
      <color theme="0"/>
      <name val="Times New Roman"/>
      <family val="1"/>
    </font>
    <font>
      <b/>
      <sz val="10"/>
      <color theme="0"/>
      <name val="Times New Roman"/>
      <family val="1"/>
    </font>
    <font>
      <sz val="10"/>
      <color theme="0"/>
      <name val="Times New Roman"/>
      <family val="1"/>
    </font>
    <font>
      <sz val="11"/>
      <color theme="0"/>
      <name val="Times New Roman"/>
      <family val="1"/>
    </font>
    <font>
      <sz val="10"/>
      <color rgb="FF000000"/>
      <name val="Times New Roman"/>
      <family val="1"/>
    </font>
    <font>
      <sz val="10"/>
      <name val="Times New Roman"/>
      <family val="1"/>
    </font>
    <font>
      <b/>
      <sz val="12"/>
      <color theme="1"/>
      <name val="Times New Roman"/>
      <family val="1"/>
    </font>
    <font>
      <b/>
      <i/>
      <sz val="12"/>
      <color theme="1"/>
      <name val="Times New Roman"/>
      <family val="1"/>
    </font>
    <font>
      <b/>
      <i/>
      <vertAlign val="subscript"/>
      <sz val="12"/>
      <color theme="1"/>
      <name val="Times New Roman"/>
      <family val="1"/>
    </font>
    <font>
      <b/>
      <sz val="8"/>
      <color theme="0"/>
      <name val="Times New Roman"/>
      <family val="1"/>
    </font>
    <font>
      <vertAlign val="superscript"/>
      <sz val="10"/>
      <name val="Times New Roman"/>
      <family val="1"/>
    </font>
    <font>
      <sz val="10"/>
      <name val="Calibri"/>
      <family val="2"/>
    </font>
    <font>
      <sz val="9"/>
      <color theme="1"/>
      <name val="Times New Roman"/>
      <family val="1"/>
    </font>
    <font>
      <b/>
      <sz val="16"/>
      <color theme="0"/>
      <name val="Times New Roman"/>
      <family val="1"/>
    </font>
    <font>
      <b/>
      <sz val="16"/>
      <color theme="1"/>
      <name val="Times New Roman"/>
      <family val="1"/>
    </font>
    <font>
      <sz val="16"/>
      <name val="Times New Roman"/>
      <family val="1"/>
    </font>
    <font>
      <vertAlign val="subscript"/>
      <sz val="16"/>
      <color theme="1"/>
      <name val="Arial"/>
      <family val="2"/>
    </font>
    <font>
      <sz val="16"/>
      <color theme="1"/>
      <name val="Arial"/>
      <family val="2"/>
    </font>
    <font>
      <sz val="16"/>
      <name val="Calibri"/>
      <family val="2"/>
    </font>
    <font>
      <sz val="14"/>
      <name val="Times New Roman"/>
      <family val="1"/>
    </font>
    <font>
      <sz val="18"/>
      <name val="Times New Roman"/>
      <family val="1"/>
    </font>
    <font>
      <vertAlign val="superscript"/>
      <sz val="18"/>
      <color theme="1"/>
      <name val="Arial"/>
      <family val="2"/>
    </font>
    <font>
      <sz val="22"/>
      <color theme="1"/>
      <name val="Times New Roman"/>
      <family val="1"/>
    </font>
    <font>
      <sz val="12"/>
      <color rgb="FF006100"/>
      <name val="Tahoma"/>
      <family val="2"/>
    </font>
    <font>
      <b/>
      <sz val="28"/>
      <color theme="0"/>
      <name val="Times New Roman"/>
      <family val="1"/>
    </font>
    <font>
      <b/>
      <sz val="9"/>
      <name val="Times New Roman"/>
      <family val="1"/>
    </font>
    <font>
      <b/>
      <sz val="10"/>
      <name val="Times New Roman"/>
      <family val="1"/>
    </font>
    <font>
      <b/>
      <vertAlign val="subscript"/>
      <sz val="10"/>
      <color theme="0"/>
      <name val="Times New Roman"/>
      <family val="1"/>
    </font>
    <font>
      <i/>
      <sz val="14"/>
      <color theme="1"/>
      <name val="Arial"/>
      <family val="2"/>
    </font>
    <font>
      <b/>
      <sz val="9"/>
      <color rgb="FF000000"/>
      <name val="Times New Roman"/>
      <family val="1"/>
    </font>
    <font>
      <b/>
      <sz val="8"/>
      <color rgb="FF000000"/>
      <name val="Times New Roman"/>
      <family val="1"/>
    </font>
    <font>
      <b/>
      <sz val="9"/>
      <color theme="1"/>
      <name val="Times New Roman"/>
      <family val="1"/>
    </font>
    <font>
      <b/>
      <sz val="9"/>
      <color theme="0"/>
      <name val="Times New Roman"/>
      <family val="1"/>
    </font>
    <font>
      <b/>
      <sz val="9"/>
      <color theme="0"/>
      <name val="Calibri"/>
      <family val="2"/>
    </font>
    <font>
      <b/>
      <vertAlign val="superscript"/>
      <sz val="9"/>
      <color theme="0"/>
      <name val="Times New Roman"/>
      <family val="1"/>
    </font>
    <font>
      <b/>
      <vertAlign val="superscript"/>
      <sz val="9"/>
      <name val="Times New Roman"/>
      <family val="1"/>
    </font>
    <font>
      <b/>
      <sz val="20"/>
      <color theme="1"/>
      <name val="Calibri"/>
      <family val="2"/>
      <scheme val="minor"/>
    </font>
    <font>
      <b/>
      <vertAlign val="subscript"/>
      <sz val="20"/>
      <color theme="1"/>
      <name val="Calibri"/>
      <family val="2"/>
      <scheme val="minor"/>
    </font>
    <font>
      <sz val="12"/>
      <color theme="1"/>
      <name val="Calibri"/>
      <family val="2"/>
      <scheme val="minor"/>
    </font>
    <font>
      <sz val="12"/>
      <color rgb="FFFF0000"/>
      <name val="Arial"/>
      <family val="2"/>
    </font>
    <font>
      <b/>
      <vertAlign val="subscript"/>
      <sz val="11"/>
      <color theme="0"/>
      <name val="Times New Roman"/>
      <family val="1"/>
    </font>
    <font>
      <sz val="14"/>
      <color theme="1"/>
      <name val="Calibri"/>
      <family val="2"/>
      <scheme val="minor"/>
    </font>
    <font>
      <b/>
      <vertAlign val="superscript"/>
      <sz val="16"/>
      <color theme="1"/>
      <name val="Times New Roman"/>
      <family val="1"/>
    </font>
    <font>
      <b/>
      <sz val="12"/>
      <color theme="1"/>
      <name val="Calibri"/>
      <family val="2"/>
      <scheme val="minor"/>
    </font>
    <font>
      <b/>
      <sz val="18"/>
      <color theme="1"/>
      <name val="Times New Roman"/>
      <family val="1"/>
    </font>
    <font>
      <b/>
      <vertAlign val="superscript"/>
      <sz val="18"/>
      <color theme="1"/>
      <name val="Times New Roman"/>
      <family val="1"/>
    </font>
    <font>
      <sz val="12"/>
      <color rgb="FFFF0000"/>
      <name val="Calibri"/>
      <family val="2"/>
      <scheme val="minor"/>
    </font>
    <font>
      <b/>
      <sz val="8"/>
      <color theme="1"/>
      <name val="Times New Roman"/>
      <family val="1"/>
    </font>
    <font>
      <b/>
      <vertAlign val="superscript"/>
      <sz val="11"/>
      <color theme="0"/>
      <name val="Times New Roman"/>
      <family val="1"/>
    </font>
    <font>
      <b/>
      <sz val="12"/>
      <name val="Calibri"/>
      <family val="2"/>
      <scheme val="minor"/>
    </font>
    <font>
      <sz val="11"/>
      <color rgb="FFFF0000"/>
      <name val="Arial"/>
      <family val="2"/>
    </font>
    <font>
      <sz val="9"/>
      <name val="Times New Roman"/>
      <family val="1"/>
    </font>
    <font>
      <sz val="12"/>
      <name val="Calibri"/>
      <family val="2"/>
      <scheme val="minor"/>
    </font>
    <font>
      <sz val="11"/>
      <color theme="0"/>
      <name val="Calibri"/>
      <family val="2"/>
      <scheme val="minor"/>
    </font>
    <font>
      <b/>
      <sz val="10"/>
      <color rgb="FF000000"/>
      <name val="Times New Roman"/>
      <family val="1"/>
    </font>
    <font>
      <b/>
      <vertAlign val="superscript"/>
      <sz val="10"/>
      <color rgb="FF000000"/>
      <name val="Times New Roman"/>
      <family val="1"/>
    </font>
    <font>
      <b/>
      <vertAlign val="subscript"/>
      <sz val="9"/>
      <color theme="1"/>
      <name val="Times New Roman"/>
      <family val="1"/>
    </font>
    <font>
      <b/>
      <vertAlign val="subscript"/>
      <sz val="10"/>
      <color theme="1"/>
      <name val="Times New Roman"/>
      <family val="1"/>
    </font>
    <font>
      <b/>
      <sz val="9"/>
      <color theme="1"/>
      <name val="Calibri"/>
      <family val="2"/>
      <scheme val="minor"/>
    </font>
    <font>
      <sz val="12"/>
      <name val="Times New Roman"/>
      <family val="1"/>
    </font>
    <font>
      <i/>
      <sz val="12"/>
      <name val="Times New Roman"/>
      <family val="1"/>
    </font>
    <font>
      <vertAlign val="superscript"/>
      <sz val="12"/>
      <color theme="1"/>
      <name val="Arial"/>
      <family val="2"/>
    </font>
    <font>
      <b/>
      <sz val="9"/>
      <color indexed="81"/>
      <name val="Tahoma"/>
      <family val="2"/>
    </font>
    <font>
      <sz val="9"/>
      <color indexed="81"/>
      <name val="Tahoma"/>
      <family val="2"/>
    </font>
    <font>
      <sz val="12"/>
      <name val="Arial"/>
      <family val="2"/>
    </font>
    <font>
      <sz val="28"/>
      <color theme="0"/>
      <name val="Times New Roman"/>
      <family val="1"/>
    </font>
    <font>
      <sz val="12"/>
      <color theme="0"/>
      <name val="Times New Roman"/>
      <family val="1"/>
    </font>
    <font>
      <b/>
      <sz val="11"/>
      <color theme="1"/>
      <name val="Arial"/>
      <family val="2"/>
    </font>
    <font>
      <b/>
      <i/>
      <sz val="12"/>
      <color theme="1"/>
      <name val="Arial"/>
      <family val="2"/>
    </font>
    <font>
      <i/>
      <sz val="12"/>
      <color theme="1"/>
      <name val="Arial"/>
      <family val="2"/>
    </font>
    <font>
      <b/>
      <sz val="9"/>
      <color theme="1"/>
      <name val="Arial"/>
      <family val="2"/>
    </font>
    <font>
      <u/>
      <sz val="12"/>
      <color theme="1"/>
      <name val="Arial"/>
      <family val="2"/>
    </font>
  </fonts>
  <fills count="2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249977111117893"/>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ck">
        <color theme="9" tint="-0.24994659260841701"/>
      </top>
      <bottom style="thick">
        <color theme="4" tint="-0.499984740745262"/>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5" fillId="13" borderId="0" applyNumberFormat="0" applyBorder="0" applyAlignment="0" applyProtection="0"/>
  </cellStyleXfs>
  <cellXfs count="1172">
    <xf numFmtId="0" fontId="0" fillId="0" borderId="0" xfId="0"/>
    <xf numFmtId="0" fontId="9" fillId="0" borderId="0" xfId="0" applyFont="1" applyAlignment="1" applyProtection="1">
      <alignment vertical="center" wrapText="1"/>
      <protection hidden="1"/>
    </xf>
    <xf numFmtId="0" fontId="9"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vertical="center" wrapText="1"/>
      <protection hidden="1"/>
    </xf>
    <xf numFmtId="0" fontId="9" fillId="2" borderId="0" xfId="0" applyFont="1" applyFill="1" applyAlignment="1" applyProtection="1">
      <alignment vertical="center" wrapText="1"/>
      <protection hidden="1"/>
    </xf>
    <xf numFmtId="0" fontId="5" fillId="6" borderId="1" xfId="0" applyFont="1" applyFill="1" applyBorder="1" applyAlignment="1" applyProtection="1">
      <alignment horizontal="centerContinuous" vertical="center" wrapText="1"/>
      <protection locked="0"/>
    </xf>
    <xf numFmtId="0" fontId="11" fillId="5" borderId="1" xfId="0" applyFont="1" applyFill="1" applyBorder="1" applyAlignment="1" applyProtection="1">
      <alignment horizontal="center" vertical="center" wrapText="1"/>
      <protection hidden="1"/>
    </xf>
    <xf numFmtId="170" fontId="2" fillId="6" borderId="7" xfId="0" applyNumberFormat="1" applyFont="1" applyFill="1" applyBorder="1" applyAlignment="1" applyProtection="1">
      <alignment horizontal="centerContinuous" vertical="center" wrapText="1"/>
      <protection locked="0"/>
    </xf>
    <xf numFmtId="170" fontId="2" fillId="6" borderId="22" xfId="0" applyNumberFormat="1" applyFont="1" applyFill="1" applyBorder="1" applyAlignment="1" applyProtection="1">
      <alignment horizontal="center" vertical="center" wrapText="1"/>
      <protection locked="0"/>
    </xf>
    <xf numFmtId="0" fontId="7" fillId="5" borderId="32"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top" wrapText="1"/>
      <protection hidden="1"/>
    </xf>
    <xf numFmtId="2" fontId="9" fillId="6" borderId="9" xfId="0" applyNumberFormat="1" applyFont="1" applyFill="1" applyBorder="1" applyAlignment="1" applyProtection="1">
      <alignment horizontal="center" vertical="center" wrapText="1"/>
      <protection locked="0"/>
    </xf>
    <xf numFmtId="169" fontId="9" fillId="7" borderId="9" xfId="0" applyNumberFormat="1" applyFont="1" applyFill="1" applyBorder="1" applyAlignment="1" applyProtection="1">
      <alignment horizontal="center" vertical="center" wrapText="1"/>
      <protection hidden="1"/>
    </xf>
    <xf numFmtId="170" fontId="9" fillId="6" borderId="25" xfId="0" applyNumberFormat="1"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hidden="1"/>
    </xf>
    <xf numFmtId="0" fontId="9" fillId="2" borderId="27" xfId="0" applyFont="1" applyFill="1" applyBorder="1" applyAlignment="1" applyProtection="1">
      <alignment horizontal="center" vertical="center" wrapText="1"/>
      <protection hidden="1"/>
    </xf>
    <xf numFmtId="167" fontId="9" fillId="6" borderId="12" xfId="0" applyNumberFormat="1"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hidden="1"/>
    </xf>
    <xf numFmtId="0" fontId="9" fillId="2" borderId="24" xfId="0" applyFont="1" applyFill="1" applyBorder="1" applyAlignment="1" applyProtection="1">
      <alignment horizontal="center" vertical="center" wrapText="1"/>
      <protection hidden="1"/>
    </xf>
    <xf numFmtId="167" fontId="9" fillId="6" borderId="9" xfId="0" applyNumberFormat="1" applyFont="1" applyFill="1" applyBorder="1" applyAlignment="1" applyProtection="1">
      <alignment horizontal="center" vertical="center" wrapText="1"/>
      <protection locked="0"/>
    </xf>
    <xf numFmtId="14" fontId="9" fillId="6" borderId="23" xfId="0" applyNumberFormat="1" applyFont="1" applyFill="1" applyBorder="1" applyAlignment="1" applyProtection="1">
      <alignment horizontal="center" vertical="center" wrapText="1"/>
      <protection locked="0"/>
    </xf>
    <xf numFmtId="0" fontId="9" fillId="0" borderId="0" xfId="0" applyFont="1" applyFill="1" applyAlignment="1" applyProtection="1">
      <alignment vertical="center" wrapText="1"/>
      <protection hidden="1"/>
    </xf>
    <xf numFmtId="14" fontId="9" fillId="6" borderId="11" xfId="0" applyNumberFormat="1" applyFont="1" applyFill="1" applyBorder="1" applyAlignment="1" applyProtection="1">
      <alignment horizontal="center" vertical="center" wrapText="1"/>
      <protection locked="0"/>
    </xf>
    <xf numFmtId="49" fontId="9" fillId="6" borderId="12" xfId="0" applyNumberFormat="1" applyFont="1" applyFill="1" applyBorder="1" applyAlignment="1" applyProtection="1">
      <alignment horizontal="center" vertical="center" wrapText="1"/>
      <protection locked="0"/>
    </xf>
    <xf numFmtId="0" fontId="9" fillId="6" borderId="12" xfId="0" applyNumberFormat="1" applyFont="1" applyFill="1" applyBorder="1" applyAlignment="1" applyProtection="1">
      <alignment horizontal="center" vertical="center" wrapText="1"/>
      <protection locked="0"/>
    </xf>
    <xf numFmtId="164" fontId="9" fillId="7" borderId="12" xfId="0" applyNumberFormat="1"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9" fillId="6" borderId="14"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hidden="1"/>
    </xf>
    <xf numFmtId="0" fontId="9" fillId="0" borderId="0" xfId="0" applyFont="1" applyBorder="1" applyAlignment="1" applyProtection="1">
      <alignment vertical="center" wrapText="1"/>
      <protection hidden="1"/>
    </xf>
    <xf numFmtId="0" fontId="7" fillId="5" borderId="47" xfId="0" applyFont="1" applyFill="1" applyBorder="1" applyAlignment="1" applyProtection="1">
      <alignment horizontal="left" vertical="center" wrapText="1"/>
      <protection hidden="1"/>
    </xf>
    <xf numFmtId="14" fontId="9" fillId="6" borderId="56" xfId="0" applyNumberFormat="1" applyFont="1" applyFill="1" applyBorder="1" applyAlignment="1" applyProtection="1">
      <alignment horizontal="center" vertical="center" wrapText="1"/>
      <protection locked="0"/>
    </xf>
    <xf numFmtId="0" fontId="9" fillId="6" borderId="56" xfId="0" applyFont="1" applyFill="1" applyBorder="1" applyAlignment="1" applyProtection="1">
      <alignment horizontal="center" vertical="center" wrapText="1"/>
      <protection locked="0"/>
    </xf>
    <xf numFmtId="0" fontId="9" fillId="7" borderId="56" xfId="0" applyFont="1" applyFill="1" applyBorder="1" applyAlignment="1" applyProtection="1">
      <alignment horizontal="center" vertical="center" wrapText="1"/>
      <protection hidden="1"/>
    </xf>
    <xf numFmtId="14" fontId="9" fillId="5" borderId="56" xfId="0" applyNumberFormat="1" applyFont="1" applyFill="1" applyBorder="1" applyAlignment="1" applyProtection="1">
      <alignment horizontal="center" vertical="center" wrapText="1"/>
      <protection hidden="1"/>
    </xf>
    <xf numFmtId="0" fontId="9" fillId="5" borderId="56" xfId="0" applyFont="1" applyFill="1" applyBorder="1" applyAlignment="1" applyProtection="1">
      <alignment horizontal="center" vertical="center" wrapText="1"/>
      <protection hidden="1"/>
    </xf>
    <xf numFmtId="0" fontId="9" fillId="6" borderId="4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14" fontId="9" fillId="2" borderId="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wrapText="1"/>
      <protection hidden="1"/>
    </xf>
    <xf numFmtId="0" fontId="9" fillId="6" borderId="36" xfId="0" applyFont="1" applyFill="1" applyBorder="1" applyAlignment="1" applyProtection="1">
      <alignment horizontal="center" vertical="center" wrapText="1"/>
      <protection locked="0"/>
    </xf>
    <xf numFmtId="0" fontId="18" fillId="2" borderId="0" xfId="0" applyFont="1" applyFill="1" applyBorder="1" applyAlignment="1" applyProtection="1">
      <alignment vertical="center" wrapText="1"/>
      <protection hidden="1"/>
    </xf>
    <xf numFmtId="165" fontId="9" fillId="7" borderId="9" xfId="0" applyNumberFormat="1" applyFont="1" applyFill="1" applyBorder="1" applyAlignment="1" applyProtection="1">
      <alignment horizontal="center" vertical="center" wrapText="1"/>
      <protection hidden="1"/>
    </xf>
    <xf numFmtId="165" fontId="9" fillId="7" borderId="36" xfId="0" applyNumberFormat="1" applyFont="1" applyFill="1" applyBorder="1" applyAlignment="1" applyProtection="1">
      <alignment horizontal="center" vertical="center" wrapText="1"/>
      <protection hidden="1"/>
    </xf>
    <xf numFmtId="2" fontId="9" fillId="7" borderId="9" xfId="0" applyNumberFormat="1" applyFont="1" applyFill="1" applyBorder="1" applyAlignment="1" applyProtection="1">
      <alignment horizontal="center" vertical="center" wrapText="1"/>
      <protection hidden="1"/>
    </xf>
    <xf numFmtId="0" fontId="13" fillId="5" borderId="45" xfId="0" applyFont="1" applyFill="1" applyBorder="1" applyAlignment="1" applyProtection="1">
      <alignment horizontal="center" vertical="center" wrapText="1"/>
      <protection hidden="1"/>
    </xf>
    <xf numFmtId="0" fontId="9" fillId="7" borderId="46"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167" fontId="20" fillId="6" borderId="18" xfId="0" applyNumberFormat="1"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hidden="1"/>
    </xf>
    <xf numFmtId="0" fontId="20" fillId="6" borderId="18" xfId="0"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hidden="1"/>
    </xf>
    <xf numFmtId="167" fontId="20" fillId="7" borderId="18" xfId="0" applyNumberFormat="1" applyFont="1" applyFill="1" applyBorder="1" applyAlignment="1" applyProtection="1">
      <alignment horizontal="center" vertical="center" wrapText="1"/>
      <protection hidden="1"/>
    </xf>
    <xf numFmtId="167" fontId="20" fillId="7" borderId="38" xfId="0" applyNumberFormat="1" applyFont="1" applyFill="1" applyBorder="1" applyAlignment="1" applyProtection="1">
      <alignment horizontal="center" vertical="center" wrapText="1"/>
      <protection hidden="1"/>
    </xf>
    <xf numFmtId="167" fontId="20" fillId="6" borderId="9" xfId="0" applyNumberFormat="1"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hidden="1"/>
    </xf>
    <xf numFmtId="0" fontId="20" fillId="6" borderId="9" xfId="0" applyFont="1" applyFill="1" applyBorder="1" applyAlignment="1" applyProtection="1">
      <alignment horizontal="center" vertical="center" wrapText="1"/>
      <protection locked="0"/>
    </xf>
    <xf numFmtId="0" fontId="14" fillId="5" borderId="11" xfId="0" applyFont="1" applyFill="1" applyBorder="1" applyAlignment="1" applyProtection="1">
      <alignment horizontal="center" vertical="center" wrapText="1"/>
      <protection hidden="1"/>
    </xf>
    <xf numFmtId="167" fontId="20" fillId="7" borderId="9" xfId="0" applyNumberFormat="1" applyFont="1" applyFill="1" applyBorder="1" applyAlignment="1" applyProtection="1">
      <alignment horizontal="center" vertical="center" wrapText="1"/>
      <protection hidden="1"/>
    </xf>
    <xf numFmtId="0" fontId="20" fillId="6" borderId="46"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hidden="1"/>
    </xf>
    <xf numFmtId="0" fontId="14" fillId="5" borderId="58" xfId="0" applyFont="1" applyFill="1" applyBorder="1" applyAlignment="1" applyProtection="1">
      <alignment horizontal="center" vertical="center" wrapText="1"/>
      <protection hidden="1"/>
    </xf>
    <xf numFmtId="167" fontId="20" fillId="7" borderId="46" xfId="0" applyNumberFormat="1" applyFont="1" applyFill="1" applyBorder="1" applyAlignment="1" applyProtection="1">
      <alignment horizontal="center" vertical="center" wrapText="1"/>
      <protection hidden="1"/>
    </xf>
    <xf numFmtId="165" fontId="9" fillId="6" borderId="46" xfId="0" applyNumberFormat="1" applyFont="1" applyFill="1" applyBorder="1" applyAlignment="1" applyProtection="1">
      <alignment horizontal="center" vertical="center" wrapText="1"/>
      <protection locked="0"/>
    </xf>
    <xf numFmtId="0" fontId="9" fillId="6" borderId="46" xfId="0" applyFont="1" applyFill="1" applyBorder="1" applyAlignment="1" applyProtection="1">
      <alignment horizontal="center" vertical="center" wrapText="1"/>
      <protection locked="0"/>
    </xf>
    <xf numFmtId="0" fontId="9" fillId="6" borderId="39" xfId="0" applyFont="1" applyFill="1" applyBorder="1" applyAlignment="1" applyProtection="1">
      <alignment horizontal="center" vertical="center" wrapText="1"/>
      <protection locked="0"/>
    </xf>
    <xf numFmtId="0" fontId="22" fillId="2" borderId="0" xfId="0" applyFont="1" applyFill="1" applyAlignment="1" applyProtection="1">
      <alignment vertical="center" wrapText="1"/>
      <protection hidden="1"/>
    </xf>
    <xf numFmtId="0" fontId="22" fillId="2" borderId="0" xfId="0" applyFont="1" applyFill="1" applyBorder="1" applyAlignment="1" applyProtection="1">
      <alignment vertical="center" wrapText="1"/>
      <protection hidden="1"/>
    </xf>
    <xf numFmtId="0" fontId="23" fillId="5" borderId="34" xfId="0" applyFont="1" applyFill="1" applyBorder="1" applyAlignment="1" applyProtection="1">
      <alignment horizontal="center" vertical="center" wrapText="1"/>
      <protection hidden="1"/>
    </xf>
    <xf numFmtId="166" fontId="22" fillId="3" borderId="9" xfId="0" applyNumberFormat="1" applyFont="1" applyFill="1" applyBorder="1" applyAlignment="1" applyProtection="1">
      <alignment horizontal="center" vertical="center"/>
      <protection locked="0"/>
    </xf>
    <xf numFmtId="1" fontId="22" fillId="3" borderId="9" xfId="0" applyNumberFormat="1" applyFont="1" applyFill="1" applyBorder="1" applyAlignment="1" applyProtection="1">
      <alignment horizontal="center" vertical="center"/>
      <protection locked="0"/>
    </xf>
    <xf numFmtId="1" fontId="22" fillId="6" borderId="9"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protection locked="0"/>
    </xf>
    <xf numFmtId="0" fontId="22" fillId="6" borderId="9" xfId="0" applyFont="1" applyFill="1" applyBorder="1" applyAlignment="1" applyProtection="1">
      <alignment horizontal="center" vertical="center" wrapText="1"/>
      <protection locked="0"/>
    </xf>
    <xf numFmtId="167" fontId="22" fillId="7" borderId="9" xfId="0" applyNumberFormat="1" applyFont="1" applyFill="1" applyBorder="1" applyAlignment="1" applyProtection="1">
      <alignment horizontal="center" vertical="center" wrapText="1"/>
      <protection hidden="1"/>
    </xf>
    <xf numFmtId="0" fontId="22" fillId="6" borderId="35" xfId="0" applyFont="1" applyFill="1" applyBorder="1" applyAlignment="1" applyProtection="1">
      <alignment horizontal="center" vertical="center" wrapText="1"/>
      <protection locked="0"/>
    </xf>
    <xf numFmtId="0" fontId="22" fillId="0" borderId="0" xfId="0" applyFont="1" applyAlignment="1" applyProtection="1">
      <alignment vertical="center" wrapText="1"/>
      <protection hidden="1"/>
    </xf>
    <xf numFmtId="1" fontId="22" fillId="7" borderId="36" xfId="0" applyNumberFormat="1" applyFont="1" applyFill="1" applyBorder="1" applyAlignment="1" applyProtection="1">
      <alignment horizontal="center" vertical="center" wrapText="1"/>
      <protection hidden="1"/>
    </xf>
    <xf numFmtId="0" fontId="22" fillId="2" borderId="19" xfId="0" applyFont="1" applyFill="1" applyBorder="1" applyAlignment="1" applyProtection="1">
      <alignment horizontal="center" vertical="center" wrapText="1"/>
      <protection hidden="1"/>
    </xf>
    <xf numFmtId="1" fontId="22" fillId="3" borderId="12" xfId="0" applyNumberFormat="1" applyFont="1" applyFill="1" applyBorder="1" applyAlignment="1" applyProtection="1">
      <alignment horizontal="center" vertical="center"/>
      <protection locked="0"/>
    </xf>
    <xf numFmtId="1" fontId="22" fillId="6" borderId="25" xfId="0" applyNumberFormat="1"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protection locked="0"/>
    </xf>
    <xf numFmtId="0" fontId="22" fillId="6" borderId="25" xfId="0" applyFont="1" applyFill="1" applyBorder="1" applyAlignment="1" applyProtection="1">
      <alignment horizontal="center" vertical="center" wrapText="1"/>
      <protection locked="0"/>
    </xf>
    <xf numFmtId="0" fontId="22" fillId="6" borderId="64" xfId="0" applyFont="1" applyFill="1" applyBorder="1" applyAlignment="1" applyProtection="1">
      <alignment horizontal="center" vertical="center" wrapText="1"/>
      <protection locked="0"/>
    </xf>
    <xf numFmtId="166" fontId="9" fillId="7" borderId="58" xfId="0" applyNumberFormat="1" applyFont="1" applyFill="1" applyBorder="1" applyAlignment="1" applyProtection="1">
      <alignment horizontal="center" vertical="center" wrapText="1"/>
      <protection hidden="1"/>
    </xf>
    <xf numFmtId="166" fontId="9" fillId="7" borderId="39" xfId="0" applyNumberFormat="1" applyFont="1" applyFill="1" applyBorder="1" applyAlignment="1" applyProtection="1">
      <alignment horizontal="center" vertical="center" wrapText="1"/>
      <protection hidden="1"/>
    </xf>
    <xf numFmtId="0" fontId="24" fillId="2" borderId="0" xfId="0" applyFont="1" applyFill="1" applyBorder="1" applyAlignment="1" applyProtection="1">
      <alignment vertical="center" wrapText="1"/>
      <protection hidden="1"/>
    </xf>
    <xf numFmtId="0" fontId="25" fillId="5" borderId="18" xfId="0" applyFont="1" applyFill="1" applyBorder="1" applyAlignment="1" applyProtection="1">
      <alignment horizontal="center" vertical="center" wrapText="1"/>
      <protection hidden="1"/>
    </xf>
    <xf numFmtId="0" fontId="25" fillId="5" borderId="38"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5" borderId="0" xfId="0" applyFont="1" applyFill="1" applyBorder="1" applyAlignment="1" applyProtection="1">
      <alignment horizontal="center" vertical="center" wrapText="1"/>
      <protection hidden="1"/>
    </xf>
    <xf numFmtId="0" fontId="9" fillId="5" borderId="51" xfId="0" applyFont="1" applyFill="1" applyBorder="1" applyAlignment="1" applyProtection="1">
      <alignment horizontal="center" vertical="center" wrapText="1"/>
      <protection hidden="1"/>
    </xf>
    <xf numFmtId="2" fontId="9" fillId="7" borderId="36" xfId="0" applyNumberFormat="1" applyFont="1" applyFill="1" applyBorder="1" applyAlignment="1" applyProtection="1">
      <alignment horizontal="center" vertical="center" wrapText="1"/>
      <protection hidden="1"/>
    </xf>
    <xf numFmtId="11" fontId="9" fillId="7" borderId="9" xfId="0" applyNumberFormat="1"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9" fillId="9" borderId="28" xfId="0" applyFont="1" applyFill="1" applyBorder="1" applyAlignment="1" applyProtection="1">
      <alignment vertical="center" wrapText="1"/>
      <protection hidden="1"/>
    </xf>
    <xf numFmtId="0" fontId="9" fillId="9" borderId="13" xfId="0" applyFont="1" applyFill="1" applyBorder="1" applyAlignment="1" applyProtection="1">
      <alignment vertical="center" wrapText="1"/>
      <protection hidden="1"/>
    </xf>
    <xf numFmtId="0" fontId="9" fillId="9" borderId="25" xfId="0" applyFont="1" applyFill="1" applyBorder="1" applyAlignment="1" applyProtection="1">
      <alignment vertical="center" wrapText="1"/>
      <protection hidden="1"/>
    </xf>
    <xf numFmtId="0" fontId="9" fillId="9" borderId="26" xfId="0" applyFont="1" applyFill="1" applyBorder="1" applyAlignment="1" applyProtection="1">
      <alignment vertical="center" wrapText="1"/>
      <protection hidden="1"/>
    </xf>
    <xf numFmtId="2" fontId="9" fillId="2" borderId="0" xfId="0" applyNumberFormat="1" applyFont="1" applyFill="1" applyBorder="1" applyAlignment="1" applyProtection="1">
      <alignment vertical="center" wrapText="1"/>
      <protection hidden="1"/>
    </xf>
    <xf numFmtId="2" fontId="9" fillId="5" borderId="35" xfId="0" applyNumberFormat="1" applyFont="1" applyFill="1" applyBorder="1" applyAlignment="1" applyProtection="1">
      <alignment horizontal="center" vertical="center" wrapText="1"/>
      <protection hidden="1"/>
    </xf>
    <xf numFmtId="0" fontId="32" fillId="11" borderId="49" xfId="0" applyFont="1" applyFill="1" applyBorder="1" applyAlignment="1" applyProtection="1">
      <alignment horizontal="center" vertical="center" wrapText="1"/>
      <protection hidden="1"/>
    </xf>
    <xf numFmtId="11" fontId="9" fillId="5" borderId="48" xfId="0" applyNumberFormat="1" applyFont="1" applyFill="1" applyBorder="1" applyAlignment="1" applyProtection="1">
      <alignment horizontal="center" vertical="center" wrapText="1"/>
      <protection hidden="1"/>
    </xf>
    <xf numFmtId="0" fontId="9" fillId="5" borderId="64" xfId="0" applyFont="1" applyFill="1" applyBorder="1" applyAlignment="1" applyProtection="1">
      <alignment horizontal="center" vertical="center" wrapText="1"/>
      <protection hidden="1"/>
    </xf>
    <xf numFmtId="169" fontId="9" fillId="5" borderId="36" xfId="0" applyNumberFormat="1" applyFont="1" applyFill="1" applyBorder="1" applyAlignment="1" applyProtection="1">
      <alignment horizontal="center" vertical="center" wrapText="1"/>
      <protection hidden="1"/>
    </xf>
    <xf numFmtId="0" fontId="9" fillId="2" borderId="28" xfId="0" applyFont="1" applyFill="1" applyBorder="1" applyAlignment="1" applyProtection="1">
      <alignment vertical="center" wrapText="1"/>
      <protection hidden="1"/>
    </xf>
    <xf numFmtId="0" fontId="9" fillId="2" borderId="13" xfId="0" applyFont="1" applyFill="1" applyBorder="1" applyAlignment="1" applyProtection="1">
      <alignment vertical="center" wrapText="1"/>
      <protection hidden="1"/>
    </xf>
    <xf numFmtId="0" fontId="9" fillId="2" borderId="23" xfId="0" applyFont="1" applyFill="1" applyBorder="1" applyAlignment="1" applyProtection="1">
      <alignment vertical="center" wrapText="1"/>
      <protection hidden="1"/>
    </xf>
    <xf numFmtId="0" fontId="9" fillId="2" borderId="14" xfId="0" applyFont="1" applyFill="1" applyBorder="1" applyAlignment="1" applyProtection="1">
      <alignment vertical="center" wrapText="1"/>
      <protection hidden="1"/>
    </xf>
    <xf numFmtId="2" fontId="9" fillId="5" borderId="39" xfId="0" applyNumberFormat="1" applyFont="1" applyFill="1" applyBorder="1" applyAlignment="1" applyProtection="1">
      <alignment horizontal="center" vertical="center" wrapText="1"/>
      <protection hidden="1"/>
    </xf>
    <xf numFmtId="0" fontId="9" fillId="2" borderId="17" xfId="0" applyFont="1" applyFill="1" applyBorder="1" applyAlignment="1" applyProtection="1">
      <alignment vertical="center" wrapText="1"/>
      <protection hidden="1"/>
    </xf>
    <xf numFmtId="0" fontId="33" fillId="2" borderId="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wrapText="1"/>
      <protection hidden="1"/>
    </xf>
    <xf numFmtId="0" fontId="9" fillId="2" borderId="10" xfId="0" applyFont="1" applyFill="1" applyBorder="1" applyAlignment="1" applyProtection="1">
      <alignment vertical="center" wrapText="1"/>
      <protection hidden="1"/>
    </xf>
    <xf numFmtId="0" fontId="13" fillId="5" borderId="15" xfId="0" applyFont="1" applyFill="1" applyBorder="1" applyAlignment="1" applyProtection="1">
      <alignment vertical="center" wrapText="1"/>
      <protection hidden="1"/>
    </xf>
    <xf numFmtId="0" fontId="13" fillId="5" borderId="70" xfId="0" applyFont="1" applyFill="1" applyBorder="1" applyAlignment="1" applyProtection="1">
      <alignment horizontal="center" vertical="center" wrapText="1"/>
      <protection hidden="1"/>
    </xf>
    <xf numFmtId="0" fontId="9" fillId="5" borderId="23" xfId="0" applyFont="1" applyFill="1" applyBorder="1" applyAlignment="1" applyProtection="1">
      <alignment vertical="center" wrapText="1"/>
      <protection hidden="1"/>
    </xf>
    <xf numFmtId="0" fontId="9" fillId="5" borderId="14" xfId="0" applyFont="1" applyFill="1" applyBorder="1" applyAlignment="1" applyProtection="1">
      <alignment vertical="center" wrapText="1"/>
      <protection hidden="1"/>
    </xf>
    <xf numFmtId="164" fontId="9" fillId="7" borderId="11" xfId="0" applyNumberFormat="1" applyFont="1" applyFill="1" applyBorder="1" applyAlignment="1" applyProtection="1">
      <alignment horizontal="center" vertical="center" wrapText="1"/>
      <protection hidden="1"/>
    </xf>
    <xf numFmtId="169" fontId="9" fillId="5" borderId="35" xfId="0" applyNumberFormat="1" applyFont="1" applyFill="1" applyBorder="1" applyAlignment="1" applyProtection="1">
      <alignment horizontal="center" vertical="center"/>
      <protection hidden="1"/>
    </xf>
    <xf numFmtId="0" fontId="22" fillId="2" borderId="1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164" fontId="9"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0" fontId="9" fillId="2" borderId="34" xfId="0" applyFont="1" applyFill="1" applyBorder="1" applyAlignment="1" applyProtection="1">
      <alignment vertical="center" wrapText="1"/>
      <protection hidden="1"/>
    </xf>
    <xf numFmtId="0" fontId="9" fillId="2" borderId="9" xfId="0" applyFont="1" applyFill="1" applyBorder="1" applyAlignment="1" applyProtection="1">
      <alignment vertical="center" wrapText="1"/>
      <protection hidden="1"/>
    </xf>
    <xf numFmtId="0" fontId="9" fillId="2" borderId="36" xfId="0" applyFont="1" applyFill="1" applyBorder="1" applyAlignment="1" applyProtection="1">
      <alignment vertical="center" wrapText="1"/>
      <protection hidden="1"/>
    </xf>
    <xf numFmtId="0" fontId="34" fillId="5" borderId="34" xfId="0" applyFont="1" applyFill="1" applyBorder="1" applyAlignment="1" applyProtection="1">
      <alignment horizontal="center" vertical="center" wrapText="1"/>
      <protection hidden="1"/>
    </xf>
    <xf numFmtId="0" fontId="34" fillId="0" borderId="71" xfId="0" applyFont="1" applyFill="1" applyBorder="1" applyAlignment="1" applyProtection="1">
      <alignment horizontal="center" vertical="center" wrapText="1"/>
      <protection hidden="1"/>
    </xf>
    <xf numFmtId="169" fontId="9" fillId="2" borderId="51" xfId="0" applyNumberFormat="1" applyFont="1" applyFill="1" applyBorder="1" applyAlignment="1" applyProtection="1">
      <alignment vertical="center" wrapText="1"/>
      <protection hidden="1"/>
    </xf>
    <xf numFmtId="166" fontId="9" fillId="7" borderId="9" xfId="0" applyNumberFormat="1" applyFont="1" applyFill="1" applyBorder="1" applyAlignment="1" applyProtection="1">
      <alignment horizontal="center" vertical="center" wrapText="1"/>
      <protection hidden="1"/>
    </xf>
    <xf numFmtId="0" fontId="34" fillId="0" borderId="72" xfId="0" applyFont="1" applyFill="1" applyBorder="1" applyAlignment="1" applyProtection="1">
      <alignment horizontal="center" vertical="center" wrapText="1"/>
      <protection hidden="1"/>
    </xf>
    <xf numFmtId="166" fontId="9" fillId="7" borderId="36" xfId="0" applyNumberFormat="1" applyFont="1" applyFill="1" applyBorder="1" applyAlignment="1" applyProtection="1">
      <alignment horizontal="center" vertical="center" wrapText="1"/>
      <protection hidden="1"/>
    </xf>
    <xf numFmtId="0" fontId="34" fillId="5" borderId="23" xfId="0" applyFont="1" applyFill="1" applyBorder="1" applyAlignment="1" applyProtection="1">
      <alignment vertical="center" wrapText="1"/>
      <protection hidden="1"/>
    </xf>
    <xf numFmtId="0" fontId="9" fillId="5" borderId="34" xfId="0" applyFont="1" applyFill="1" applyBorder="1" applyAlignment="1" applyProtection="1">
      <alignment vertical="center" wrapText="1"/>
      <protection hidden="1"/>
    </xf>
    <xf numFmtId="0" fontId="9" fillId="7" borderId="36" xfId="0" applyFont="1" applyFill="1" applyBorder="1" applyAlignment="1" applyProtection="1">
      <alignment horizontal="center" vertical="center" wrapText="1"/>
      <protection hidden="1"/>
    </xf>
    <xf numFmtId="169" fontId="9" fillId="2" borderId="0" xfId="0" applyNumberFormat="1" applyFont="1" applyFill="1" applyBorder="1" applyAlignment="1" applyProtection="1">
      <alignment vertical="center" wrapText="1"/>
      <protection hidden="1"/>
    </xf>
    <xf numFmtId="0" fontId="35" fillId="5" borderId="23" xfId="0" applyFont="1" applyFill="1" applyBorder="1" applyAlignment="1" applyProtection="1">
      <alignment horizontal="left" vertical="center" wrapText="1"/>
      <protection hidden="1"/>
    </xf>
    <xf numFmtId="1" fontId="9" fillId="7" borderId="11" xfId="0" applyNumberFormat="1" applyFont="1" applyFill="1" applyBorder="1" applyAlignment="1" applyProtection="1">
      <alignment horizontal="center" vertical="center" wrapText="1"/>
      <protection hidden="1"/>
    </xf>
    <xf numFmtId="1" fontId="9" fillId="2" borderId="0" xfId="0" applyNumberFormat="1" applyFont="1" applyFill="1" applyBorder="1" applyAlignment="1" applyProtection="1">
      <alignment vertical="center" wrapText="1"/>
      <protection hidden="1"/>
    </xf>
    <xf numFmtId="0" fontId="34" fillId="2" borderId="34" xfId="0" applyFont="1" applyFill="1" applyBorder="1" applyAlignment="1" applyProtection="1">
      <alignment horizontal="center" vertical="center" wrapText="1"/>
      <protection hidden="1"/>
    </xf>
    <xf numFmtId="0" fontId="9" fillId="0" borderId="0" xfId="0" applyFont="1" applyFill="1" applyBorder="1" applyAlignment="1" applyProtection="1">
      <alignment vertical="center" wrapText="1"/>
      <protection hidden="1"/>
    </xf>
    <xf numFmtId="11" fontId="9" fillId="7" borderId="36" xfId="0" applyNumberFormat="1" applyFont="1" applyFill="1" applyBorder="1" applyAlignment="1" applyProtection="1">
      <alignment horizontal="center" vertical="center" wrapText="1"/>
      <protection hidden="1"/>
    </xf>
    <xf numFmtId="0" fontId="34" fillId="5" borderId="45" xfId="0" applyFont="1" applyFill="1" applyBorder="1" applyAlignment="1" applyProtection="1">
      <alignment horizontal="center" vertical="center" wrapText="1"/>
      <protection hidden="1"/>
    </xf>
    <xf numFmtId="0" fontId="9" fillId="7" borderId="39" xfId="0" applyFont="1" applyFill="1" applyBorder="1" applyAlignment="1" applyProtection="1">
      <alignment horizontal="center" vertical="center" wrapText="1"/>
      <protection hidden="1"/>
    </xf>
    <xf numFmtId="0" fontId="22" fillId="2" borderId="10" xfId="0" applyFont="1" applyFill="1" applyBorder="1" applyAlignment="1" applyProtection="1">
      <alignment vertical="center" wrapText="1"/>
      <protection hidden="1"/>
    </xf>
    <xf numFmtId="0" fontId="36" fillId="2" borderId="0" xfId="0" applyNumberFormat="1" applyFont="1" applyFill="1" applyBorder="1" applyAlignment="1" applyProtection="1">
      <alignment horizontal="center" vertical="center" wrapText="1"/>
      <protection hidden="1"/>
    </xf>
    <xf numFmtId="0" fontId="37" fillId="2" borderId="51" xfId="0" applyFont="1" applyFill="1" applyBorder="1" applyAlignment="1" applyProtection="1">
      <alignment vertical="center" wrapText="1"/>
      <protection hidden="1"/>
    </xf>
    <xf numFmtId="0" fontId="34" fillId="2" borderId="0" xfId="0" applyFont="1" applyFill="1" applyBorder="1" applyAlignment="1" applyProtection="1">
      <alignment vertical="center" wrapText="1"/>
      <protection hidden="1"/>
    </xf>
    <xf numFmtId="0" fontId="22" fillId="5" borderId="65" xfId="0" applyFont="1" applyFill="1" applyBorder="1" applyAlignment="1" applyProtection="1">
      <alignment horizontal="left" vertical="center" wrapText="1"/>
      <protection hidden="1"/>
    </xf>
    <xf numFmtId="0" fontId="9" fillId="5" borderId="65" xfId="0" applyFont="1" applyFill="1" applyBorder="1" applyAlignment="1" applyProtection="1">
      <alignment vertical="center" wrapText="1"/>
      <protection hidden="1"/>
    </xf>
    <xf numFmtId="0" fontId="9" fillId="5" borderId="60" xfId="0" applyFont="1" applyFill="1" applyBorder="1" applyAlignment="1" applyProtection="1">
      <alignment vertical="center" wrapText="1"/>
      <protection hidden="1"/>
    </xf>
    <xf numFmtId="1" fontId="9" fillId="7" borderId="58" xfId="0" applyNumberFormat="1" applyFont="1" applyFill="1" applyBorder="1" applyAlignment="1" applyProtection="1">
      <alignment horizontal="center" vertical="center" wrapText="1"/>
      <protection hidden="1"/>
    </xf>
    <xf numFmtId="169" fontId="9" fillId="5" borderId="64" xfId="0" applyNumberFormat="1" applyFont="1" applyFill="1" applyBorder="1" applyAlignment="1" applyProtection="1">
      <alignment horizontal="center" vertical="center"/>
      <protection hidden="1"/>
    </xf>
    <xf numFmtId="0" fontId="38" fillId="5" borderId="43" xfId="0" applyFont="1" applyFill="1" applyBorder="1" applyAlignment="1" applyProtection="1">
      <alignment horizontal="center" vertical="center" wrapText="1"/>
      <protection hidden="1"/>
    </xf>
    <xf numFmtId="2" fontId="22" fillId="5" borderId="9" xfId="0" applyNumberFormat="1"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wrapText="1"/>
      <protection hidden="1"/>
    </xf>
    <xf numFmtId="0" fontId="41" fillId="2" borderId="51" xfId="0" applyFont="1" applyFill="1" applyBorder="1" applyAlignment="1" applyProtection="1">
      <alignment horizontal="center" vertical="center" wrapText="1"/>
      <protection hidden="1"/>
    </xf>
    <xf numFmtId="0" fontId="23" fillId="5" borderId="9" xfId="0" applyFont="1" applyFill="1" applyBorder="1" applyAlignment="1" applyProtection="1">
      <alignment vertical="center" wrapText="1"/>
      <protection hidden="1"/>
    </xf>
    <xf numFmtId="0" fontId="37" fillId="7" borderId="9" xfId="0" applyFont="1" applyFill="1" applyBorder="1" applyAlignment="1" applyProtection="1">
      <alignment horizontal="center" vertical="center" wrapText="1"/>
      <protection hidden="1"/>
    </xf>
    <xf numFmtId="14" fontId="37" fillId="5" borderId="9" xfId="0" applyNumberFormat="1" applyFont="1" applyFill="1" applyBorder="1" applyAlignment="1" applyProtection="1">
      <alignment horizontal="center" vertical="center" wrapText="1"/>
      <protection hidden="1"/>
    </xf>
    <xf numFmtId="164" fontId="37" fillId="7" borderId="9" xfId="0" applyNumberFormat="1" applyFont="1" applyFill="1" applyBorder="1" applyAlignment="1" applyProtection="1">
      <alignment horizontal="center" vertical="center" wrapText="1"/>
      <protection hidden="1"/>
    </xf>
    <xf numFmtId="0" fontId="37" fillId="5" borderId="9" xfId="0" applyFont="1" applyFill="1" applyBorder="1" applyAlignment="1" applyProtection="1">
      <alignment horizontal="center" vertical="center" wrapText="1"/>
      <protection hidden="1"/>
    </xf>
    <xf numFmtId="0" fontId="37" fillId="5" borderId="36" xfId="0" applyFont="1" applyFill="1" applyBorder="1" applyAlignment="1" applyProtection="1">
      <alignment horizontal="center" vertical="center" wrapText="1"/>
      <protection hidden="1"/>
    </xf>
    <xf numFmtId="169" fontId="37" fillId="7" borderId="9" xfId="0" applyNumberFormat="1" applyFont="1" applyFill="1" applyBorder="1" applyAlignment="1" applyProtection="1">
      <alignment horizontal="center" vertical="center" wrapText="1"/>
      <protection hidden="1"/>
    </xf>
    <xf numFmtId="0" fontId="43" fillId="5" borderId="36" xfId="0" applyFont="1" applyFill="1" applyBorder="1" applyAlignment="1" applyProtection="1">
      <alignment horizontal="center" vertical="center" wrapText="1"/>
      <protection hidden="1"/>
    </xf>
    <xf numFmtId="0" fontId="34" fillId="2" borderId="51" xfId="0" applyFont="1" applyFill="1" applyBorder="1" applyAlignment="1" applyProtection="1">
      <alignment horizontal="center" vertical="center" wrapText="1"/>
      <protection hidden="1"/>
    </xf>
    <xf numFmtId="165" fontId="22" fillId="5" borderId="9" xfId="0" applyNumberFormat="1" applyFont="1" applyFill="1" applyBorder="1" applyAlignment="1" applyProtection="1">
      <alignment horizontal="center" vertical="center" wrapText="1"/>
      <protection hidden="1"/>
    </xf>
    <xf numFmtId="2" fontId="37" fillId="7" borderId="9" xfId="0" applyNumberFormat="1" applyFont="1" applyFill="1" applyBorder="1" applyAlignment="1" applyProtection="1">
      <alignment horizontal="center" vertical="center" wrapText="1"/>
      <protection hidden="1"/>
    </xf>
    <xf numFmtId="171" fontId="37" fillId="7" borderId="9" xfId="0" applyNumberFormat="1" applyFont="1" applyFill="1" applyBorder="1" applyAlignment="1" applyProtection="1">
      <alignment horizontal="center" vertical="center" wrapText="1"/>
      <protection hidden="1"/>
    </xf>
    <xf numFmtId="169" fontId="37" fillId="5" borderId="9" xfId="0" applyNumberFormat="1" applyFont="1" applyFill="1" applyBorder="1" applyAlignment="1" applyProtection="1">
      <alignment horizontal="center" vertical="center" wrapText="1"/>
      <protection hidden="1"/>
    </xf>
    <xf numFmtId="172" fontId="37" fillId="7" borderId="9" xfId="0" applyNumberFormat="1" applyFont="1" applyFill="1" applyBorder="1" applyAlignment="1" applyProtection="1">
      <alignment horizontal="center" vertical="center" wrapText="1"/>
      <protection hidden="1"/>
    </xf>
    <xf numFmtId="166" fontId="22" fillId="5" borderId="9" xfId="0" applyNumberFormat="1" applyFont="1" applyFill="1" applyBorder="1" applyAlignment="1" applyProtection="1">
      <alignment horizontal="center" vertical="center" wrapText="1"/>
      <protection hidden="1"/>
    </xf>
    <xf numFmtId="166" fontId="37" fillId="7" borderId="9" xfId="0" applyNumberFormat="1" applyFont="1" applyFill="1" applyBorder="1" applyAlignment="1" applyProtection="1">
      <alignment horizontal="center" vertical="center" wrapText="1"/>
      <protection hidden="1"/>
    </xf>
    <xf numFmtId="171" fontId="34" fillId="2" borderId="0" xfId="0" applyNumberFormat="1" applyFont="1" applyFill="1" applyBorder="1" applyAlignment="1" applyProtection="1">
      <alignment horizontal="center" vertical="center" wrapText="1"/>
      <protection hidden="1"/>
    </xf>
    <xf numFmtId="0" fontId="22" fillId="5" borderId="9" xfId="0" applyFont="1" applyFill="1" applyBorder="1" applyAlignment="1" applyProtection="1">
      <alignment horizontal="center" vertical="center" wrapText="1"/>
      <protection hidden="1"/>
    </xf>
    <xf numFmtId="0" fontId="22" fillId="5" borderId="9" xfId="0" applyFont="1" applyFill="1" applyBorder="1" applyAlignment="1" applyProtection="1">
      <alignment vertical="center" wrapText="1"/>
      <protection hidden="1"/>
    </xf>
    <xf numFmtId="11" fontId="22" fillId="5" borderId="9" xfId="0" applyNumberFormat="1" applyFont="1" applyFill="1" applyBorder="1" applyAlignment="1" applyProtection="1">
      <alignment horizontal="center" vertical="center" wrapText="1"/>
      <protection hidden="1"/>
    </xf>
    <xf numFmtId="11" fontId="37" fillId="7" borderId="9" xfId="0" applyNumberFormat="1" applyFont="1" applyFill="1" applyBorder="1" applyAlignment="1" applyProtection="1">
      <alignment horizontal="center" vertical="center" wrapText="1"/>
      <protection hidden="1"/>
    </xf>
    <xf numFmtId="0" fontId="44" fillId="5" borderId="9" xfId="0" applyFont="1" applyFill="1" applyBorder="1" applyAlignment="1" applyProtection="1">
      <alignment horizontal="center" vertical="center" wrapText="1"/>
      <protection hidden="1"/>
    </xf>
    <xf numFmtId="0" fontId="22" fillId="5" borderId="46" xfId="0" applyFont="1" applyFill="1" applyBorder="1" applyAlignment="1" applyProtection="1">
      <alignment horizontal="center" vertical="center" wrapText="1"/>
      <protection hidden="1"/>
    </xf>
    <xf numFmtId="168" fontId="37" fillId="7" borderId="46" xfId="0" applyNumberFormat="1" applyFont="1" applyFill="1" applyBorder="1" applyAlignment="1" applyProtection="1">
      <alignment horizontal="center" vertical="center" wrapText="1"/>
      <protection hidden="1"/>
    </xf>
    <xf numFmtId="0" fontId="37" fillId="5" borderId="46" xfId="0" applyFont="1" applyFill="1" applyBorder="1" applyAlignment="1" applyProtection="1">
      <alignment horizontal="center" vertical="center" wrapText="1"/>
      <protection hidden="1"/>
    </xf>
    <xf numFmtId="0" fontId="37" fillId="7" borderId="46" xfId="0" applyFont="1" applyFill="1" applyBorder="1" applyAlignment="1" applyProtection="1">
      <alignment horizontal="center" vertical="center" wrapText="1"/>
      <protection hidden="1"/>
    </xf>
    <xf numFmtId="169" fontId="37" fillId="7" borderId="46" xfId="0" applyNumberFormat="1" applyFont="1" applyFill="1" applyBorder="1" applyAlignment="1" applyProtection="1">
      <alignment horizontal="center" vertical="center" wrapText="1"/>
      <protection hidden="1"/>
    </xf>
    <xf numFmtId="0" fontId="43" fillId="5" borderId="39"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wrapText="1"/>
      <protection hidden="1"/>
    </xf>
    <xf numFmtId="0" fontId="9" fillId="12" borderId="0" xfId="0" applyFont="1" applyFill="1" applyAlignment="1" applyProtection="1">
      <alignment vertical="center" wrapText="1"/>
      <protection hidden="1"/>
    </xf>
    <xf numFmtId="0" fontId="12" fillId="2" borderId="0" xfId="0" applyFont="1" applyFill="1" applyBorder="1" applyAlignment="1" applyProtection="1">
      <alignment horizontal="center" vertical="center" wrapText="1"/>
      <protection hidden="1"/>
    </xf>
    <xf numFmtId="0" fontId="37" fillId="7" borderId="42" xfId="0" applyFont="1" applyFill="1" applyBorder="1" applyAlignment="1" applyProtection="1">
      <alignment horizontal="center" vertical="center" wrapText="1"/>
      <protection hidden="1"/>
    </xf>
    <xf numFmtId="0" fontId="37" fillId="5" borderId="42" xfId="0" applyFont="1" applyFill="1" applyBorder="1" applyAlignment="1" applyProtection="1">
      <alignment horizontal="center" vertical="center" wrapText="1"/>
      <protection hidden="1"/>
    </xf>
    <xf numFmtId="0" fontId="43" fillId="5" borderId="43" xfId="0" applyFont="1" applyFill="1" applyBorder="1" applyAlignment="1" applyProtection="1">
      <alignment horizontal="center" vertical="center" wrapText="1"/>
      <protection hidden="1"/>
    </xf>
    <xf numFmtId="0" fontId="37" fillId="5" borderId="58" xfId="0" applyFont="1" applyFill="1" applyBorder="1" applyAlignment="1" applyProtection="1">
      <alignment horizontal="center" vertical="center" wrapText="1"/>
      <protection hidden="1"/>
    </xf>
    <xf numFmtId="167" fontId="37" fillId="7" borderId="12" xfId="0" applyNumberFormat="1" applyFont="1" applyFill="1" applyBorder="1" applyAlignment="1" applyProtection="1">
      <alignment horizontal="center" vertical="center" wrapText="1"/>
      <protection hidden="1"/>
    </xf>
    <xf numFmtId="0" fontId="37" fillId="2" borderId="0" xfId="0" applyFont="1" applyFill="1" applyBorder="1" applyAlignment="1" applyProtection="1">
      <alignment vertical="center" wrapText="1"/>
      <protection hidden="1"/>
    </xf>
    <xf numFmtId="0" fontId="46" fillId="2" borderId="28" xfId="0" applyFont="1" applyFill="1" applyBorder="1" applyAlignment="1" applyProtection="1">
      <alignment vertical="center" wrapText="1"/>
      <protection hidden="1"/>
    </xf>
    <xf numFmtId="0" fontId="46" fillId="2" borderId="13" xfId="0" applyFont="1" applyFill="1" applyBorder="1" applyAlignment="1" applyProtection="1">
      <alignment vertical="center" wrapText="1"/>
      <protection hidden="1"/>
    </xf>
    <xf numFmtId="167" fontId="28" fillId="7" borderId="73" xfId="0" applyNumberFormat="1" applyFont="1" applyFill="1" applyBorder="1" applyAlignment="1" applyProtection="1">
      <alignment horizontal="center" vertical="center" wrapText="1"/>
      <protection hidden="1"/>
    </xf>
    <xf numFmtId="0" fontId="46" fillId="0" borderId="0" xfId="0" applyFont="1" applyFill="1" applyBorder="1" applyAlignment="1" applyProtection="1">
      <alignment vertical="center" wrapText="1"/>
      <protection hidden="1"/>
    </xf>
    <xf numFmtId="0" fontId="46" fillId="2" borderId="0" xfId="0" applyFont="1" applyFill="1" applyBorder="1" applyAlignment="1" applyProtection="1">
      <alignment vertical="center" wrapText="1"/>
      <protection hidden="1"/>
    </xf>
    <xf numFmtId="0" fontId="38" fillId="2" borderId="25" xfId="0" applyFont="1" applyFill="1" applyBorder="1" applyAlignment="1" applyProtection="1">
      <alignment vertical="center" wrapText="1"/>
      <protection hidden="1"/>
    </xf>
    <xf numFmtId="0" fontId="46" fillId="2" borderId="0" xfId="0" applyFont="1" applyFill="1" applyBorder="1" applyAlignment="1" applyProtection="1">
      <alignment horizontal="center" vertical="center" wrapText="1"/>
      <protection hidden="1"/>
    </xf>
    <xf numFmtId="0" fontId="47" fillId="5" borderId="41" xfId="0" applyFont="1" applyFill="1" applyBorder="1" applyAlignment="1" applyProtection="1">
      <alignment horizontal="center" vertical="center" wrapText="1"/>
      <protection hidden="1"/>
    </xf>
    <xf numFmtId="0" fontId="47" fillId="5" borderId="50" xfId="0" applyFont="1" applyFill="1" applyBorder="1" applyAlignment="1" applyProtection="1">
      <alignment horizontal="center" vertical="center" wrapText="1"/>
      <protection hidden="1"/>
    </xf>
    <xf numFmtId="0" fontId="50" fillId="5" borderId="50" xfId="0" applyFont="1" applyFill="1" applyBorder="1" applyAlignment="1" applyProtection="1">
      <alignment horizontal="center" vertical="center" wrapText="1"/>
      <protection hidden="1"/>
    </xf>
    <xf numFmtId="0" fontId="51" fillId="5" borderId="57" xfId="0" applyFont="1" applyFill="1" applyBorder="1" applyAlignment="1" applyProtection="1">
      <alignment horizontal="center" vertical="center" wrapText="1"/>
      <protection hidden="1"/>
    </xf>
    <xf numFmtId="0" fontId="52" fillId="5" borderId="61" xfId="0" applyFont="1" applyFill="1" applyBorder="1" applyAlignment="1" applyProtection="1">
      <alignment vertical="center" wrapText="1"/>
      <protection hidden="1"/>
    </xf>
    <xf numFmtId="2" fontId="14" fillId="7" borderId="18" xfId="0" applyNumberFormat="1" applyFont="1" applyFill="1" applyBorder="1" applyAlignment="1" applyProtection="1">
      <alignment horizontal="center" vertical="center" wrapText="1"/>
      <protection hidden="1"/>
    </xf>
    <xf numFmtId="167" fontId="14" fillId="7" borderId="17" xfId="0" applyNumberFormat="1" applyFont="1" applyFill="1" applyBorder="1" applyAlignment="1" applyProtection="1">
      <alignment horizontal="center" vertical="center" wrapText="1"/>
      <protection hidden="1"/>
    </xf>
    <xf numFmtId="165" fontId="9" fillId="7" borderId="15" xfId="0" applyNumberFormat="1" applyFont="1" applyFill="1" applyBorder="1" applyAlignment="1" applyProtection="1">
      <alignment vertical="center" wrapText="1"/>
      <protection hidden="1"/>
    </xf>
    <xf numFmtId="165" fontId="14" fillId="7" borderId="17" xfId="0" applyNumberFormat="1" applyFont="1" applyFill="1" applyBorder="1" applyAlignment="1" applyProtection="1">
      <alignment horizontal="center" vertical="center" wrapText="1"/>
      <protection hidden="1"/>
    </xf>
    <xf numFmtId="2" fontId="14" fillId="7" borderId="66" xfId="0" applyNumberFormat="1" applyFont="1" applyFill="1" applyBorder="1" applyAlignment="1" applyProtection="1">
      <alignment horizontal="center" vertical="center" wrapText="1"/>
      <protection hidden="1"/>
    </xf>
    <xf numFmtId="2" fontId="9" fillId="2" borderId="0" xfId="0" applyNumberFormat="1" applyFont="1" applyFill="1" applyAlignment="1" applyProtection="1">
      <alignment horizontal="center" vertical="center" wrapText="1"/>
      <protection hidden="1"/>
    </xf>
    <xf numFmtId="0" fontId="52" fillId="5" borderId="10" xfId="0" applyFont="1" applyFill="1" applyBorder="1" applyAlignment="1" applyProtection="1">
      <alignment vertical="center" wrapText="1"/>
      <protection hidden="1"/>
    </xf>
    <xf numFmtId="2" fontId="14" fillId="7" borderId="12" xfId="0" applyNumberFormat="1" applyFont="1" applyFill="1" applyBorder="1" applyAlignment="1" applyProtection="1">
      <alignment horizontal="center" vertical="center" wrapText="1"/>
      <protection hidden="1"/>
    </xf>
    <xf numFmtId="2" fontId="14" fillId="7" borderId="27" xfId="0" applyNumberFormat="1" applyFont="1" applyFill="1" applyBorder="1" applyAlignment="1" applyProtection="1">
      <alignment horizontal="center" vertical="center" wrapText="1"/>
      <protection hidden="1"/>
    </xf>
    <xf numFmtId="166" fontId="14" fillId="7" borderId="15" xfId="0" applyNumberFormat="1" applyFont="1" applyFill="1" applyBorder="1" applyAlignment="1" applyProtection="1">
      <alignment horizontal="center" vertical="center" wrapText="1"/>
      <protection hidden="1"/>
    </xf>
    <xf numFmtId="10" fontId="14" fillId="7" borderId="15" xfId="0" applyNumberFormat="1" applyFont="1" applyFill="1" applyBorder="1" applyAlignment="1" applyProtection="1">
      <alignment horizontal="center" vertical="center" wrapText="1"/>
      <protection hidden="1"/>
    </xf>
    <xf numFmtId="165" fontId="14" fillId="7" borderId="27" xfId="0" applyNumberFormat="1" applyFont="1" applyFill="1" applyBorder="1" applyAlignment="1" applyProtection="1">
      <alignment horizontal="center" vertical="center" wrapText="1"/>
      <protection hidden="1"/>
    </xf>
    <xf numFmtId="167" fontId="9" fillId="2" borderId="0" xfId="0" applyNumberFormat="1" applyFont="1" applyFill="1" applyAlignment="1" applyProtection="1">
      <alignment vertical="center" wrapText="1"/>
      <protection hidden="1"/>
    </xf>
    <xf numFmtId="166" fontId="9" fillId="7" borderId="45" xfId="0" applyNumberFormat="1" applyFont="1" applyFill="1" applyBorder="1" applyAlignment="1" applyProtection="1">
      <alignment horizontal="center" vertical="center" wrapText="1"/>
      <protection hidden="1"/>
    </xf>
    <xf numFmtId="2" fontId="0" fillId="7" borderId="39" xfId="0" applyNumberFormat="1" applyFill="1" applyBorder="1" applyAlignment="1" applyProtection="1">
      <alignment horizontal="center" vertical="center"/>
      <protection hidden="1"/>
    </xf>
    <xf numFmtId="0" fontId="52" fillId="5" borderId="45" xfId="0" applyFont="1" applyFill="1" applyBorder="1" applyAlignment="1" applyProtection="1">
      <alignment vertical="center" wrapText="1"/>
      <protection hidden="1"/>
    </xf>
    <xf numFmtId="165" fontId="14" fillId="7" borderId="46" xfId="0" applyNumberFormat="1" applyFont="1" applyFill="1" applyBorder="1" applyAlignment="1" applyProtection="1">
      <alignment horizontal="center" vertical="center" wrapText="1"/>
      <protection hidden="1"/>
    </xf>
    <xf numFmtId="165" fontId="9" fillId="7" borderId="56" xfId="0" applyNumberFormat="1" applyFont="1" applyFill="1" applyBorder="1" applyAlignment="1" applyProtection="1">
      <alignment vertical="center" wrapText="1"/>
      <protection hidden="1"/>
    </xf>
    <xf numFmtId="0" fontId="45" fillId="2" borderId="0" xfId="0" applyFont="1" applyFill="1" applyBorder="1" applyAlignment="1" applyProtection="1">
      <alignment vertical="center" wrapText="1"/>
      <protection hidden="1"/>
    </xf>
    <xf numFmtId="0" fontId="45" fillId="4" borderId="0" xfId="0" applyFont="1" applyFill="1" applyBorder="1" applyAlignment="1" applyProtection="1">
      <alignment vertical="center" wrapText="1"/>
      <protection hidden="1"/>
    </xf>
    <xf numFmtId="0" fontId="52" fillId="2" borderId="0" xfId="0" applyFont="1" applyFill="1" applyBorder="1" applyAlignment="1" applyProtection="1">
      <alignment vertical="center" wrapText="1"/>
      <protection hidden="1"/>
    </xf>
    <xf numFmtId="165" fontId="14" fillId="2" borderId="0" xfId="0" applyNumberFormat="1" applyFont="1" applyFill="1" applyBorder="1" applyAlignment="1" applyProtection="1">
      <alignment horizontal="center" vertical="center" wrapText="1"/>
      <protection hidden="1"/>
    </xf>
    <xf numFmtId="165" fontId="9" fillId="2" borderId="0" xfId="0" applyNumberFormat="1" applyFont="1" applyFill="1" applyBorder="1" applyAlignment="1" applyProtection="1">
      <alignment vertical="center" wrapText="1"/>
      <protection hidden="1"/>
    </xf>
    <xf numFmtId="2" fontId="14" fillId="2" borderId="0" xfId="0" applyNumberFormat="1" applyFont="1" applyFill="1" applyBorder="1" applyAlignment="1" applyProtection="1">
      <alignment horizontal="center" vertical="center" wrapText="1"/>
      <protection hidden="1"/>
    </xf>
    <xf numFmtId="0" fontId="54" fillId="7" borderId="0" xfId="0" applyFont="1" applyFill="1" applyBorder="1" applyAlignment="1" applyProtection="1">
      <alignment vertical="center" wrapText="1"/>
      <protection hidden="1"/>
    </xf>
    <xf numFmtId="0" fontId="9" fillId="7" borderId="0" xfId="0" applyFont="1" applyFill="1" applyBorder="1" applyAlignment="1" applyProtection="1">
      <alignment vertical="center" wrapText="1"/>
      <protection hidden="1"/>
    </xf>
    <xf numFmtId="0" fontId="24" fillId="7" borderId="0" xfId="0" applyFont="1" applyFill="1" applyBorder="1" applyAlignment="1" applyProtection="1">
      <alignment vertical="center" wrapText="1"/>
      <protection hidden="1"/>
    </xf>
    <xf numFmtId="0" fontId="5" fillId="6" borderId="6" xfId="0" applyFont="1" applyFill="1" applyBorder="1" applyAlignment="1" applyProtection="1">
      <alignment horizontal="centerContinuous" vertical="center" wrapText="1"/>
      <protection locked="0"/>
    </xf>
    <xf numFmtId="170" fontId="2" fillId="6" borderId="6" xfId="0" applyNumberFormat="1" applyFont="1" applyFill="1" applyBorder="1" applyAlignment="1" applyProtection="1">
      <alignment horizontal="centerContinuous" vertical="center" wrapText="1"/>
      <protection locked="0"/>
    </xf>
    <xf numFmtId="0" fontId="37" fillId="2" borderId="0" xfId="0" applyFont="1" applyFill="1" applyBorder="1" applyAlignment="1" applyProtection="1">
      <alignment horizontal="center" vertical="center" wrapText="1"/>
      <protection hidden="1"/>
    </xf>
    <xf numFmtId="0" fontId="22" fillId="5" borderId="23" xfId="0" applyFont="1" applyFill="1" applyBorder="1" applyAlignment="1" applyProtection="1">
      <alignment horizontal="left" vertical="center" wrapText="1"/>
      <protection hidden="1"/>
    </xf>
    <xf numFmtId="0" fontId="38" fillId="5" borderId="42" xfId="0" applyFont="1" applyFill="1" applyBorder="1" applyAlignment="1" applyProtection="1">
      <alignment horizontal="center" vertical="center" wrapText="1"/>
      <protection hidden="1"/>
    </xf>
    <xf numFmtId="0" fontId="13" fillId="5" borderId="34" xfId="0" applyFont="1" applyFill="1" applyBorder="1" applyAlignment="1" applyProtection="1">
      <alignment horizontal="center" vertical="center" wrapText="1"/>
      <protection hidden="1"/>
    </xf>
    <xf numFmtId="0" fontId="13" fillId="5" borderId="42" xfId="0"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36" xfId="0" applyFont="1" applyFill="1" applyBorder="1" applyAlignment="1" applyProtection="1">
      <alignment horizontal="center" vertical="center" wrapText="1"/>
      <protection hidden="1"/>
    </xf>
    <xf numFmtId="0" fontId="13" fillId="5" borderId="47"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center" vertical="center" wrapText="1"/>
      <protection locked="0"/>
    </xf>
    <xf numFmtId="14" fontId="9" fillId="6" borderId="9" xfId="0" applyNumberFormat="1" applyFont="1" applyFill="1" applyBorder="1" applyAlignment="1" applyProtection="1">
      <alignment horizontal="center" vertical="center" wrapText="1"/>
      <protection locked="0"/>
    </xf>
    <xf numFmtId="164" fontId="9" fillId="7" borderId="9" xfId="0" applyNumberFormat="1" applyFont="1" applyFill="1" applyBorder="1" applyAlignment="1" applyProtection="1">
      <alignment horizontal="center" vertical="center" wrapText="1"/>
      <protection hidden="1"/>
    </xf>
    <xf numFmtId="14" fontId="9" fillId="5" borderId="9" xfId="0" applyNumberFormat="1" applyFont="1" applyFill="1" applyBorder="1" applyAlignment="1" applyProtection="1">
      <alignment horizontal="center" vertical="center" wrapText="1"/>
      <protection hidden="1"/>
    </xf>
    <xf numFmtId="0" fontId="9" fillId="7" borderId="9" xfId="0" applyFont="1" applyFill="1" applyBorder="1" applyAlignment="1" applyProtection="1">
      <alignment horizontal="center" vertical="center" wrapText="1"/>
      <protection hidden="1"/>
    </xf>
    <xf numFmtId="0" fontId="7" fillId="5" borderId="44" xfId="0" applyFont="1" applyFill="1" applyBorder="1" applyAlignment="1" applyProtection="1">
      <alignment horizontal="left" vertical="center" wrapText="1"/>
      <protection hidden="1"/>
    </xf>
    <xf numFmtId="0" fontId="9" fillId="6" borderId="12" xfId="0" applyFont="1" applyFill="1" applyBorder="1" applyAlignment="1" applyProtection="1">
      <alignment horizontal="center" vertical="center" wrapText="1"/>
      <protection locked="0"/>
    </xf>
    <xf numFmtId="14" fontId="9" fillId="6" borderId="12" xfId="0" applyNumberFormat="1" applyFont="1" applyFill="1" applyBorder="1" applyAlignment="1" applyProtection="1">
      <alignment horizontal="center" vertical="center" wrapText="1"/>
      <protection locked="0"/>
    </xf>
    <xf numFmtId="14" fontId="9" fillId="5" borderId="12" xfId="0" applyNumberFormat="1"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xf>
    <xf numFmtId="0" fontId="57" fillId="5" borderId="32" xfId="1" applyFont="1" applyFill="1" applyBorder="1" applyAlignment="1" applyProtection="1">
      <alignment horizontal="center" vertical="center" wrapText="1"/>
    </xf>
    <xf numFmtId="0" fontId="61" fillId="5" borderId="18" xfId="0" applyFont="1" applyFill="1" applyBorder="1" applyAlignment="1" applyProtection="1">
      <alignment horizontal="center" vertical="center" wrapText="1"/>
    </xf>
    <xf numFmtId="0" fontId="62" fillId="5" borderId="38" xfId="0" applyFont="1" applyFill="1" applyBorder="1" applyAlignment="1" applyProtection="1">
      <alignment horizontal="center" vertical="center" wrapText="1"/>
    </xf>
    <xf numFmtId="0" fontId="62" fillId="5" borderId="18" xfId="0" applyFont="1" applyFill="1" applyBorder="1" applyAlignment="1" applyProtection="1">
      <alignment horizontal="center" vertical="center" wrapText="1"/>
    </xf>
    <xf numFmtId="0" fontId="62" fillId="5" borderId="15"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2" fontId="55" fillId="2" borderId="0" xfId="1" applyNumberFormat="1" applyFill="1" applyBorder="1" applyAlignment="1" applyProtection="1">
      <alignment horizontal="center" vertical="center"/>
    </xf>
    <xf numFmtId="0" fontId="55" fillId="2" borderId="0" xfId="1" applyFill="1" applyBorder="1" applyAlignment="1" applyProtection="1">
      <alignment horizontal="center" vertical="center"/>
    </xf>
    <xf numFmtId="11" fontId="55" fillId="2" borderId="0" xfId="1" applyNumberFormat="1" applyFill="1" applyBorder="1" applyAlignment="1" applyProtection="1">
      <alignment horizontal="center" vertical="center"/>
    </xf>
    <xf numFmtId="0" fontId="57" fillId="5" borderId="54" xfId="1" applyFont="1" applyFill="1" applyBorder="1" applyAlignment="1" applyProtection="1">
      <alignment horizontal="center" vertical="center" wrapText="1"/>
    </xf>
    <xf numFmtId="0" fontId="57" fillId="5" borderId="70" xfId="1" applyFont="1" applyFill="1" applyBorder="1" applyAlignment="1" applyProtection="1">
      <alignment horizontal="center" vertical="center" wrapText="1"/>
    </xf>
    <xf numFmtId="0" fontId="70" fillId="7" borderId="44" xfId="0" applyFont="1" applyFill="1" applyBorder="1" applyAlignment="1" applyProtection="1">
      <alignment vertical="center"/>
    </xf>
    <xf numFmtId="0" fontId="70" fillId="7" borderId="27" xfId="0" applyFont="1" applyFill="1" applyBorder="1" applyAlignment="1" applyProtection="1">
      <alignment vertical="center"/>
    </xf>
    <xf numFmtId="166" fontId="71" fillId="15" borderId="9" xfId="0" applyNumberFormat="1" applyFont="1" applyFill="1" applyBorder="1" applyAlignment="1" applyProtection="1">
      <alignment horizontal="center" vertical="center"/>
    </xf>
    <xf numFmtId="166" fontId="70" fillId="15" borderId="9" xfId="0" applyNumberFormat="1" applyFont="1" applyFill="1" applyBorder="1" applyAlignment="1" applyProtection="1">
      <alignment horizontal="center" vertical="center"/>
    </xf>
    <xf numFmtId="164" fontId="70" fillId="5" borderId="38" xfId="0" applyNumberFormat="1" applyFont="1" applyFill="1" applyBorder="1" applyAlignment="1" applyProtection="1">
      <alignment horizontal="center" vertical="center"/>
    </xf>
    <xf numFmtId="0" fontId="70" fillId="7" borderId="54" xfId="0" applyFont="1" applyFill="1" applyBorder="1" applyAlignment="1" applyProtection="1">
      <alignment horizontal="center" vertical="center"/>
    </xf>
    <xf numFmtId="0" fontId="70" fillId="7" borderId="16" xfId="0" applyFont="1" applyFill="1" applyBorder="1" applyAlignment="1" applyProtection="1">
      <alignment horizontal="center" vertical="center"/>
    </xf>
    <xf numFmtId="0" fontId="70" fillId="7" borderId="47" xfId="0" applyFont="1" applyFill="1" applyBorder="1" applyAlignment="1" applyProtection="1">
      <alignment vertical="center"/>
    </xf>
    <xf numFmtId="0" fontId="70" fillId="7" borderId="69" xfId="0" applyFont="1" applyFill="1" applyBorder="1" applyAlignment="1" applyProtection="1">
      <alignment vertical="center"/>
    </xf>
    <xf numFmtId="166" fontId="71" fillId="15" borderId="46" xfId="0" applyNumberFormat="1" applyFont="1" applyFill="1" applyBorder="1" applyAlignment="1" applyProtection="1">
      <alignment horizontal="center" vertical="center"/>
    </xf>
    <xf numFmtId="166" fontId="70" fillId="15" borderId="46" xfId="0" applyNumberFormat="1" applyFont="1" applyFill="1" applyBorder="1" applyAlignment="1" applyProtection="1">
      <alignment horizontal="center" vertical="center"/>
    </xf>
    <xf numFmtId="164" fontId="70" fillId="5" borderId="80" xfId="0" applyNumberFormat="1" applyFont="1" applyFill="1" applyBorder="1" applyAlignment="1" applyProtection="1">
      <alignment horizontal="center" vertical="center"/>
    </xf>
    <xf numFmtId="0" fontId="58" fillId="5" borderId="36" xfId="1" applyFont="1" applyFill="1" applyBorder="1" applyAlignment="1" applyProtection="1">
      <alignment horizontal="center" vertical="center"/>
    </xf>
    <xf numFmtId="166" fontId="73" fillId="16" borderId="43" xfId="0" applyNumberFormat="1" applyFont="1" applyFill="1" applyBorder="1" applyAlignment="1" applyProtection="1">
      <alignment horizontal="center" vertical="center"/>
    </xf>
    <xf numFmtId="0" fontId="70" fillId="2" borderId="0" xfId="0" applyFont="1" applyFill="1" applyBorder="1" applyAlignment="1" applyProtection="1">
      <alignment horizontal="center" vertical="center"/>
    </xf>
    <xf numFmtId="0" fontId="46" fillId="5" borderId="45" xfId="0" applyFont="1" applyFill="1" applyBorder="1" applyAlignment="1" applyProtection="1">
      <alignment horizontal="center" vertical="center"/>
    </xf>
    <xf numFmtId="0" fontId="2" fillId="15" borderId="39" xfId="0" applyFont="1" applyFill="1" applyBorder="1" applyAlignment="1" applyProtection="1">
      <alignment horizontal="center" vertical="center"/>
    </xf>
    <xf numFmtId="0" fontId="63" fillId="5" borderId="12" xfId="0" applyFont="1" applyFill="1" applyBorder="1" applyAlignment="1" applyProtection="1">
      <alignment horizontal="center" vertical="center" wrapText="1"/>
    </xf>
    <xf numFmtId="0" fontId="38" fillId="5" borderId="12" xfId="0" applyFont="1" applyFill="1" applyBorder="1" applyAlignment="1" applyProtection="1">
      <alignment horizontal="center" vertical="center"/>
    </xf>
    <xf numFmtId="0" fontId="75" fillId="3" borderId="12" xfId="0" applyFont="1" applyFill="1" applyBorder="1" applyAlignment="1" applyProtection="1">
      <alignment horizontal="center" vertical="center"/>
      <protection locked="0"/>
    </xf>
    <xf numFmtId="165" fontId="73" fillId="15" borderId="36" xfId="0" applyNumberFormat="1" applyFont="1" applyFill="1" applyBorder="1" applyAlignment="1" applyProtection="1">
      <alignment horizontal="center" vertical="center"/>
    </xf>
    <xf numFmtId="0" fontId="55" fillId="2" borderId="0" xfId="1" applyFill="1" applyBorder="1" applyAlignment="1" applyProtection="1"/>
    <xf numFmtId="0" fontId="76" fillId="5" borderId="45" xfId="0" applyFont="1" applyFill="1" applyBorder="1" applyAlignment="1" applyProtection="1">
      <alignment horizontal="center" vertical="center"/>
    </xf>
    <xf numFmtId="166" fontId="78" fillId="15" borderId="42" xfId="0" applyNumberFormat="1" applyFont="1" applyFill="1" applyBorder="1" applyAlignment="1" applyProtection="1">
      <alignment horizontal="center" vertical="center"/>
    </xf>
    <xf numFmtId="0" fontId="63" fillId="5" borderId="42" xfId="0" applyFont="1" applyFill="1" applyBorder="1" applyAlignment="1" applyProtection="1">
      <alignment horizontal="center" vertical="center" wrapText="1"/>
    </xf>
    <xf numFmtId="0" fontId="63" fillId="5" borderId="42" xfId="0" applyFont="1" applyFill="1" applyBorder="1" applyAlignment="1" applyProtection="1">
      <alignment horizontal="center" wrapText="1"/>
    </xf>
    <xf numFmtId="0" fontId="63" fillId="5" borderId="42" xfId="0" applyFont="1" applyFill="1" applyBorder="1" applyAlignment="1" applyProtection="1">
      <alignment horizontal="center"/>
    </xf>
    <xf numFmtId="165" fontId="73" fillId="16" borderId="39" xfId="0" applyNumberFormat="1" applyFont="1" applyFill="1" applyBorder="1" applyAlignment="1" applyProtection="1">
      <alignment horizontal="center" vertical="center"/>
    </xf>
    <xf numFmtId="167" fontId="55" fillId="2" borderId="0" xfId="1" applyNumberFormat="1" applyFill="1" applyBorder="1" applyProtection="1"/>
    <xf numFmtId="166" fontId="78" fillId="15" borderId="9" xfId="0" applyNumberFormat="1" applyFont="1" applyFill="1" applyBorder="1" applyAlignment="1" applyProtection="1">
      <alignment horizontal="center" vertical="center"/>
    </xf>
    <xf numFmtId="9" fontId="82" fillId="2" borderId="0" xfId="0" applyNumberFormat="1" applyFont="1" applyFill="1" applyBorder="1" applyAlignment="1" applyProtection="1">
      <alignment horizontal="center" vertical="center"/>
    </xf>
    <xf numFmtId="0" fontId="83" fillId="5" borderId="32" xfId="1" applyFont="1" applyFill="1" applyBorder="1" applyAlignment="1" applyProtection="1">
      <alignment horizontal="center" vertical="center"/>
    </xf>
    <xf numFmtId="0" fontId="83" fillId="5" borderId="18" xfId="1" applyFont="1" applyFill="1" applyBorder="1" applyAlignment="1" applyProtection="1">
      <alignment horizontal="center" vertical="center"/>
    </xf>
    <xf numFmtId="0" fontId="83" fillId="5" borderId="38" xfId="1" applyFont="1" applyFill="1" applyBorder="1" applyAlignment="1" applyProtection="1">
      <alignment vertical="center" wrapText="1"/>
    </xf>
    <xf numFmtId="166" fontId="78" fillId="15" borderId="46" xfId="0" applyNumberFormat="1" applyFont="1" applyFill="1" applyBorder="1" applyAlignment="1" applyProtection="1">
      <alignment horizontal="center" vertical="center"/>
    </xf>
    <xf numFmtId="165" fontId="73" fillId="17" borderId="39" xfId="0" applyNumberFormat="1" applyFont="1" applyFill="1" applyBorder="1" applyAlignment="1" applyProtection="1">
      <alignment horizontal="center" vertical="center"/>
    </xf>
    <xf numFmtId="165" fontId="73" fillId="15" borderId="20" xfId="0" applyNumberFormat="1" applyFont="1" applyFill="1" applyBorder="1" applyAlignment="1" applyProtection="1">
      <alignment horizontal="center" vertical="center"/>
    </xf>
    <xf numFmtId="0" fontId="63" fillId="5" borderId="32" xfId="0" applyFont="1" applyFill="1" applyBorder="1" applyAlignment="1" applyProtection="1">
      <alignment horizontal="center" vertical="center"/>
    </xf>
    <xf numFmtId="2" fontId="73" fillId="16" borderId="63" xfId="0" applyNumberFormat="1" applyFont="1" applyFill="1" applyBorder="1" applyAlignment="1" applyProtection="1">
      <alignment horizontal="center" vertical="center"/>
    </xf>
    <xf numFmtId="0" fontId="63" fillId="5" borderId="45" xfId="0" applyFont="1" applyFill="1" applyBorder="1" applyAlignment="1" applyProtection="1">
      <alignment horizontal="center" vertical="center"/>
    </xf>
    <xf numFmtId="2" fontId="73" fillId="16" borderId="39" xfId="0" applyNumberFormat="1" applyFont="1" applyFill="1" applyBorder="1" applyAlignment="1" applyProtection="1">
      <alignment horizontal="center" vertical="center"/>
    </xf>
    <xf numFmtId="0" fontId="63" fillId="5" borderId="81" xfId="0" applyFont="1" applyFill="1" applyBorder="1" applyAlignment="1" applyProtection="1">
      <alignment horizontal="center" vertical="center" wrapText="1"/>
    </xf>
    <xf numFmtId="166" fontId="73" fillId="15" borderId="4" xfId="0" applyNumberFormat="1" applyFont="1" applyFill="1" applyBorder="1" applyAlignment="1" applyProtection="1">
      <alignment horizontal="center" vertical="center"/>
    </xf>
    <xf numFmtId="0" fontId="13" fillId="5" borderId="34"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xf>
    <xf numFmtId="0" fontId="9" fillId="7" borderId="36" xfId="0" applyFont="1" applyFill="1" applyBorder="1" applyAlignment="1" applyProtection="1">
      <alignment horizontal="center" vertical="center" wrapText="1"/>
    </xf>
    <xf numFmtId="0" fontId="13" fillId="5" borderId="82" xfId="0" applyFont="1" applyFill="1" applyBorder="1" applyAlignment="1" applyProtection="1">
      <alignment horizontal="center" vertical="center"/>
    </xf>
    <xf numFmtId="2" fontId="73" fillId="16" borderId="8" xfId="0" applyNumberFormat="1" applyFont="1" applyFill="1" applyBorder="1" applyAlignment="1" applyProtection="1">
      <alignment horizontal="center" vertical="center"/>
    </xf>
    <xf numFmtId="0" fontId="13" fillId="5" borderId="45" xfId="0" applyFont="1" applyFill="1" applyBorder="1" applyAlignment="1" applyProtection="1">
      <alignment horizontal="center" vertical="center" wrapText="1"/>
    </xf>
    <xf numFmtId="0" fontId="9" fillId="7" borderId="46" xfId="0" applyFont="1" applyFill="1" applyBorder="1" applyAlignment="1" applyProtection="1">
      <alignment horizontal="center" vertical="center" wrapText="1"/>
    </xf>
    <xf numFmtId="0" fontId="9" fillId="7" borderId="3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166" fontId="73" fillId="2" borderId="0" xfId="0" applyNumberFormat="1" applyFont="1" applyFill="1" applyBorder="1" applyAlignment="1" applyProtection="1">
      <alignment horizontal="center" vertical="center"/>
    </xf>
    <xf numFmtId="0" fontId="13" fillId="5" borderId="44" xfId="0"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169" fontId="9" fillId="5" borderId="51" xfId="0" applyNumberFormat="1" applyFont="1" applyFill="1" applyBorder="1" applyAlignment="1" applyProtection="1">
      <alignment horizontal="center" vertical="center"/>
    </xf>
    <xf numFmtId="169" fontId="1" fillId="2" borderId="51" xfId="0" applyNumberFormat="1" applyFont="1" applyFill="1" applyBorder="1" applyAlignment="1" applyProtection="1">
      <alignment vertical="center"/>
    </xf>
    <xf numFmtId="169" fontId="9" fillId="5" borderId="40" xfId="0" applyNumberFormat="1" applyFont="1" applyFill="1" applyBorder="1" applyAlignment="1" applyProtection="1">
      <alignment horizontal="center" vertical="center"/>
    </xf>
    <xf numFmtId="166" fontId="55" fillId="2" borderId="0" xfId="1" applyNumberFormat="1" applyFill="1" applyBorder="1" applyAlignment="1" applyProtection="1">
      <alignment horizontal="center" vertical="center"/>
    </xf>
    <xf numFmtId="165" fontId="55" fillId="2" borderId="0" xfId="1" applyNumberFormat="1" applyFill="1" applyBorder="1" applyAlignment="1" applyProtection="1">
      <alignment horizontal="center" vertical="center"/>
    </xf>
    <xf numFmtId="0" fontId="9" fillId="2" borderId="8" xfId="0" applyFont="1" applyFill="1" applyBorder="1" applyAlignment="1" applyProtection="1">
      <alignment vertical="center" wrapText="1"/>
    </xf>
    <xf numFmtId="0" fontId="9" fillId="0" borderId="0" xfId="0" applyFont="1" applyAlignment="1" applyProtection="1">
      <alignment vertical="center" wrapText="1"/>
    </xf>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vertical="center" wrapText="1"/>
    </xf>
    <xf numFmtId="0" fontId="10" fillId="2" borderId="0" xfId="0"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11" fillId="5" borderId="1"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18" xfId="0" applyFont="1" applyFill="1" applyBorder="1" applyAlignment="1" applyProtection="1">
      <alignment horizontal="center" vertical="top" wrapText="1"/>
    </xf>
    <xf numFmtId="0" fontId="7" fillId="5" borderId="34" xfId="0" applyFont="1" applyFill="1" applyBorder="1" applyAlignment="1" applyProtection="1">
      <alignment horizontal="left" vertical="center" wrapText="1"/>
    </xf>
    <xf numFmtId="169" fontId="9" fillId="7" borderId="9" xfId="0" applyNumberFormat="1" applyFont="1" applyFill="1" applyBorder="1" applyAlignment="1" applyProtection="1">
      <alignment horizontal="center" vertical="center" wrapText="1"/>
    </xf>
    <xf numFmtId="14" fontId="9" fillId="5" borderId="9" xfId="0" applyNumberFormat="1"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164" fontId="9" fillId="7" borderId="9" xfId="0" applyNumberFormat="1"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0" borderId="0" xfId="0" applyFont="1" applyFill="1" applyAlignment="1" applyProtection="1">
      <alignment vertical="center" wrapText="1"/>
    </xf>
    <xf numFmtId="0" fontId="9" fillId="5" borderId="9" xfId="0" applyFont="1" applyFill="1" applyBorder="1" applyAlignment="1" applyProtection="1">
      <alignment horizontal="center" vertical="center" wrapText="1"/>
    </xf>
    <xf numFmtId="0" fontId="9" fillId="0" borderId="0" xfId="0" applyFont="1" applyBorder="1" applyAlignment="1" applyProtection="1">
      <alignment vertical="center" wrapText="1"/>
    </xf>
    <xf numFmtId="0" fontId="13" fillId="2" borderId="0" xfId="0" applyFont="1" applyFill="1" applyBorder="1" applyAlignment="1" applyProtection="1">
      <alignment horizontal="center" vertical="center" wrapText="1"/>
    </xf>
    <xf numFmtId="14" fontId="9" fillId="2"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165" fontId="9" fillId="7" borderId="36" xfId="0" applyNumberFormat="1" applyFont="1" applyFill="1" applyBorder="1" applyAlignment="1" applyProtection="1">
      <alignment horizontal="center" vertical="center" wrapText="1"/>
    </xf>
    <xf numFmtId="2" fontId="9" fillId="7" borderId="9" xfId="0" applyNumberFormat="1"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167" fontId="20" fillId="7" borderId="18" xfId="0" applyNumberFormat="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167" fontId="20" fillId="7" borderId="9" xfId="0" applyNumberFormat="1"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xf>
    <xf numFmtId="0" fontId="14" fillId="5" borderId="58" xfId="0" applyFont="1" applyFill="1" applyBorder="1" applyAlignment="1" applyProtection="1">
      <alignment horizontal="center" vertical="center" wrapText="1"/>
    </xf>
    <xf numFmtId="167" fontId="20" fillId="7" borderId="46" xfId="0" applyNumberFormat="1"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22" fillId="2" borderId="0" xfId="0" applyFont="1" applyFill="1" applyAlignment="1" applyProtection="1">
      <alignment vertical="center" wrapText="1"/>
    </xf>
    <xf numFmtId="0" fontId="22" fillId="2" borderId="0" xfId="0" applyFont="1" applyFill="1" applyBorder="1" applyAlignment="1" applyProtection="1">
      <alignment vertical="center" wrapText="1"/>
    </xf>
    <xf numFmtId="0" fontId="23" fillId="5" borderId="34" xfId="0" applyFont="1" applyFill="1" applyBorder="1" applyAlignment="1" applyProtection="1">
      <alignment horizontal="center" vertical="center" wrapText="1"/>
    </xf>
    <xf numFmtId="0" fontId="22" fillId="7" borderId="36" xfId="0" applyFont="1" applyFill="1" applyBorder="1" applyAlignment="1" applyProtection="1">
      <alignment horizontal="center" vertical="center" wrapText="1"/>
    </xf>
    <xf numFmtId="167" fontId="22" fillId="7" borderId="9" xfId="0" applyNumberFormat="1" applyFont="1" applyFill="1" applyBorder="1" applyAlignment="1" applyProtection="1">
      <alignment horizontal="center" vertical="center" wrapText="1"/>
    </xf>
    <xf numFmtId="0" fontId="22" fillId="0" borderId="0" xfId="0" applyFont="1" applyAlignment="1" applyProtection="1">
      <alignment vertical="center" wrapText="1"/>
    </xf>
    <xf numFmtId="1" fontId="22" fillId="7" borderId="36"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wrapText="1"/>
    </xf>
    <xf numFmtId="0" fontId="22" fillId="7" borderId="63" xfId="0" applyFont="1" applyFill="1" applyBorder="1" applyAlignment="1" applyProtection="1">
      <alignment horizontal="center" vertical="center" wrapText="1"/>
    </xf>
    <xf numFmtId="167" fontId="22" fillId="7" borderId="12" xfId="0" applyNumberFormat="1"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3" fillId="5" borderId="14" xfId="0" applyFont="1" applyFill="1" applyBorder="1" applyAlignment="1" applyProtection="1">
      <alignment horizontal="center" vertical="center" wrapText="1"/>
    </xf>
    <xf numFmtId="167" fontId="22" fillId="7" borderId="63" xfId="0" applyNumberFormat="1"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xf>
    <xf numFmtId="166" fontId="9" fillId="7" borderId="58" xfId="0" applyNumberFormat="1" applyFont="1" applyFill="1" applyBorder="1" applyAlignment="1" applyProtection="1">
      <alignment horizontal="center" vertical="center" wrapText="1"/>
    </xf>
    <xf numFmtId="0" fontId="24" fillId="2" borderId="0" xfId="0" applyFont="1" applyFill="1" applyBorder="1" applyAlignment="1" applyProtection="1">
      <alignment vertical="center" wrapText="1"/>
    </xf>
    <xf numFmtId="0" fontId="25" fillId="5" borderId="18" xfId="0" applyFont="1" applyFill="1" applyBorder="1" applyAlignment="1" applyProtection="1">
      <alignment horizontal="center" vertical="center" wrapText="1"/>
    </xf>
    <xf numFmtId="0" fontId="25" fillId="5" borderId="38"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51" xfId="0" applyFont="1" applyFill="1" applyBorder="1" applyAlignment="1" applyProtection="1">
      <alignment horizontal="center" vertical="center" wrapText="1"/>
    </xf>
    <xf numFmtId="2" fontId="9" fillId="7" borderId="36" xfId="0" applyNumberFormat="1" applyFont="1" applyFill="1" applyBorder="1" applyAlignment="1" applyProtection="1">
      <alignment horizontal="center" vertical="center" wrapText="1"/>
    </xf>
    <xf numFmtId="11" fontId="9" fillId="7" borderId="9" xfId="0" applyNumberFormat="1" applyFont="1" applyFill="1" applyBorder="1" applyAlignment="1" applyProtection="1">
      <alignment horizontal="center" vertical="center" wrapText="1"/>
    </xf>
    <xf numFmtId="0" fontId="9" fillId="5" borderId="35" xfId="0" applyFont="1" applyFill="1" applyBorder="1" applyAlignment="1" applyProtection="1">
      <alignment horizontal="center" vertical="center" wrapText="1"/>
    </xf>
    <xf numFmtId="0" fontId="9" fillId="9" borderId="30" xfId="0" applyFont="1" applyFill="1" applyBorder="1" applyAlignment="1" applyProtection="1">
      <alignment vertical="center" wrapText="1"/>
    </xf>
    <xf numFmtId="0" fontId="9" fillId="9" borderId="3" xfId="0" applyFont="1" applyFill="1" applyBorder="1" applyAlignment="1" applyProtection="1">
      <alignment vertical="center" wrapText="1"/>
    </xf>
    <xf numFmtId="0" fontId="9" fillId="9" borderId="4" xfId="0" applyFont="1" applyFill="1" applyBorder="1" applyAlignment="1" applyProtection="1">
      <alignment vertical="center" wrapText="1"/>
    </xf>
    <xf numFmtId="0" fontId="9" fillId="9" borderId="24" xfId="0" applyFont="1" applyFill="1" applyBorder="1" applyAlignment="1" applyProtection="1">
      <alignment vertical="center" wrapText="1"/>
    </xf>
    <xf numFmtId="0" fontId="9" fillId="9" borderId="51" xfId="0" applyFont="1" applyFill="1" applyBorder="1" applyAlignment="1" applyProtection="1">
      <alignment vertical="center" wrapText="1"/>
    </xf>
    <xf numFmtId="0" fontId="9" fillId="9" borderId="28" xfId="0" applyFont="1" applyFill="1" applyBorder="1" applyAlignment="1" applyProtection="1">
      <alignment vertical="center" wrapText="1"/>
    </xf>
    <xf numFmtId="0" fontId="9" fillId="9" borderId="13" xfId="0" applyFont="1" applyFill="1" applyBorder="1" applyAlignment="1" applyProtection="1">
      <alignment vertical="center" wrapText="1"/>
    </xf>
    <xf numFmtId="0" fontId="9" fillId="9" borderId="66" xfId="0" applyFont="1" applyFill="1" applyBorder="1" applyAlignment="1" applyProtection="1">
      <alignment vertical="center" wrapText="1"/>
    </xf>
    <xf numFmtId="0" fontId="9" fillId="9" borderId="25" xfId="0" applyFont="1" applyFill="1" applyBorder="1" applyAlignment="1" applyProtection="1">
      <alignment vertical="center" wrapText="1"/>
    </xf>
    <xf numFmtId="0" fontId="9" fillId="9" borderId="26" xfId="0" applyFont="1" applyFill="1" applyBorder="1" applyAlignment="1" applyProtection="1">
      <alignment vertical="center" wrapText="1"/>
    </xf>
    <xf numFmtId="0" fontId="9" fillId="9" borderId="68" xfId="0" applyFont="1" applyFill="1" applyBorder="1" applyAlignment="1" applyProtection="1">
      <alignment vertical="center" wrapText="1"/>
    </xf>
    <xf numFmtId="2" fontId="9" fillId="7" borderId="12" xfId="0" applyNumberFormat="1" applyFont="1" applyFill="1" applyBorder="1" applyAlignment="1" applyProtection="1">
      <alignment horizontal="center" vertical="center" wrapText="1"/>
    </xf>
    <xf numFmtId="2" fontId="9" fillId="7" borderId="63" xfId="0" applyNumberFormat="1" applyFont="1" applyFill="1" applyBorder="1" applyAlignment="1" applyProtection="1">
      <alignment horizontal="center" vertical="center" wrapText="1"/>
    </xf>
    <xf numFmtId="2" fontId="9" fillId="2" borderId="0" xfId="0" applyNumberFormat="1" applyFont="1" applyFill="1" applyBorder="1" applyAlignment="1" applyProtection="1">
      <alignment vertical="center" wrapText="1"/>
    </xf>
    <xf numFmtId="2" fontId="9" fillId="5" borderId="35" xfId="0" applyNumberFormat="1" applyFont="1" applyFill="1" applyBorder="1" applyAlignment="1" applyProtection="1">
      <alignment horizontal="center" vertical="center" wrapText="1"/>
    </xf>
    <xf numFmtId="0" fontId="32" fillId="11" borderId="49" xfId="0" applyFont="1" applyFill="1" applyBorder="1" applyAlignment="1" applyProtection="1">
      <alignment horizontal="center" vertical="center" wrapText="1"/>
    </xf>
    <xf numFmtId="11" fontId="9" fillId="5" borderId="48" xfId="0" applyNumberFormat="1" applyFont="1" applyFill="1" applyBorder="1" applyAlignment="1" applyProtection="1">
      <alignment horizontal="center" vertical="center" wrapText="1"/>
    </xf>
    <xf numFmtId="0" fontId="9" fillId="5" borderId="64" xfId="0" applyFont="1" applyFill="1" applyBorder="1" applyAlignment="1" applyProtection="1">
      <alignment horizontal="center" vertical="center" wrapText="1"/>
    </xf>
    <xf numFmtId="0" fontId="9" fillId="9" borderId="48" xfId="0" applyFont="1" applyFill="1" applyBorder="1" applyAlignment="1" applyProtection="1">
      <alignment vertical="center" wrapText="1"/>
    </xf>
    <xf numFmtId="0" fontId="9" fillId="9" borderId="5" xfId="0" applyFont="1" applyFill="1" applyBorder="1" applyAlignment="1" applyProtection="1">
      <alignment vertical="center" wrapText="1"/>
    </xf>
    <xf numFmtId="0" fontId="9" fillId="9" borderId="40" xfId="0" applyFont="1" applyFill="1" applyBorder="1" applyAlignment="1" applyProtection="1">
      <alignment vertical="center" wrapText="1"/>
    </xf>
    <xf numFmtId="169" fontId="9" fillId="5" borderId="36" xfId="0" applyNumberFormat="1" applyFont="1" applyFill="1" applyBorder="1" applyAlignment="1" applyProtection="1">
      <alignment horizontal="center" vertical="center" wrapText="1"/>
    </xf>
    <xf numFmtId="0" fontId="9" fillId="2" borderId="28"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23" xfId="0" applyFont="1" applyFill="1" applyBorder="1" applyAlignment="1" applyProtection="1">
      <alignment vertical="center" wrapText="1"/>
    </xf>
    <xf numFmtId="0" fontId="9" fillId="2" borderId="14" xfId="0" applyFont="1" applyFill="1" applyBorder="1" applyAlignment="1" applyProtection="1">
      <alignment vertical="center" wrapText="1"/>
    </xf>
    <xf numFmtId="2" fontId="9" fillId="5" borderId="39" xfId="0" applyNumberFormat="1" applyFont="1" applyFill="1" applyBorder="1" applyAlignment="1" applyProtection="1">
      <alignment horizontal="center" vertical="center" wrapText="1"/>
    </xf>
    <xf numFmtId="0" fontId="9" fillId="2" borderId="17" xfId="0" applyFont="1" applyFill="1" applyBorder="1" applyAlignment="1" applyProtection="1">
      <alignment vertical="center" wrapText="1"/>
    </xf>
    <xf numFmtId="0" fontId="33"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9" fillId="2" borderId="10" xfId="0" applyFont="1" applyFill="1" applyBorder="1" applyAlignment="1" applyProtection="1">
      <alignment vertical="center" wrapText="1"/>
    </xf>
    <xf numFmtId="0" fontId="13" fillId="5" borderId="15" xfId="0" applyFont="1" applyFill="1" applyBorder="1" applyAlignment="1" applyProtection="1">
      <alignment vertical="center" wrapText="1"/>
    </xf>
    <xf numFmtId="0" fontId="13" fillId="5" borderId="70" xfId="0" applyFont="1" applyFill="1" applyBorder="1" applyAlignment="1" applyProtection="1">
      <alignment horizontal="center" vertical="center" wrapText="1"/>
    </xf>
    <xf numFmtId="0" fontId="22" fillId="5" borderId="23" xfId="0" applyFont="1" applyFill="1" applyBorder="1" applyAlignment="1" applyProtection="1">
      <alignment horizontal="left" vertical="center" wrapText="1"/>
    </xf>
    <xf numFmtId="0" fontId="9" fillId="5" borderId="23" xfId="0" applyFont="1" applyFill="1" applyBorder="1" applyAlignment="1" applyProtection="1">
      <alignment vertical="center" wrapText="1"/>
    </xf>
    <xf numFmtId="0" fontId="9" fillId="5" borderId="14" xfId="0" applyFont="1" applyFill="1" applyBorder="1" applyAlignment="1" applyProtection="1">
      <alignment vertical="center" wrapText="1"/>
    </xf>
    <xf numFmtId="164" fontId="9" fillId="7" borderId="11" xfId="0" applyNumberFormat="1" applyFont="1" applyFill="1" applyBorder="1" applyAlignment="1" applyProtection="1">
      <alignment horizontal="center" vertical="center" wrapText="1"/>
    </xf>
    <xf numFmtId="169" fontId="9" fillId="5" borderId="35" xfId="0" applyNumberFormat="1" applyFont="1" applyFill="1" applyBorder="1" applyAlignment="1" applyProtection="1">
      <alignment horizontal="center" vertical="center"/>
    </xf>
    <xf numFmtId="0" fontId="22" fillId="2" borderId="10"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164" fontId="9" fillId="2" borderId="0" xfId="0" applyNumberFormat="1" applyFont="1" applyFill="1" applyBorder="1" applyAlignment="1" applyProtection="1">
      <alignment vertical="center" wrapText="1"/>
    </xf>
    <xf numFmtId="0" fontId="9" fillId="2" borderId="34"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36" xfId="0" applyFont="1" applyFill="1" applyBorder="1" applyAlignment="1" applyProtection="1">
      <alignment vertical="center" wrapText="1"/>
    </xf>
    <xf numFmtId="0" fontId="34" fillId="5" borderId="34" xfId="0" applyFont="1" applyFill="1" applyBorder="1" applyAlignment="1" applyProtection="1">
      <alignment horizontal="center" vertical="center" wrapText="1"/>
    </xf>
    <xf numFmtId="0" fontId="34" fillId="0" borderId="71" xfId="0" applyFont="1" applyFill="1" applyBorder="1" applyAlignment="1" applyProtection="1">
      <alignment horizontal="center" vertical="center" wrapText="1"/>
    </xf>
    <xf numFmtId="169" fontId="9" fillId="2" borderId="51" xfId="0" applyNumberFormat="1" applyFont="1" applyFill="1" applyBorder="1" applyAlignment="1" applyProtection="1">
      <alignment vertical="center" wrapText="1"/>
    </xf>
    <xf numFmtId="166" fontId="9" fillId="7" borderId="9" xfId="0" applyNumberFormat="1" applyFont="1" applyFill="1" applyBorder="1" applyAlignment="1" applyProtection="1">
      <alignment horizontal="center" vertical="center" wrapText="1"/>
    </xf>
    <xf numFmtId="0" fontId="34" fillId="0" borderId="72" xfId="0" applyFont="1" applyFill="1" applyBorder="1" applyAlignment="1" applyProtection="1">
      <alignment horizontal="center" vertical="center" wrapText="1"/>
    </xf>
    <xf numFmtId="166" fontId="9" fillId="7" borderId="36" xfId="0" applyNumberFormat="1" applyFont="1" applyFill="1" applyBorder="1" applyAlignment="1" applyProtection="1">
      <alignment horizontal="center" vertical="center" wrapText="1"/>
    </xf>
    <xf numFmtId="0" fontId="34" fillId="5" borderId="23" xfId="0" applyFont="1" applyFill="1" applyBorder="1" applyAlignment="1" applyProtection="1">
      <alignment vertical="center" wrapText="1"/>
    </xf>
    <xf numFmtId="0" fontId="9" fillId="5" borderId="34" xfId="0" applyFont="1" applyFill="1" applyBorder="1" applyAlignment="1" applyProtection="1">
      <alignment vertical="center" wrapText="1"/>
    </xf>
    <xf numFmtId="169" fontId="9" fillId="2" borderId="0" xfId="0" applyNumberFormat="1" applyFont="1" applyFill="1" applyBorder="1" applyAlignment="1" applyProtection="1">
      <alignment vertical="center" wrapText="1"/>
    </xf>
    <xf numFmtId="0" fontId="35" fillId="5" borderId="23" xfId="0" applyFont="1" applyFill="1" applyBorder="1" applyAlignment="1" applyProtection="1">
      <alignment horizontal="left" vertical="center" wrapText="1"/>
    </xf>
    <xf numFmtId="1" fontId="9" fillId="7" borderId="11" xfId="0" applyNumberFormat="1" applyFont="1" applyFill="1" applyBorder="1" applyAlignment="1" applyProtection="1">
      <alignment horizontal="center" vertical="center" wrapText="1"/>
    </xf>
    <xf numFmtId="1" fontId="9" fillId="2" borderId="0" xfId="0" applyNumberFormat="1" applyFont="1" applyFill="1" applyBorder="1" applyAlignment="1" applyProtection="1">
      <alignment vertical="center" wrapText="1"/>
    </xf>
    <xf numFmtId="0" fontId="34" fillId="2" borderId="34"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11" fontId="9" fillId="7" borderId="36" xfId="0" applyNumberFormat="1"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22" fillId="2" borderId="10" xfId="0" applyFont="1" applyFill="1" applyBorder="1" applyAlignment="1" applyProtection="1">
      <alignment vertical="center" wrapText="1"/>
    </xf>
    <xf numFmtId="0" fontId="36" fillId="2" borderId="0" xfId="0" applyNumberFormat="1" applyFont="1" applyFill="1" applyBorder="1" applyAlignment="1" applyProtection="1">
      <alignment horizontal="center" vertical="center" wrapText="1"/>
    </xf>
    <xf numFmtId="0" fontId="37" fillId="2" borderId="51" xfId="0" applyFont="1" applyFill="1" applyBorder="1" applyAlignment="1" applyProtection="1">
      <alignment vertical="center" wrapText="1"/>
    </xf>
    <xf numFmtId="0" fontId="34" fillId="2" borderId="0" xfId="0" applyFont="1" applyFill="1" applyBorder="1" applyAlignment="1" applyProtection="1">
      <alignment vertical="center" wrapText="1"/>
    </xf>
    <xf numFmtId="0" fontId="22" fillId="5" borderId="65" xfId="0" applyFont="1" applyFill="1" applyBorder="1" applyAlignment="1" applyProtection="1">
      <alignment horizontal="left" vertical="center" wrapText="1"/>
    </xf>
    <xf numFmtId="0" fontId="9" fillId="5" borderId="65" xfId="0" applyFont="1" applyFill="1" applyBorder="1" applyAlignment="1" applyProtection="1">
      <alignment vertical="center" wrapText="1"/>
    </xf>
    <xf numFmtId="0" fontId="9" fillId="5" borderId="60" xfId="0" applyFont="1" applyFill="1" applyBorder="1" applyAlignment="1" applyProtection="1">
      <alignment vertical="center" wrapText="1"/>
    </xf>
    <xf numFmtId="1" fontId="9" fillId="7" borderId="58" xfId="0" applyNumberFormat="1" applyFont="1" applyFill="1" applyBorder="1" applyAlignment="1" applyProtection="1">
      <alignment horizontal="center" vertical="center" wrapText="1"/>
    </xf>
    <xf numFmtId="169" fontId="9" fillId="5" borderId="64" xfId="0" applyNumberFormat="1" applyFont="1" applyFill="1" applyBorder="1" applyAlignment="1" applyProtection="1">
      <alignment horizontal="center" vertical="center"/>
    </xf>
    <xf numFmtId="0" fontId="38" fillId="5" borderId="42"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38" fillId="5" borderId="43" xfId="0" applyFont="1" applyFill="1" applyBorder="1" applyAlignment="1" applyProtection="1">
      <alignment horizontal="center" vertical="center" wrapText="1"/>
    </xf>
    <xf numFmtId="2" fontId="22" fillId="5" borderId="9" xfId="0" applyNumberFormat="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41" fillId="2" borderId="51" xfId="0" applyFont="1" applyFill="1" applyBorder="1" applyAlignment="1" applyProtection="1">
      <alignment horizontal="center" vertical="center" wrapText="1"/>
    </xf>
    <xf numFmtId="0" fontId="23" fillId="5" borderId="9" xfId="0" applyFont="1" applyFill="1" applyBorder="1" applyAlignment="1" applyProtection="1">
      <alignment vertical="center" wrapText="1"/>
    </xf>
    <xf numFmtId="0" fontId="37" fillId="7" borderId="9" xfId="0" applyFont="1" applyFill="1" applyBorder="1" applyAlignment="1" applyProtection="1">
      <alignment horizontal="center" vertical="center" wrapText="1"/>
    </xf>
    <xf numFmtId="14" fontId="37" fillId="5" borderId="9" xfId="0" applyNumberFormat="1" applyFont="1" applyFill="1" applyBorder="1" applyAlignment="1" applyProtection="1">
      <alignment horizontal="center" vertical="center" wrapText="1"/>
    </xf>
    <xf numFmtId="164" fontId="37" fillId="7" borderId="9" xfId="0" applyNumberFormat="1" applyFont="1" applyFill="1" applyBorder="1" applyAlignment="1" applyProtection="1">
      <alignment horizontal="center" vertical="center" wrapText="1"/>
    </xf>
    <xf numFmtId="0" fontId="37" fillId="5" borderId="9" xfId="0" applyFont="1" applyFill="1" applyBorder="1" applyAlignment="1" applyProtection="1">
      <alignment horizontal="center" vertical="center" wrapText="1"/>
    </xf>
    <xf numFmtId="0" fontId="37" fillId="5" borderId="36" xfId="0" applyFont="1" applyFill="1" applyBorder="1" applyAlignment="1" applyProtection="1">
      <alignment horizontal="center" vertical="center" wrapText="1"/>
    </xf>
    <xf numFmtId="169" fontId="37" fillId="7" borderId="9" xfId="0" applyNumberFormat="1" applyFont="1" applyFill="1" applyBorder="1" applyAlignment="1" applyProtection="1">
      <alignment horizontal="center" vertical="center" wrapText="1"/>
    </xf>
    <xf numFmtId="0" fontId="43" fillId="5" borderId="36" xfId="0" applyFont="1" applyFill="1" applyBorder="1" applyAlignment="1" applyProtection="1">
      <alignment horizontal="center" vertical="center" wrapText="1"/>
    </xf>
    <xf numFmtId="0" fontId="34" fillId="2" borderId="51" xfId="0" applyFont="1" applyFill="1" applyBorder="1" applyAlignment="1" applyProtection="1">
      <alignment horizontal="center" vertical="center" wrapText="1"/>
    </xf>
    <xf numFmtId="165" fontId="22" fillId="5" borderId="9" xfId="0" applyNumberFormat="1" applyFont="1" applyFill="1" applyBorder="1" applyAlignment="1" applyProtection="1">
      <alignment horizontal="center" vertical="center" wrapText="1"/>
    </xf>
    <xf numFmtId="2" fontId="37" fillId="7" borderId="9" xfId="0" applyNumberFormat="1" applyFont="1" applyFill="1" applyBorder="1" applyAlignment="1" applyProtection="1">
      <alignment horizontal="center" vertical="center" wrapText="1"/>
    </xf>
    <xf numFmtId="171" fontId="37" fillId="7" borderId="9" xfId="0" applyNumberFormat="1" applyFont="1" applyFill="1" applyBorder="1" applyAlignment="1" applyProtection="1">
      <alignment horizontal="center" vertical="center" wrapText="1"/>
    </xf>
    <xf numFmtId="169" fontId="37" fillId="5" borderId="9" xfId="0" applyNumberFormat="1" applyFont="1" applyFill="1" applyBorder="1" applyAlignment="1" applyProtection="1">
      <alignment horizontal="center" vertical="center" wrapText="1"/>
    </xf>
    <xf numFmtId="172" fontId="37" fillId="7" borderId="9" xfId="0" applyNumberFormat="1" applyFont="1" applyFill="1" applyBorder="1" applyAlignment="1" applyProtection="1">
      <alignment horizontal="center" vertical="center" wrapText="1"/>
    </xf>
    <xf numFmtId="166" fontId="22" fillId="5" borderId="9" xfId="0" applyNumberFormat="1" applyFont="1" applyFill="1" applyBorder="1" applyAlignment="1" applyProtection="1">
      <alignment horizontal="center" vertical="center" wrapText="1"/>
    </xf>
    <xf numFmtId="166" fontId="37" fillId="7" borderId="9" xfId="0" applyNumberFormat="1" applyFont="1" applyFill="1" applyBorder="1" applyAlignment="1" applyProtection="1">
      <alignment horizontal="center" vertical="center" wrapText="1"/>
    </xf>
    <xf numFmtId="171" fontId="34" fillId="2" borderId="0" xfId="0" applyNumberFormat="1" applyFont="1" applyFill="1" applyBorder="1" applyAlignment="1" applyProtection="1">
      <alignment horizontal="center" vertical="center" wrapText="1"/>
    </xf>
    <xf numFmtId="0" fontId="22" fillId="5" borderId="9" xfId="0" applyFont="1" applyFill="1" applyBorder="1" applyAlignment="1" applyProtection="1">
      <alignment horizontal="center" vertical="center" wrapText="1"/>
    </xf>
    <xf numFmtId="0" fontId="22" fillId="5" borderId="9" xfId="0" applyFont="1" applyFill="1" applyBorder="1" applyAlignment="1" applyProtection="1">
      <alignment vertical="center" wrapText="1"/>
    </xf>
    <xf numFmtId="11" fontId="22" fillId="5" borderId="9" xfId="0" applyNumberFormat="1" applyFont="1" applyFill="1" applyBorder="1" applyAlignment="1" applyProtection="1">
      <alignment horizontal="center" vertical="center" wrapText="1"/>
    </xf>
    <xf numFmtId="11" fontId="37" fillId="7" borderId="9" xfId="0" applyNumberFormat="1" applyFont="1" applyFill="1" applyBorder="1" applyAlignment="1" applyProtection="1">
      <alignment horizontal="center" vertical="center" wrapText="1"/>
    </xf>
    <xf numFmtId="0" fontId="44" fillId="5" borderId="9" xfId="0" applyFont="1" applyFill="1" applyBorder="1" applyAlignment="1" applyProtection="1">
      <alignment horizontal="center" vertical="center" wrapText="1"/>
    </xf>
    <xf numFmtId="0" fontId="22" fillId="5" borderId="46" xfId="0" applyFont="1" applyFill="1" applyBorder="1" applyAlignment="1" applyProtection="1">
      <alignment horizontal="center" vertical="center" wrapText="1"/>
    </xf>
    <xf numFmtId="168" fontId="37" fillId="7" borderId="46" xfId="0" applyNumberFormat="1" applyFont="1" applyFill="1" applyBorder="1" applyAlignment="1" applyProtection="1">
      <alignment horizontal="center" vertical="center" wrapText="1"/>
    </xf>
    <xf numFmtId="0" fontId="37" fillId="5" borderId="46" xfId="0" applyFont="1" applyFill="1" applyBorder="1" applyAlignment="1" applyProtection="1">
      <alignment horizontal="center" vertical="center" wrapText="1"/>
    </xf>
    <xf numFmtId="0" fontId="37" fillId="7" borderId="46" xfId="0" applyFont="1" applyFill="1" applyBorder="1" applyAlignment="1" applyProtection="1">
      <alignment horizontal="center" vertical="center" wrapText="1"/>
    </xf>
    <xf numFmtId="169" fontId="37" fillId="7" borderId="46" xfId="0" applyNumberFormat="1" applyFont="1" applyFill="1" applyBorder="1" applyAlignment="1" applyProtection="1">
      <alignment horizontal="center" vertical="center" wrapText="1"/>
    </xf>
    <xf numFmtId="0" fontId="43" fillId="5" borderId="39"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9" fillId="12" borderId="0" xfId="0" applyFont="1" applyFill="1" applyAlignment="1" applyProtection="1">
      <alignment vertical="center" wrapText="1"/>
    </xf>
    <xf numFmtId="0" fontId="12" fillId="2" borderId="0" xfId="0" applyFont="1" applyFill="1" applyBorder="1" applyAlignment="1" applyProtection="1">
      <alignment horizontal="center" vertical="center" wrapText="1"/>
    </xf>
    <xf numFmtId="0" fontId="37" fillId="7" borderId="42" xfId="0" applyFont="1" applyFill="1" applyBorder="1" applyAlignment="1" applyProtection="1">
      <alignment horizontal="center" vertical="center" wrapText="1"/>
    </xf>
    <xf numFmtId="0" fontId="37" fillId="5" borderId="42" xfId="0" applyFont="1" applyFill="1" applyBorder="1" applyAlignment="1" applyProtection="1">
      <alignment horizontal="center" vertical="center" wrapText="1"/>
    </xf>
    <xf numFmtId="0" fontId="43" fillId="5" borderId="43" xfId="0" applyFont="1" applyFill="1" applyBorder="1" applyAlignment="1" applyProtection="1">
      <alignment horizontal="center" vertical="center" wrapText="1"/>
    </xf>
    <xf numFmtId="0" fontId="37" fillId="5" borderId="58" xfId="0" applyFont="1" applyFill="1" applyBorder="1" applyAlignment="1" applyProtection="1">
      <alignment horizontal="center" vertical="center" wrapText="1"/>
    </xf>
    <xf numFmtId="167" fontId="37" fillId="7" borderId="12" xfId="0" applyNumberFormat="1"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0" xfId="0" applyFont="1" applyFill="1" applyBorder="1" applyAlignment="1" applyProtection="1">
      <alignment vertical="center" wrapText="1"/>
    </xf>
    <xf numFmtId="0" fontId="46" fillId="2" borderId="28" xfId="0" applyFont="1" applyFill="1" applyBorder="1" applyAlignment="1" applyProtection="1">
      <alignment vertical="center" wrapText="1"/>
    </xf>
    <xf numFmtId="0" fontId="46" fillId="2" borderId="13" xfId="0" applyFont="1" applyFill="1" applyBorder="1" applyAlignment="1" applyProtection="1">
      <alignment vertical="center" wrapText="1"/>
    </xf>
    <xf numFmtId="167" fontId="28" fillId="7" borderId="73" xfId="0" applyNumberFormat="1" applyFont="1" applyFill="1" applyBorder="1" applyAlignment="1" applyProtection="1">
      <alignment horizontal="center" vertical="center" wrapText="1"/>
    </xf>
    <xf numFmtId="0" fontId="46" fillId="0" borderId="0" xfId="0" applyFont="1" applyFill="1" applyBorder="1" applyAlignment="1" applyProtection="1">
      <alignment vertical="center" wrapText="1"/>
    </xf>
    <xf numFmtId="0" fontId="46" fillId="2" borderId="0" xfId="0" applyFont="1" applyFill="1" applyBorder="1" applyAlignment="1" applyProtection="1">
      <alignment vertical="center" wrapText="1"/>
    </xf>
    <xf numFmtId="0" fontId="38" fillId="2" borderId="25" xfId="0" applyFont="1" applyFill="1" applyBorder="1" applyAlignment="1" applyProtection="1">
      <alignment vertical="center" wrapText="1"/>
    </xf>
    <xf numFmtId="0" fontId="46" fillId="2" borderId="0" xfId="0" applyFont="1" applyFill="1" applyBorder="1" applyAlignment="1" applyProtection="1">
      <alignment horizontal="center" vertical="center" wrapText="1"/>
    </xf>
    <xf numFmtId="0" fontId="47" fillId="5" borderId="41" xfId="0" applyFont="1" applyFill="1" applyBorder="1" applyAlignment="1" applyProtection="1">
      <alignment horizontal="center" vertical="center" wrapText="1"/>
    </xf>
    <xf numFmtId="0" fontId="47" fillId="5" borderId="50" xfId="0" applyFont="1" applyFill="1" applyBorder="1" applyAlignment="1" applyProtection="1">
      <alignment horizontal="center" vertical="center" wrapText="1"/>
    </xf>
    <xf numFmtId="0" fontId="50" fillId="5" borderId="50" xfId="0" applyFont="1" applyFill="1" applyBorder="1" applyAlignment="1" applyProtection="1">
      <alignment horizontal="center" vertical="center" wrapText="1"/>
    </xf>
    <xf numFmtId="0" fontId="51" fillId="5" borderId="57" xfId="0" applyFont="1" applyFill="1" applyBorder="1" applyAlignment="1" applyProtection="1">
      <alignment horizontal="center" vertical="center" wrapText="1"/>
    </xf>
    <xf numFmtId="0" fontId="52" fillId="5" borderId="61" xfId="0" applyFont="1" applyFill="1" applyBorder="1" applyAlignment="1" applyProtection="1">
      <alignment vertical="center" wrapText="1"/>
    </xf>
    <xf numFmtId="2" fontId="14" fillId="7" borderId="18" xfId="0" applyNumberFormat="1" applyFont="1" applyFill="1" applyBorder="1" applyAlignment="1" applyProtection="1">
      <alignment horizontal="center" vertical="center" wrapText="1"/>
    </xf>
    <xf numFmtId="167" fontId="14" fillId="7" borderId="17" xfId="0" applyNumberFormat="1" applyFont="1" applyFill="1" applyBorder="1" applyAlignment="1" applyProtection="1">
      <alignment horizontal="center" vertical="center" wrapText="1"/>
    </xf>
    <xf numFmtId="165" fontId="9" fillId="7" borderId="15" xfId="0" applyNumberFormat="1" applyFont="1" applyFill="1" applyBorder="1" applyAlignment="1" applyProtection="1">
      <alignment vertical="center" wrapText="1"/>
    </xf>
    <xf numFmtId="165" fontId="14" fillId="7" borderId="17" xfId="0" applyNumberFormat="1" applyFont="1" applyFill="1" applyBorder="1" applyAlignment="1" applyProtection="1">
      <alignment horizontal="center" vertical="center" wrapText="1"/>
    </xf>
    <xf numFmtId="2" fontId="14" fillId="7" borderId="66" xfId="0" applyNumberFormat="1" applyFont="1" applyFill="1" applyBorder="1" applyAlignment="1" applyProtection="1">
      <alignment horizontal="center" vertical="center" wrapText="1"/>
    </xf>
    <xf numFmtId="2" fontId="9" fillId="2" borderId="0" xfId="0" applyNumberFormat="1" applyFont="1" applyFill="1" applyAlignment="1" applyProtection="1">
      <alignment horizontal="center" vertical="center" wrapText="1"/>
    </xf>
    <xf numFmtId="0" fontId="52" fillId="5" borderId="10" xfId="0" applyFont="1" applyFill="1" applyBorder="1" applyAlignment="1" applyProtection="1">
      <alignment vertical="center" wrapText="1"/>
    </xf>
    <xf numFmtId="2" fontId="14" fillId="7" borderId="12" xfId="0" applyNumberFormat="1" applyFont="1" applyFill="1" applyBorder="1" applyAlignment="1" applyProtection="1">
      <alignment horizontal="center" vertical="center" wrapText="1"/>
    </xf>
    <xf numFmtId="2" fontId="14" fillId="7" borderId="27" xfId="0" applyNumberFormat="1" applyFont="1" applyFill="1" applyBorder="1" applyAlignment="1" applyProtection="1">
      <alignment horizontal="center" vertical="center" wrapText="1"/>
    </xf>
    <xf numFmtId="10" fontId="14" fillId="7" borderId="15" xfId="0" applyNumberFormat="1" applyFont="1" applyFill="1" applyBorder="1" applyAlignment="1" applyProtection="1">
      <alignment horizontal="center" vertical="center" wrapText="1"/>
    </xf>
    <xf numFmtId="165" fontId="14" fillId="7" borderId="27" xfId="0" applyNumberFormat="1" applyFont="1" applyFill="1" applyBorder="1" applyAlignment="1" applyProtection="1">
      <alignment horizontal="center" vertical="center" wrapText="1"/>
    </xf>
    <xf numFmtId="167" fontId="9" fillId="2" borderId="0" xfId="0" applyNumberFormat="1" applyFont="1" applyFill="1" applyAlignment="1" applyProtection="1">
      <alignment vertical="center" wrapText="1"/>
    </xf>
    <xf numFmtId="2" fontId="0" fillId="7" borderId="39" xfId="0" applyNumberFormat="1" applyFill="1" applyBorder="1" applyAlignment="1" applyProtection="1">
      <alignment horizontal="center" vertical="center"/>
    </xf>
    <xf numFmtId="0" fontId="52" fillId="5" borderId="45" xfId="0" applyFont="1" applyFill="1" applyBorder="1" applyAlignment="1" applyProtection="1">
      <alignment vertical="center" wrapText="1"/>
    </xf>
    <xf numFmtId="165" fontId="14" fillId="7" borderId="46" xfId="0" applyNumberFormat="1" applyFont="1" applyFill="1" applyBorder="1" applyAlignment="1" applyProtection="1">
      <alignment horizontal="center" vertical="center" wrapText="1"/>
    </xf>
    <xf numFmtId="165" fontId="9" fillId="7" borderId="56" xfId="0" applyNumberFormat="1" applyFont="1" applyFill="1" applyBorder="1" applyAlignment="1" applyProtection="1">
      <alignment vertical="center" wrapText="1"/>
    </xf>
    <xf numFmtId="0" fontId="45" fillId="2" borderId="0" xfId="0" applyFont="1" applyFill="1" applyBorder="1" applyAlignment="1" applyProtection="1">
      <alignment vertical="center" wrapText="1"/>
    </xf>
    <xf numFmtId="0" fontId="45" fillId="4" borderId="0" xfId="0" applyFont="1" applyFill="1" applyBorder="1" applyAlignment="1" applyProtection="1">
      <alignment vertical="center" wrapText="1"/>
    </xf>
    <xf numFmtId="0" fontId="52" fillId="2" borderId="0" xfId="0" applyFont="1" applyFill="1" applyBorder="1" applyAlignment="1" applyProtection="1">
      <alignment vertical="center" wrapText="1"/>
    </xf>
    <xf numFmtId="165" fontId="14" fillId="2" borderId="0" xfId="0" applyNumberFormat="1" applyFont="1" applyFill="1" applyBorder="1" applyAlignment="1" applyProtection="1">
      <alignment horizontal="center" vertical="center" wrapText="1"/>
    </xf>
    <xf numFmtId="165" fontId="9" fillId="2" borderId="0" xfId="0" applyNumberFormat="1" applyFont="1" applyFill="1" applyBorder="1" applyAlignment="1" applyProtection="1">
      <alignment vertical="center" wrapText="1"/>
    </xf>
    <xf numFmtId="2" fontId="14" fillId="2" borderId="0" xfId="0" applyNumberFormat="1" applyFont="1" applyFill="1" applyBorder="1" applyAlignment="1" applyProtection="1">
      <alignment horizontal="center" vertical="center" wrapText="1"/>
    </xf>
    <xf numFmtId="0" fontId="54" fillId="7" borderId="0" xfId="0" applyFont="1" applyFill="1" applyBorder="1" applyAlignment="1" applyProtection="1">
      <alignment vertical="center" wrapText="1"/>
    </xf>
    <xf numFmtId="0" fontId="9" fillId="7" borderId="0" xfId="0" applyFont="1" applyFill="1" applyBorder="1" applyAlignment="1" applyProtection="1">
      <alignment vertical="center" wrapText="1"/>
    </xf>
    <xf numFmtId="0" fontId="24" fillId="7" borderId="0" xfId="0" applyFont="1" applyFill="1" applyBorder="1" applyAlignment="1" applyProtection="1">
      <alignment vertical="center" wrapText="1"/>
    </xf>
    <xf numFmtId="0" fontId="4" fillId="6" borderId="7" xfId="0" applyFont="1" applyFill="1" applyBorder="1" applyAlignment="1" applyProtection="1">
      <alignment horizontal="centerContinuous" vertical="center" wrapText="1"/>
      <protection locked="0"/>
    </xf>
    <xf numFmtId="0" fontId="0" fillId="6" borderId="8" xfId="0" applyFill="1" applyBorder="1" applyAlignment="1" applyProtection="1">
      <alignment horizontal="centerContinuous" vertical="center" wrapText="1"/>
      <protection locked="0"/>
    </xf>
    <xf numFmtId="49" fontId="5" fillId="6" borderId="21" xfId="0" applyNumberFormat="1" applyFont="1" applyFill="1" applyBorder="1" applyAlignment="1" applyProtection="1">
      <alignment horizontal="center" vertical="center" wrapText="1"/>
      <protection locked="0"/>
    </xf>
    <xf numFmtId="0" fontId="0" fillId="6" borderId="7" xfId="0" applyFill="1" applyBorder="1" applyAlignment="1" applyProtection="1">
      <alignment horizontal="centerContinuous" vertical="center" wrapText="1"/>
      <protection locked="0"/>
    </xf>
    <xf numFmtId="11" fontId="9" fillId="6" borderId="9" xfId="0" applyNumberFormat="1"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0" xfId="0" applyFont="1" applyFill="1" applyBorder="1" applyAlignment="1" applyProtection="1">
      <alignment vertical="center" wrapText="1"/>
      <protection locked="0"/>
    </xf>
    <xf numFmtId="165" fontId="28" fillId="10" borderId="0" xfId="0" applyNumberFormat="1" applyFont="1" applyFill="1" applyBorder="1" applyAlignment="1" applyProtection="1">
      <alignment horizontal="center" vertical="center" wrapText="1"/>
      <protection locked="0"/>
    </xf>
    <xf numFmtId="0" fontId="9" fillId="6" borderId="20" xfId="0" applyFont="1" applyFill="1" applyBorder="1" applyAlignment="1" applyProtection="1">
      <alignment horizontal="center" vertical="center" wrapText="1"/>
      <protection locked="0"/>
    </xf>
    <xf numFmtId="0" fontId="84" fillId="14" borderId="9" xfId="1" applyFont="1" applyFill="1" applyBorder="1" applyAlignment="1" applyProtection="1">
      <alignment horizontal="center" vertical="center"/>
      <protection locked="0"/>
    </xf>
    <xf numFmtId="0" fontId="84" fillId="14" borderId="46" xfId="1" applyFont="1" applyFill="1" applyBorder="1" applyAlignment="1" applyProtection="1">
      <alignment horizontal="center" vertical="center"/>
      <protection locked="0"/>
    </xf>
    <xf numFmtId="0" fontId="70" fillId="3" borderId="41" xfId="0" applyFont="1" applyFill="1" applyBorder="1" applyAlignment="1" applyProtection="1">
      <alignment horizontal="center" vertical="center"/>
      <protection locked="0"/>
    </xf>
    <xf numFmtId="0" fontId="70" fillId="3" borderId="34" xfId="0" applyFont="1" applyFill="1" applyBorder="1" applyAlignment="1" applyProtection="1">
      <alignment horizontal="center" vertical="center"/>
      <protection locked="0"/>
    </xf>
    <xf numFmtId="0" fontId="70" fillId="3" borderId="45" xfId="0" applyFont="1" applyFill="1" applyBorder="1" applyAlignment="1" applyProtection="1">
      <alignment horizontal="center" vertical="center"/>
      <protection locked="0"/>
    </xf>
    <xf numFmtId="0" fontId="75" fillId="14" borderId="9" xfId="0" applyFont="1" applyFill="1" applyBorder="1" applyAlignment="1" applyProtection="1">
      <alignment horizontal="center" vertical="center"/>
      <protection locked="0"/>
    </xf>
    <xf numFmtId="2" fontId="81" fillId="14" borderId="9" xfId="0" applyNumberFormat="1" applyFont="1" applyFill="1" applyBorder="1" applyAlignment="1" applyProtection="1">
      <alignment horizontal="center" vertical="center"/>
      <protection locked="0"/>
    </xf>
    <xf numFmtId="2" fontId="75" fillId="14" borderId="9" xfId="0" applyNumberFormat="1" applyFont="1" applyFill="1" applyBorder="1" applyAlignment="1" applyProtection="1">
      <alignment horizontal="center" vertical="center"/>
      <protection locked="0"/>
    </xf>
    <xf numFmtId="0" fontId="75" fillId="14" borderId="46" xfId="0" applyFont="1" applyFill="1" applyBorder="1" applyAlignment="1" applyProtection="1">
      <alignment horizontal="center" vertical="center"/>
      <protection locked="0"/>
    </xf>
    <xf numFmtId="2" fontId="81" fillId="14" borderId="46" xfId="0" applyNumberFormat="1" applyFont="1" applyFill="1" applyBorder="1" applyAlignment="1" applyProtection="1">
      <alignment horizontal="center" vertical="center"/>
      <protection locked="0"/>
    </xf>
    <xf numFmtId="2" fontId="75" fillId="14" borderId="46" xfId="0" applyNumberFormat="1" applyFont="1" applyFill="1" applyBorder="1" applyAlignment="1" applyProtection="1">
      <alignment horizontal="center" vertical="center"/>
      <protection locked="0"/>
    </xf>
    <xf numFmtId="0" fontId="70" fillId="14" borderId="9" xfId="0" applyFont="1" applyFill="1" applyBorder="1" applyAlignment="1" applyProtection="1">
      <alignment horizontal="center" vertical="center"/>
      <protection locked="0"/>
    </xf>
    <xf numFmtId="0" fontId="70" fillId="14" borderId="46"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wrapText="1"/>
    </xf>
    <xf numFmtId="0" fontId="57" fillId="5" borderId="22" xfId="0" applyFont="1" applyFill="1" applyBorder="1" applyAlignment="1" applyProtection="1">
      <alignment horizontal="center" vertical="center" wrapText="1"/>
    </xf>
    <xf numFmtId="0" fontId="58" fillId="5" borderId="22" xfId="0" applyFont="1" applyFill="1" applyBorder="1" applyAlignment="1" applyProtection="1">
      <alignment horizontal="center" vertical="center" wrapText="1"/>
    </xf>
    <xf numFmtId="0" fontId="0" fillId="2" borderId="0" xfId="0" applyFill="1" applyProtection="1"/>
    <xf numFmtId="0" fontId="60" fillId="2" borderId="0" xfId="0" applyFont="1" applyFill="1" applyBorder="1" applyAlignment="1" applyProtection="1">
      <alignment horizontal="left" vertical="center"/>
    </xf>
    <xf numFmtId="2" fontId="5" fillId="2" borderId="0" xfId="0" applyNumberFormat="1" applyFont="1" applyFill="1" applyBorder="1" applyAlignment="1" applyProtection="1">
      <alignment horizontal="center" vertical="center"/>
    </xf>
    <xf numFmtId="11" fontId="5" fillId="2" borderId="0" xfId="0" applyNumberFormat="1" applyFont="1" applyFill="1" applyBorder="1" applyAlignment="1" applyProtection="1">
      <alignment horizontal="center" vertical="center"/>
    </xf>
    <xf numFmtId="0" fontId="0" fillId="0" borderId="0" xfId="0" applyProtection="1"/>
    <xf numFmtId="0" fontId="0" fillId="2" borderId="10" xfId="0" applyFill="1" applyBorder="1" applyProtection="1"/>
    <xf numFmtId="0" fontId="0" fillId="2" borderId="0" xfId="0" applyFill="1" applyBorder="1" applyProtection="1"/>
    <xf numFmtId="0" fontId="0" fillId="2" borderId="51" xfId="0" applyFill="1" applyBorder="1" applyProtection="1"/>
    <xf numFmtId="0" fontId="0" fillId="0" borderId="0" xfId="0" applyBorder="1" applyProtection="1"/>
    <xf numFmtId="0" fontId="68" fillId="2" borderId="77" xfId="0" applyFont="1" applyFill="1" applyBorder="1" applyAlignment="1" applyProtection="1">
      <alignment horizontal="right"/>
    </xf>
    <xf numFmtId="0" fontId="0" fillId="2" borderId="0" xfId="0" applyFill="1" applyBorder="1" applyAlignment="1" applyProtection="1">
      <alignment horizontal="right" vertical="top"/>
    </xf>
    <xf numFmtId="0" fontId="0" fillId="2" borderId="78" xfId="0" applyFill="1" applyBorder="1" applyAlignment="1" applyProtection="1">
      <alignment horizontal="right" vertical="top"/>
    </xf>
    <xf numFmtId="0" fontId="0" fillId="2" borderId="79" xfId="0" applyFill="1" applyBorder="1" applyProtection="1"/>
    <xf numFmtId="0" fontId="68" fillId="2" borderId="0" xfId="0" applyFont="1" applyFill="1" applyBorder="1" applyAlignment="1" applyProtection="1">
      <alignment horizontal="center"/>
    </xf>
    <xf numFmtId="0" fontId="0" fillId="0" borderId="10" xfId="0" applyBorder="1" applyProtection="1"/>
    <xf numFmtId="0" fontId="68" fillId="2" borderId="0" xfId="0" applyFont="1" applyFill="1" applyBorder="1" applyAlignment="1" applyProtection="1">
      <alignment horizontal="right"/>
    </xf>
    <xf numFmtId="0" fontId="30" fillId="4" borderId="41" xfId="0" applyFont="1" applyFill="1" applyBorder="1" applyAlignment="1" applyProtection="1">
      <alignment horizontal="center" vertical="center" wrapText="1"/>
    </xf>
    <xf numFmtId="166" fontId="0" fillId="2" borderId="0" xfId="0" applyNumberFormat="1" applyFill="1" applyBorder="1" applyProtection="1"/>
    <xf numFmtId="0" fontId="30" fillId="4" borderId="34" xfId="0" applyFont="1" applyFill="1" applyBorder="1" applyAlignment="1" applyProtection="1">
      <alignment vertical="top" wrapText="1"/>
    </xf>
    <xf numFmtId="0" fontId="30" fillId="4" borderId="45" xfId="0" applyFont="1" applyFill="1" applyBorder="1" applyAlignment="1" applyProtection="1">
      <alignment vertical="center" wrapText="1"/>
    </xf>
    <xf numFmtId="166" fontId="73" fillId="15" borderId="36" xfId="0" applyNumberFormat="1" applyFont="1" applyFill="1" applyBorder="1" applyAlignment="1" applyProtection="1">
      <alignment horizontal="center" vertical="center"/>
    </xf>
    <xf numFmtId="0" fontId="30" fillId="4" borderId="44" xfId="0" applyFont="1" applyFill="1" applyBorder="1" applyAlignment="1" applyProtection="1">
      <alignment horizontal="center" vertical="center" wrapText="1"/>
    </xf>
    <xf numFmtId="166" fontId="73" fillId="15" borderId="39" xfId="0" applyNumberFormat="1" applyFont="1" applyFill="1" applyBorder="1" applyAlignment="1" applyProtection="1">
      <alignment horizontal="center" vertical="center"/>
    </xf>
    <xf numFmtId="0" fontId="86" fillId="5" borderId="32" xfId="0" applyFont="1" applyFill="1" applyBorder="1" applyAlignment="1" applyProtection="1">
      <alignment horizontal="center" vertical="center" wrapText="1"/>
    </xf>
    <xf numFmtId="0" fontId="86" fillId="5" borderId="18" xfId="0" applyFont="1" applyFill="1" applyBorder="1" applyAlignment="1" applyProtection="1">
      <alignment horizontal="center" vertical="center" wrapText="1"/>
    </xf>
    <xf numFmtId="0" fontId="86" fillId="5" borderId="38" xfId="0" applyFont="1" applyFill="1" applyBorder="1" applyAlignment="1" applyProtection="1">
      <alignment horizontal="center" vertical="center" wrapText="1"/>
    </xf>
    <xf numFmtId="0" fontId="0" fillId="2" borderId="0" xfId="0" applyFont="1" applyFill="1" applyBorder="1" applyProtection="1"/>
    <xf numFmtId="0" fontId="30" fillId="4" borderId="45" xfId="0" applyFont="1" applyFill="1" applyBorder="1" applyAlignment="1" applyProtection="1">
      <alignment horizontal="center" vertical="center" wrapText="1"/>
    </xf>
    <xf numFmtId="0" fontId="90" fillId="2" borderId="0" xfId="0" applyFont="1" applyFill="1" applyBorder="1" applyAlignment="1" applyProtection="1">
      <alignment horizontal="center" vertical="center" wrapText="1"/>
    </xf>
    <xf numFmtId="0" fontId="13" fillId="2" borderId="0" xfId="0" applyFont="1" applyFill="1" applyBorder="1" applyAlignment="1" applyProtection="1">
      <alignment vertical="center" wrapText="1"/>
    </xf>
    <xf numFmtId="0" fontId="13" fillId="2" borderId="51" xfId="0" applyFont="1" applyFill="1" applyBorder="1" applyAlignment="1" applyProtection="1">
      <alignment horizontal="center" vertical="center" wrapText="1"/>
    </xf>
    <xf numFmtId="0" fontId="22" fillId="5" borderId="0" xfId="0" applyFont="1" applyFill="1" applyBorder="1" applyAlignment="1" applyProtection="1">
      <alignment horizontal="left" vertical="center" wrapText="1"/>
    </xf>
    <xf numFmtId="0" fontId="9" fillId="5" borderId="0" xfId="0" applyFont="1" applyFill="1" applyBorder="1" applyAlignment="1" applyProtection="1">
      <alignment vertical="center" wrapText="1"/>
    </xf>
    <xf numFmtId="0" fontId="9" fillId="5" borderId="16" xfId="0" applyFont="1" applyFill="1" applyBorder="1" applyAlignment="1" applyProtection="1">
      <alignment vertical="center" wrapText="1"/>
    </xf>
    <xf numFmtId="164" fontId="9" fillId="7" borderId="24" xfId="0" applyNumberFormat="1" applyFont="1" applyFill="1" applyBorder="1" applyAlignment="1" applyProtection="1">
      <alignment horizontal="center" vertical="center" wrapText="1"/>
    </xf>
    <xf numFmtId="0" fontId="35" fillId="5" borderId="0" xfId="0" applyFont="1" applyFill="1" applyBorder="1" applyAlignment="1" applyProtection="1">
      <alignment horizontal="left" vertical="center" wrapText="1"/>
    </xf>
    <xf numFmtId="0" fontId="34" fillId="5" borderId="0" xfId="0" applyFont="1" applyFill="1" applyBorder="1" applyAlignment="1" applyProtection="1">
      <alignment vertical="center" wrapText="1"/>
    </xf>
    <xf numFmtId="1" fontId="9" fillId="7" borderId="24" xfId="0" applyNumberFormat="1" applyFont="1" applyFill="1" applyBorder="1" applyAlignment="1" applyProtection="1">
      <alignment horizontal="center" vertical="center" wrapText="1"/>
    </xf>
    <xf numFmtId="0" fontId="22" fillId="5" borderId="5" xfId="0" applyFont="1" applyFill="1" applyBorder="1" applyAlignment="1" applyProtection="1">
      <alignment horizontal="left" vertical="center" wrapText="1"/>
    </xf>
    <xf numFmtId="0" fontId="9" fillId="5" borderId="5" xfId="0" applyFont="1" applyFill="1" applyBorder="1" applyAlignment="1" applyProtection="1">
      <alignment vertical="center" wrapText="1"/>
    </xf>
    <xf numFmtId="0" fontId="9" fillId="5" borderId="69" xfId="0" applyFont="1" applyFill="1" applyBorder="1" applyAlignment="1" applyProtection="1">
      <alignment vertical="center" wrapText="1"/>
    </xf>
    <xf numFmtId="1" fontId="9" fillId="7" borderId="48" xfId="0" applyNumberFormat="1" applyFont="1" applyFill="1" applyBorder="1" applyAlignment="1" applyProtection="1">
      <alignment horizontal="center" vertical="center" wrapText="1"/>
    </xf>
    <xf numFmtId="0" fontId="79" fillId="5" borderId="22" xfId="0" applyFont="1" applyFill="1" applyBorder="1" applyAlignment="1" applyProtection="1">
      <alignment horizontal="center" vertical="center" wrapText="1"/>
    </xf>
    <xf numFmtId="0" fontId="79" fillId="5" borderId="29" xfId="0" applyFont="1" applyFill="1" applyBorder="1" applyAlignment="1" applyProtection="1">
      <alignment horizontal="center" vertical="center" wrapText="1"/>
    </xf>
    <xf numFmtId="0" fontId="79" fillId="5" borderId="20"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166" fontId="9" fillId="5" borderId="3" xfId="0" applyNumberFormat="1" applyFont="1" applyFill="1" applyBorder="1" applyAlignment="1" applyProtection="1">
      <alignment horizontal="center" vertical="center" wrapText="1"/>
    </xf>
    <xf numFmtId="0" fontId="9" fillId="0" borderId="42" xfId="0" applyFont="1" applyBorder="1" applyAlignment="1" applyProtection="1">
      <alignment vertical="center" wrapText="1"/>
    </xf>
    <xf numFmtId="0" fontId="9" fillId="0" borderId="42" xfId="0" applyFont="1" applyFill="1" applyBorder="1" applyAlignment="1" applyProtection="1">
      <alignment vertical="center" wrapText="1"/>
    </xf>
    <xf numFmtId="0" fontId="37" fillId="0" borderId="42" xfId="0" applyFont="1" applyFill="1" applyBorder="1" applyAlignment="1" applyProtection="1">
      <alignment horizontal="center" vertical="center" wrapText="1"/>
    </xf>
    <xf numFmtId="0" fontId="9" fillId="2" borderId="42" xfId="0" applyFont="1" applyFill="1" applyBorder="1" applyAlignment="1" applyProtection="1">
      <alignment vertical="center" wrapText="1"/>
    </xf>
    <xf numFmtId="0" fontId="9" fillId="2" borderId="43" xfId="0" applyFont="1" applyFill="1" applyBorder="1" applyAlignment="1" applyProtection="1">
      <alignment vertical="center" wrapText="1"/>
    </xf>
    <xf numFmtId="166" fontId="37" fillId="5" borderId="9" xfId="0" applyNumberFormat="1" applyFont="1" applyFill="1" applyBorder="1" applyAlignment="1" applyProtection="1">
      <alignment horizontal="center" vertical="center" wrapText="1"/>
    </xf>
    <xf numFmtId="165" fontId="37" fillId="5" borderId="9" xfId="0" applyNumberFormat="1" applyFont="1" applyFill="1" applyBorder="1" applyAlignment="1" applyProtection="1">
      <alignment horizontal="center" vertical="center" wrapText="1"/>
    </xf>
    <xf numFmtId="165" fontId="9" fillId="5" borderId="9" xfId="0" applyNumberFormat="1" applyFont="1" applyFill="1" applyBorder="1" applyAlignment="1" applyProtection="1">
      <alignment horizontal="center" vertical="center" wrapText="1"/>
    </xf>
    <xf numFmtId="167" fontId="37" fillId="5" borderId="9" xfId="0" applyNumberFormat="1" applyFont="1" applyFill="1" applyBorder="1" applyAlignment="1" applyProtection="1">
      <alignment horizontal="center" vertical="center" wrapText="1"/>
    </xf>
    <xf numFmtId="1" fontId="37" fillId="5" borderId="9" xfId="0" applyNumberFormat="1" applyFont="1" applyFill="1" applyBorder="1" applyAlignment="1" applyProtection="1">
      <alignment horizontal="center" vertical="center" wrapText="1"/>
    </xf>
    <xf numFmtId="2" fontId="37" fillId="5" borderId="9" xfId="0" applyNumberFormat="1" applyFont="1" applyFill="1" applyBorder="1" applyAlignment="1" applyProtection="1">
      <alignment horizontal="center" vertical="center" wrapText="1"/>
    </xf>
    <xf numFmtId="0" fontId="79" fillId="5" borderId="9" xfId="0" applyFont="1" applyFill="1" applyBorder="1" applyAlignment="1" applyProtection="1">
      <alignment vertical="top" wrapText="1"/>
    </xf>
    <xf numFmtId="0" fontId="79" fillId="2" borderId="10" xfId="0" applyFont="1" applyFill="1" applyBorder="1" applyAlignment="1" applyProtection="1">
      <alignment horizontal="left" vertical="top" wrapText="1"/>
    </xf>
    <xf numFmtId="0" fontId="79" fillId="2" borderId="0" xfId="0" applyFont="1" applyFill="1" applyBorder="1" applyAlignment="1" applyProtection="1">
      <alignment horizontal="left" vertical="top" wrapText="1"/>
    </xf>
    <xf numFmtId="14" fontId="37" fillId="2" borderId="0" xfId="0" applyNumberFormat="1" applyFont="1" applyFill="1" applyBorder="1" applyAlignment="1" applyProtection="1">
      <alignment horizontal="center" vertical="center" wrapText="1"/>
    </xf>
    <xf numFmtId="171" fontId="37" fillId="2" borderId="0" xfId="0" applyNumberFormat="1" applyFont="1" applyFill="1" applyBorder="1" applyAlignment="1" applyProtection="1">
      <alignment horizontal="center" vertical="center" wrapText="1"/>
    </xf>
    <xf numFmtId="0" fontId="43" fillId="2" borderId="51" xfId="0" applyFont="1" applyFill="1" applyBorder="1" applyAlignment="1" applyProtection="1">
      <alignment horizontal="center" vertical="center" wrapText="1"/>
    </xf>
    <xf numFmtId="164" fontId="37" fillId="5" borderId="9" xfId="0" applyNumberFormat="1" applyFont="1" applyFill="1" applyBorder="1" applyAlignment="1" applyProtection="1">
      <alignment horizontal="center" vertical="center" wrapText="1"/>
    </xf>
    <xf numFmtId="165" fontId="37" fillId="18" borderId="9" xfId="0" applyNumberFormat="1" applyFont="1" applyFill="1" applyBorder="1" applyAlignment="1" applyProtection="1">
      <alignment horizontal="center" vertical="center" wrapText="1"/>
    </xf>
    <xf numFmtId="0" fontId="79" fillId="5" borderId="60" xfId="0" applyFont="1" applyFill="1" applyBorder="1" applyAlignment="1" applyProtection="1">
      <alignment vertical="top" wrapText="1"/>
    </xf>
    <xf numFmtId="14" fontId="37" fillId="5" borderId="46" xfId="0" applyNumberFormat="1" applyFont="1" applyFill="1" applyBorder="1" applyAlignment="1" applyProtection="1">
      <alignment horizontal="center" vertical="center" wrapText="1"/>
    </xf>
    <xf numFmtId="165" fontId="37" fillId="5" borderId="46" xfId="0" applyNumberFormat="1" applyFont="1" applyFill="1" applyBorder="1" applyAlignment="1" applyProtection="1">
      <alignment horizontal="center" vertical="center" wrapText="1"/>
    </xf>
    <xf numFmtId="1" fontId="37" fillId="5" borderId="46" xfId="0" applyNumberFormat="1" applyFont="1" applyFill="1" applyBorder="1" applyAlignment="1" applyProtection="1">
      <alignment horizontal="center" vertical="center" wrapText="1"/>
    </xf>
    <xf numFmtId="169" fontId="37" fillId="5" borderId="46" xfId="0" applyNumberFormat="1" applyFont="1" applyFill="1" applyBorder="1" applyAlignment="1" applyProtection="1">
      <alignment horizontal="center" vertical="center" wrapText="1"/>
    </xf>
    <xf numFmtId="0" fontId="9" fillId="2" borderId="52" xfId="0" applyFont="1" applyFill="1" applyBorder="1" applyAlignment="1" applyProtection="1">
      <alignment vertical="center" wrapText="1"/>
    </xf>
    <xf numFmtId="0" fontId="37" fillId="5" borderId="55" xfId="0" applyFont="1" applyFill="1" applyBorder="1" applyAlignment="1" applyProtection="1">
      <alignment horizontal="center" vertical="center" wrapText="1"/>
    </xf>
    <xf numFmtId="14" fontId="37" fillId="5" borderId="18" xfId="0" applyNumberFormat="1" applyFont="1" applyFill="1" applyBorder="1" applyAlignment="1" applyProtection="1">
      <alignment horizontal="center" vertical="center" wrapText="1"/>
    </xf>
    <xf numFmtId="0" fontId="38" fillId="2" borderId="1" xfId="0" applyFont="1" applyFill="1" applyBorder="1" applyAlignment="1" applyProtection="1">
      <alignment vertical="center" wrapText="1"/>
    </xf>
    <xf numFmtId="2" fontId="46" fillId="7" borderId="73" xfId="0" applyNumberFormat="1" applyFont="1" applyFill="1" applyBorder="1" applyAlignment="1" applyProtection="1">
      <alignment horizontal="center" vertical="center" wrapText="1"/>
    </xf>
    <xf numFmtId="14" fontId="37" fillId="5" borderId="12" xfId="0" applyNumberFormat="1" applyFont="1" applyFill="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0" fontId="91" fillId="5" borderId="75" xfId="0" applyFont="1" applyFill="1" applyBorder="1" applyAlignment="1" applyProtection="1">
      <alignment horizontal="center" vertical="center" wrapText="1"/>
    </xf>
    <xf numFmtId="0" fontId="91" fillId="5" borderId="31" xfId="0" applyFont="1" applyFill="1" applyBorder="1" applyAlignment="1" applyProtection="1">
      <alignment horizontal="center" vertical="center" wrapText="1"/>
    </xf>
    <xf numFmtId="0" fontId="9" fillId="7" borderId="37" xfId="0" applyFont="1" applyFill="1" applyBorder="1" applyAlignment="1" applyProtection="1">
      <alignment horizontal="center" vertical="center" wrapText="1"/>
    </xf>
    <xf numFmtId="2" fontId="0" fillId="2" borderId="0" xfId="0" applyNumberFormat="1" applyFill="1" applyBorder="1" applyProtection="1"/>
    <xf numFmtId="0" fontId="91" fillId="5" borderId="34" xfId="0" applyFont="1" applyFill="1" applyBorder="1" applyAlignment="1" applyProtection="1">
      <alignment horizontal="center" wrapText="1"/>
    </xf>
    <xf numFmtId="165" fontId="14" fillId="7" borderId="9" xfId="0" applyNumberFormat="1" applyFont="1" applyFill="1" applyBorder="1" applyAlignment="1" applyProtection="1">
      <alignment horizontal="center" vertical="center" wrapText="1"/>
    </xf>
    <xf numFmtId="2" fontId="14" fillId="5" borderId="9" xfId="0" applyNumberFormat="1" applyFont="1" applyFill="1" applyBorder="1" applyAlignment="1" applyProtection="1">
      <alignment horizontal="center" vertical="center" wrapText="1"/>
    </xf>
    <xf numFmtId="0" fontId="9" fillId="7" borderId="59" xfId="0" applyFont="1" applyFill="1" applyBorder="1" applyAlignment="1" applyProtection="1">
      <alignment vertical="center" wrapText="1"/>
    </xf>
    <xf numFmtId="2" fontId="0" fillId="2" borderId="45" xfId="0" applyNumberFormat="1" applyFill="1" applyBorder="1" applyAlignment="1" applyProtection="1">
      <alignment horizontal="center" vertical="center"/>
    </xf>
    <xf numFmtId="2" fontId="0" fillId="2" borderId="39" xfId="0" applyNumberFormat="1" applyFill="1" applyBorder="1" applyAlignment="1" applyProtection="1">
      <alignment horizontal="center" vertical="center"/>
    </xf>
    <xf numFmtId="0" fontId="91" fillId="5" borderId="45" xfId="0" applyFont="1" applyFill="1" applyBorder="1" applyAlignment="1" applyProtection="1">
      <alignment horizontal="center" wrapText="1"/>
    </xf>
    <xf numFmtId="11" fontId="14" fillId="7" borderId="46" xfId="0" applyNumberFormat="1" applyFont="1" applyFill="1" applyBorder="1" applyAlignment="1" applyProtection="1">
      <alignment horizontal="center" vertical="center" wrapText="1"/>
    </xf>
    <xf numFmtId="0" fontId="22" fillId="6" borderId="35" xfId="0" applyFont="1" applyFill="1" applyBorder="1" applyAlignment="1" applyProtection="1">
      <alignment horizontal="center" vertical="center" wrapText="1"/>
      <protection hidden="1"/>
    </xf>
    <xf numFmtId="0" fontId="0" fillId="0" borderId="0" xfId="0" applyProtection="1">
      <protection hidden="1"/>
    </xf>
    <xf numFmtId="0" fontId="96" fillId="5" borderId="1" xfId="0" applyFont="1" applyFill="1" applyBorder="1" applyAlignment="1" applyProtection="1">
      <alignment horizontal="center" vertical="center" wrapText="1"/>
      <protection hidden="1"/>
    </xf>
    <xf numFmtId="2" fontId="14" fillId="7" borderId="15" xfId="0" applyNumberFormat="1" applyFont="1" applyFill="1" applyBorder="1" applyAlignment="1" applyProtection="1">
      <alignment horizontal="center" vertical="center" wrapText="1"/>
    </xf>
    <xf numFmtId="2" fontId="9" fillId="7" borderId="45" xfId="0" applyNumberFormat="1" applyFont="1" applyFill="1" applyBorder="1" applyAlignment="1" applyProtection="1">
      <alignment horizontal="center" vertical="center" wrapText="1"/>
    </xf>
    <xf numFmtId="0" fontId="9" fillId="19" borderId="0" xfId="0" applyFont="1" applyFill="1" applyAlignment="1" applyProtection="1">
      <alignment vertical="center" wrapText="1"/>
    </xf>
    <xf numFmtId="0" fontId="9" fillId="2" borderId="0" xfId="0" applyFont="1" applyFill="1" applyBorder="1" applyAlignment="1" applyProtection="1">
      <alignment horizontal="center" vertical="center" wrapText="1"/>
    </xf>
    <xf numFmtId="0" fontId="7" fillId="5" borderId="44" xfId="0" applyFont="1" applyFill="1" applyBorder="1" applyAlignment="1" applyProtection="1">
      <alignment horizontal="left" vertical="center" wrapText="1"/>
    </xf>
    <xf numFmtId="0" fontId="9" fillId="6" borderId="12"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14" fontId="9" fillId="6" borderId="12" xfId="0" applyNumberFormat="1" applyFont="1" applyFill="1" applyBorder="1" applyAlignment="1" applyProtection="1">
      <alignment horizontal="center" vertical="center" wrapText="1"/>
      <protection locked="0"/>
    </xf>
    <xf numFmtId="14" fontId="9" fillId="6" borderId="15" xfId="0" applyNumberFormat="1" applyFont="1" applyFill="1" applyBorder="1" applyAlignment="1" applyProtection="1">
      <alignment horizontal="center" vertical="center" wrapText="1"/>
      <protection locked="0"/>
    </xf>
    <xf numFmtId="14" fontId="9" fillId="5" borderId="12" xfId="0" applyNumberFormat="1" applyFont="1" applyFill="1" applyBorder="1" applyAlignment="1" applyProtection="1">
      <alignment horizontal="center" vertical="center" wrapText="1"/>
    </xf>
    <xf numFmtId="0" fontId="7" fillId="5" borderId="9" xfId="0" applyFont="1" applyFill="1" applyBorder="1" applyAlignment="1" applyProtection="1">
      <alignment horizontal="left" vertical="center" wrapText="1"/>
    </xf>
    <xf numFmtId="164" fontId="9" fillId="7" borderId="12" xfId="0" applyNumberFormat="1" applyFont="1" applyFill="1" applyBorder="1" applyAlignment="1" applyProtection="1">
      <alignment horizontal="center" vertical="center" wrapText="1"/>
    </xf>
    <xf numFmtId="14" fontId="9" fillId="5" borderId="9" xfId="0" applyNumberFormat="1"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1" fontId="9" fillId="6" borderId="9" xfId="0" applyNumberFormat="1" applyFont="1" applyFill="1" applyBorder="1" applyAlignment="1" applyProtection="1">
      <alignment horizontal="center" vertical="center" wrapText="1"/>
      <protection locked="0"/>
    </xf>
    <xf numFmtId="14" fontId="9" fillId="6" borderId="9" xfId="0" applyNumberFormat="1"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xf>
    <xf numFmtId="0" fontId="10" fillId="6" borderId="29"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7" fillId="5" borderId="47" xfId="0" applyFont="1" applyFill="1" applyBorder="1" applyAlignment="1" applyProtection="1">
      <alignment horizontal="left" vertical="center" wrapText="1"/>
    </xf>
    <xf numFmtId="14" fontId="9" fillId="5" borderId="15" xfId="0" applyNumberFormat="1" applyFont="1" applyFill="1" applyBorder="1" applyAlignment="1" applyProtection="1">
      <alignment horizontal="center" vertical="center" wrapText="1"/>
      <protection locked="0"/>
    </xf>
    <xf numFmtId="14" fontId="9" fillId="5" borderId="12" xfId="0" applyNumberFormat="1" applyFont="1" applyFill="1" applyBorder="1" applyAlignment="1" applyProtection="1">
      <alignment horizontal="center" vertical="center" wrapText="1"/>
      <protection locked="0"/>
    </xf>
    <xf numFmtId="14" fontId="9" fillId="5" borderId="56" xfId="0" applyNumberFormat="1" applyFont="1" applyFill="1" applyBorder="1" applyAlignment="1" applyProtection="1">
      <alignment horizontal="center" vertical="center" wrapText="1"/>
      <protection locked="0"/>
    </xf>
    <xf numFmtId="1" fontId="9" fillId="6" borderId="56" xfId="0" applyNumberFormat="1" applyFont="1" applyFill="1" applyBorder="1" applyAlignment="1" applyProtection="1">
      <alignment horizontal="center" vertical="center" wrapText="1"/>
      <protection locked="0"/>
    </xf>
    <xf numFmtId="170" fontId="9" fillId="6" borderId="0" xfId="0" applyNumberFormat="1" applyFont="1" applyFill="1" applyBorder="1" applyAlignment="1" applyProtection="1">
      <alignment horizontal="center" vertical="center" wrapText="1"/>
      <protection locked="0"/>
    </xf>
    <xf numFmtId="173" fontId="9" fillId="7" borderId="12" xfId="0" applyNumberFormat="1" applyFont="1" applyFill="1" applyBorder="1" applyAlignment="1" applyProtection="1">
      <alignment horizontal="center" vertical="center" wrapText="1"/>
    </xf>
    <xf numFmtId="166" fontId="9" fillId="7" borderId="39" xfId="0" applyNumberFormat="1" applyFont="1" applyFill="1" applyBorder="1" applyAlignment="1" applyProtection="1">
      <alignment horizontal="center" vertical="center" wrapText="1"/>
    </xf>
    <xf numFmtId="167" fontId="20" fillId="7" borderId="38" xfId="0" applyNumberFormat="1" applyFont="1" applyFill="1" applyBorder="1" applyAlignment="1" applyProtection="1">
      <alignment horizontal="center" vertical="center" wrapText="1"/>
    </xf>
    <xf numFmtId="0" fontId="97" fillId="20" borderId="0" xfId="0" applyFont="1" applyFill="1" applyBorder="1" applyAlignment="1" applyProtection="1">
      <alignment vertical="center" wrapText="1"/>
    </xf>
    <xf numFmtId="0" fontId="97" fillId="20" borderId="5" xfId="0" applyFont="1" applyFill="1" applyBorder="1" applyAlignment="1" applyProtection="1">
      <alignment vertical="center" wrapText="1"/>
    </xf>
    <xf numFmtId="0" fontId="9" fillId="6" borderId="29"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wrapText="1"/>
      <protection hidden="1"/>
    </xf>
    <xf numFmtId="0" fontId="9" fillId="2" borderId="7"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9" fillId="6" borderId="11" xfId="0" applyFont="1" applyFill="1" applyBorder="1" applyAlignment="1" applyProtection="1">
      <alignment horizontal="center" vertical="center" wrapText="1"/>
      <protection locked="0"/>
    </xf>
    <xf numFmtId="0" fontId="13" fillId="5" borderId="34" xfId="0" applyFont="1" applyFill="1" applyBorder="1" applyAlignment="1" applyProtection="1">
      <alignment horizontal="center" vertical="center" wrapText="1"/>
    </xf>
    <xf numFmtId="164" fontId="9" fillId="7" borderId="36" xfId="0" applyNumberFormat="1" applyFont="1" applyFill="1" applyBorder="1" applyAlignment="1" applyProtection="1">
      <alignment horizontal="center" vertical="center" wrapText="1"/>
    </xf>
    <xf numFmtId="165" fontId="9" fillId="7" borderId="34" xfId="0" applyNumberFormat="1" applyFont="1" applyFill="1" applyBorder="1" applyAlignment="1" applyProtection="1">
      <alignment horizontal="center" vertical="center" wrapText="1"/>
    </xf>
    <xf numFmtId="0" fontId="9" fillId="7" borderId="34" xfId="0" applyFont="1" applyFill="1" applyBorder="1" applyAlignment="1" applyProtection="1">
      <alignment horizontal="center" vertical="center" wrapText="1"/>
    </xf>
    <xf numFmtId="166" fontId="9" fillId="7" borderId="34" xfId="0" applyNumberFormat="1" applyFont="1" applyFill="1" applyBorder="1" applyAlignment="1" applyProtection="1">
      <alignment horizontal="center" vertical="center" wrapText="1"/>
    </xf>
    <xf numFmtId="2" fontId="9" fillId="7" borderId="34" xfId="0" applyNumberFormat="1" applyFont="1" applyFill="1" applyBorder="1" applyAlignment="1" applyProtection="1">
      <alignment horizontal="center" vertical="center" wrapText="1"/>
    </xf>
    <xf numFmtId="0" fontId="9" fillId="7" borderId="45" xfId="0" applyFont="1" applyFill="1" applyBorder="1" applyAlignment="1" applyProtection="1">
      <alignment horizontal="center" vertical="center" wrapText="1"/>
    </xf>
    <xf numFmtId="2" fontId="9" fillId="7" borderId="46" xfId="0" applyNumberFormat="1" applyFont="1" applyFill="1" applyBorder="1" applyAlignment="1" applyProtection="1">
      <alignment horizontal="center" vertical="center" wrapText="1"/>
      <protection hidden="1"/>
    </xf>
    <xf numFmtId="0" fontId="9" fillId="9" borderId="27" xfId="0" applyFont="1" applyFill="1" applyBorder="1" applyAlignment="1" applyProtection="1">
      <alignment vertical="center" wrapText="1"/>
      <protection hidden="1"/>
    </xf>
    <xf numFmtId="0" fontId="9" fillId="9" borderId="17" xfId="0" applyFont="1" applyFill="1" applyBorder="1" applyAlignment="1" applyProtection="1">
      <alignment vertical="center" wrapText="1"/>
      <protection hidden="1"/>
    </xf>
    <xf numFmtId="165" fontId="28" fillId="10" borderId="13" xfId="0" applyNumberFormat="1" applyFont="1" applyFill="1" applyBorder="1" applyAlignment="1" applyProtection="1">
      <alignment horizontal="center" vertical="center" wrapText="1"/>
      <protection locked="0"/>
    </xf>
    <xf numFmtId="165" fontId="28" fillId="10" borderId="26"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horizontal="left" vertical="center" wrapText="1"/>
    </xf>
    <xf numFmtId="0" fontId="99" fillId="0" borderId="0" xfId="0" applyFont="1" applyBorder="1" applyAlignment="1">
      <alignment horizontal="left" vertical="center" wrapText="1"/>
    </xf>
    <xf numFmtId="0" fontId="2" fillId="0" borderId="0" xfId="0" applyFont="1" applyBorder="1" applyAlignment="1"/>
    <xf numFmtId="0" fontId="2" fillId="0" borderId="0" xfId="0" applyFont="1" applyAlignment="1">
      <alignment horizontal="justify" vertical="justify" wrapText="1"/>
    </xf>
    <xf numFmtId="0" fontId="2" fillId="0" borderId="0" xfId="0" applyFont="1" applyAlignment="1">
      <alignment vertical="center" wrapText="1"/>
    </xf>
    <xf numFmtId="0" fontId="2" fillId="0" borderId="0" xfId="0" applyFont="1" applyAlignment="1">
      <alignment horizontal="left"/>
    </xf>
    <xf numFmtId="14" fontId="2" fillId="0" borderId="0" xfId="0" applyNumberFormat="1" applyFont="1" applyAlignment="1">
      <alignment vertical="center" wrapText="1"/>
    </xf>
    <xf numFmtId="0" fontId="1" fillId="0" borderId="0" xfId="0" applyFont="1" applyBorder="1" applyAlignment="1">
      <alignment horizontal="center" vertical="center" wrapText="1"/>
    </xf>
    <xf numFmtId="0" fontId="100" fillId="0" borderId="0" xfId="0" applyFont="1" applyAlignment="1">
      <alignment horizontal="justify" vertical="center"/>
    </xf>
    <xf numFmtId="0" fontId="101" fillId="0" borderId="0" xfId="0" applyFont="1" applyAlignment="1">
      <alignment horizontal="center"/>
    </xf>
    <xf numFmtId="0" fontId="101" fillId="0" borderId="0" xfId="0" applyFont="1"/>
    <xf numFmtId="0" fontId="2" fillId="0" borderId="0" xfId="0" applyFont="1" applyAlignment="1">
      <alignment horizontal="justify" vertical="center"/>
    </xf>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2" xfId="0" applyFont="1" applyBorder="1" applyAlignment="1">
      <alignment vertical="center" wrapText="1"/>
    </xf>
    <xf numFmtId="0" fontId="2" fillId="0" borderId="0"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40" xfId="0"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6" fontId="1" fillId="0" borderId="6"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7" xfId="0" applyFont="1" applyBorder="1" applyAlignment="1">
      <alignment vertical="center" wrapText="1"/>
    </xf>
    <xf numFmtId="0" fontId="1" fillId="0" borderId="8" xfId="0" applyFont="1" applyBorder="1" applyAlignment="1">
      <alignment horizontal="right" vertical="center" wrapText="1"/>
    </xf>
    <xf numFmtId="166"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2" fillId="0" borderId="0" xfId="0" applyFont="1" applyBorder="1" applyAlignment="1">
      <alignment horizontal="justify" vertical="justify" wrapText="1"/>
    </xf>
    <xf numFmtId="0" fontId="1" fillId="0" borderId="0" xfId="0" applyFont="1" applyAlignment="1"/>
    <xf numFmtId="0" fontId="2" fillId="0" borderId="0" xfId="0" applyFont="1" applyAlignment="1"/>
    <xf numFmtId="0" fontId="103" fillId="0" borderId="0" xfId="0" applyFont="1" applyAlignment="1">
      <alignment horizontal="left" vertical="center"/>
    </xf>
    <xf numFmtId="0" fontId="13" fillId="5" borderId="34" xfId="0" applyFont="1" applyFill="1" applyBorder="1" applyAlignment="1" applyProtection="1">
      <alignment horizontal="left" vertical="center" wrapText="1"/>
    </xf>
    <xf numFmtId="0" fontId="13" fillId="5" borderId="9" xfId="0" applyFont="1" applyFill="1" applyBorder="1" applyAlignment="1" applyProtection="1">
      <alignment horizontal="left" vertical="center" wrapText="1"/>
    </xf>
    <xf numFmtId="0" fontId="13" fillId="5" borderId="45" xfId="0" applyFont="1" applyFill="1" applyBorder="1" applyAlignment="1" applyProtection="1">
      <alignment horizontal="left" vertical="center" wrapText="1"/>
    </xf>
    <xf numFmtId="0" fontId="13" fillId="5" borderId="46"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45" fillId="4" borderId="6" xfId="0" applyFont="1" applyFill="1" applyBorder="1" applyAlignment="1" applyProtection="1">
      <alignment horizontal="center" vertical="center" wrapText="1"/>
    </xf>
    <xf numFmtId="0" fontId="45" fillId="4" borderId="7" xfId="0" applyFont="1" applyFill="1" applyBorder="1" applyAlignment="1" applyProtection="1">
      <alignment horizontal="center" vertical="center" wrapText="1"/>
    </xf>
    <xf numFmtId="0" fontId="45" fillId="4" borderId="8"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46" fillId="5" borderId="2" xfId="0" applyFont="1" applyFill="1" applyBorder="1" applyAlignment="1" applyProtection="1">
      <alignment horizontal="center" vertical="center" wrapText="1"/>
    </xf>
    <xf numFmtId="0" fontId="46" fillId="5" borderId="4" xfId="0" applyFont="1" applyFill="1" applyBorder="1" applyAlignment="1" applyProtection="1">
      <alignment horizontal="center" vertical="center" wrapText="1"/>
    </xf>
    <xf numFmtId="0" fontId="23" fillId="5" borderId="37" xfId="0" applyFont="1" applyFill="1" applyBorder="1" applyAlignment="1" applyProtection="1">
      <alignment horizontal="left" vertical="center" wrapText="1"/>
    </xf>
    <xf numFmtId="0" fontId="23" fillId="5" borderId="14" xfId="0" applyFont="1" applyFill="1" applyBorder="1" applyAlignment="1" applyProtection="1">
      <alignment horizontal="left" vertical="center" wrapText="1"/>
    </xf>
    <xf numFmtId="0" fontId="23" fillId="5" borderId="59" xfId="0" applyFont="1" applyFill="1" applyBorder="1" applyAlignment="1" applyProtection="1">
      <alignment horizontal="left" vertical="center" wrapText="1"/>
    </xf>
    <xf numFmtId="0" fontId="23" fillId="5" borderId="60" xfId="0" applyFont="1" applyFill="1" applyBorder="1" applyAlignment="1" applyProtection="1">
      <alignment horizontal="left" vertical="center" wrapText="1"/>
    </xf>
    <xf numFmtId="0" fontId="45" fillId="11" borderId="6" xfId="0" applyFont="1" applyFill="1" applyBorder="1" applyAlignment="1" applyProtection="1">
      <alignment horizontal="center" vertical="center" wrapText="1"/>
    </xf>
    <xf numFmtId="0" fontId="45" fillId="11" borderId="7" xfId="0" applyFont="1" applyFill="1" applyBorder="1" applyAlignment="1" applyProtection="1">
      <alignment horizontal="center" vertical="center" wrapText="1"/>
    </xf>
    <xf numFmtId="0" fontId="45" fillId="11" borderId="8" xfId="0" applyFont="1" applyFill="1" applyBorder="1" applyAlignment="1" applyProtection="1">
      <alignment horizontal="center" vertical="center" wrapText="1"/>
    </xf>
    <xf numFmtId="0" fontId="13" fillId="5" borderId="41" xfId="0" applyFont="1" applyFill="1" applyBorder="1" applyAlignment="1" applyProtection="1">
      <alignment horizontal="left" vertical="center" wrapText="1"/>
    </xf>
    <xf numFmtId="0" fontId="13" fillId="5" borderId="42" xfId="0" applyFont="1" applyFill="1" applyBorder="1" applyAlignment="1" applyProtection="1">
      <alignment horizontal="left" vertical="center" wrapText="1"/>
    </xf>
    <xf numFmtId="0" fontId="23" fillId="5" borderId="37" xfId="0" applyFont="1" applyFill="1" applyBorder="1" applyAlignment="1" applyProtection="1">
      <alignment horizontal="left" vertical="top" wrapText="1"/>
    </xf>
    <xf numFmtId="0" fontId="23" fillId="5" borderId="14" xfId="0" applyFont="1" applyFill="1" applyBorder="1" applyAlignment="1" applyProtection="1">
      <alignment horizontal="left" vertical="top" wrapText="1"/>
    </xf>
    <xf numFmtId="0" fontId="23" fillId="5" borderId="37" xfId="0" applyFont="1" applyFill="1" applyBorder="1" applyAlignment="1" applyProtection="1">
      <alignment vertical="top" wrapText="1"/>
    </xf>
    <xf numFmtId="0" fontId="23" fillId="5" borderId="14" xfId="0" applyFont="1" applyFill="1" applyBorder="1" applyAlignment="1" applyProtection="1">
      <alignment vertical="top" wrapText="1"/>
    </xf>
    <xf numFmtId="0" fontId="23" fillId="5" borderId="37" xfId="0" applyFont="1" applyFill="1" applyBorder="1" applyAlignment="1" applyProtection="1">
      <alignment horizontal="center" vertical="top" wrapText="1"/>
    </xf>
    <xf numFmtId="0" fontId="23" fillId="5" borderId="14" xfId="0" applyFont="1" applyFill="1" applyBorder="1" applyAlignment="1" applyProtection="1">
      <alignment horizontal="center" vertical="top" wrapText="1"/>
    </xf>
    <xf numFmtId="0" fontId="37" fillId="2" borderId="0" xfId="0" applyFont="1" applyFill="1" applyBorder="1" applyAlignment="1" applyProtection="1">
      <alignment horizontal="center" vertical="center" wrapText="1"/>
    </xf>
    <xf numFmtId="0" fontId="30" fillId="2" borderId="10"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wrapText="1"/>
    </xf>
    <xf numFmtId="0" fontId="22" fillId="5" borderId="37" xfId="0" applyFont="1" applyFill="1" applyBorder="1" applyAlignment="1" applyProtection="1">
      <alignment horizontal="left" vertical="center" wrapText="1"/>
    </xf>
    <xf numFmtId="0" fontId="22" fillId="5" borderId="23" xfId="0" applyFont="1" applyFill="1" applyBorder="1" applyAlignment="1" applyProtection="1">
      <alignment horizontal="left" vertical="center" wrapText="1"/>
    </xf>
    <xf numFmtId="0" fontId="22" fillId="5" borderId="59" xfId="0" applyFont="1" applyFill="1" applyBorder="1" applyAlignment="1" applyProtection="1">
      <alignment horizontal="center" vertical="center" wrapText="1"/>
    </xf>
    <xf numFmtId="0" fontId="22" fillId="5" borderId="65"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38" fillId="5" borderId="61" xfId="0" applyFont="1" applyFill="1" applyBorder="1" applyAlignment="1" applyProtection="1">
      <alignment horizontal="center" vertical="center" wrapText="1"/>
    </xf>
    <xf numFmtId="0" fontId="38" fillId="5" borderId="50" xfId="0" applyFont="1" applyFill="1" applyBorder="1" applyAlignment="1" applyProtection="1">
      <alignment horizontal="center" vertical="center" wrapText="1"/>
    </xf>
    <xf numFmtId="0" fontId="38" fillId="5" borderId="42"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3" fillId="5" borderId="41" xfId="0" applyFont="1" applyFill="1" applyBorder="1" applyAlignment="1" applyProtection="1">
      <alignment horizontal="center" vertical="center" wrapText="1"/>
    </xf>
    <xf numFmtId="0" fontId="13" fillId="5" borderId="34"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5" borderId="43"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14" fillId="5" borderId="67"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14" fillId="5" borderId="49" xfId="0" applyFont="1" applyFill="1" applyBorder="1" applyAlignment="1" applyProtection="1">
      <alignment horizontal="center" vertical="center" wrapText="1"/>
    </xf>
    <xf numFmtId="0" fontId="14" fillId="5" borderId="69"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xf>
    <xf numFmtId="0" fontId="13" fillId="5" borderId="24" xfId="0" applyFont="1" applyFill="1" applyBorder="1" applyAlignment="1" applyProtection="1">
      <alignment horizontal="center" vertical="center" wrapText="1"/>
    </xf>
    <xf numFmtId="0" fontId="30" fillId="4" borderId="37" xfId="0" applyFont="1" applyFill="1" applyBorder="1" applyAlignment="1" applyProtection="1">
      <alignment horizontal="center" vertical="center" wrapText="1"/>
    </xf>
    <xf numFmtId="0" fontId="30" fillId="4" borderId="14" xfId="0" applyFont="1" applyFill="1" applyBorder="1" applyAlignment="1" applyProtection="1">
      <alignment horizontal="center" vertical="center" wrapText="1"/>
    </xf>
    <xf numFmtId="0" fontId="30" fillId="11" borderId="34" xfId="0" applyFont="1" applyFill="1" applyBorder="1" applyAlignment="1" applyProtection="1">
      <alignment horizontal="center" vertical="center" wrapText="1"/>
    </xf>
    <xf numFmtId="0" fontId="30" fillId="11" borderId="9" xfId="0" applyFont="1" applyFill="1" applyBorder="1" applyAlignment="1" applyProtection="1">
      <alignment horizontal="center" vertical="center" wrapText="1"/>
    </xf>
    <xf numFmtId="0" fontId="33" fillId="11" borderId="45" xfId="0" applyFont="1" applyFill="1" applyBorder="1" applyAlignment="1" applyProtection="1">
      <alignment horizontal="right" vertical="center" wrapText="1"/>
    </xf>
    <xf numFmtId="0" fontId="33" fillId="11" borderId="46" xfId="0" applyFont="1" applyFill="1" applyBorder="1" applyAlignment="1" applyProtection="1">
      <alignment horizontal="right" vertical="center" wrapText="1"/>
    </xf>
    <xf numFmtId="0" fontId="13" fillId="5" borderId="58" xfId="0" applyFont="1" applyFill="1" applyBorder="1" applyAlignment="1" applyProtection="1">
      <alignment horizontal="center" vertical="center" wrapText="1"/>
    </xf>
    <xf numFmtId="0" fontId="13" fillId="5" borderId="65" xfId="0" applyFont="1" applyFill="1" applyBorder="1" applyAlignment="1" applyProtection="1">
      <alignment horizontal="center" vertical="center" wrapText="1"/>
    </xf>
    <xf numFmtId="0" fontId="13" fillId="5" borderId="6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13" fillId="5" borderId="16"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14" fillId="5" borderId="55"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7" fillId="5" borderId="34"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37"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59" xfId="0" applyFont="1" applyFill="1" applyBorder="1" applyAlignment="1" applyProtection="1">
      <alignment horizontal="left" vertical="center" wrapText="1"/>
    </xf>
    <xf numFmtId="0" fontId="7" fillId="5" borderId="60" xfId="0" applyFont="1" applyFill="1" applyBorder="1" applyAlignment="1" applyProtection="1">
      <alignment horizontal="left" vertical="center" wrapText="1"/>
    </xf>
    <xf numFmtId="0" fontId="14" fillId="5" borderId="61" xfId="0" applyFont="1" applyFill="1" applyBorder="1" applyAlignment="1" applyProtection="1">
      <alignment horizontal="center" vertical="center" wrapText="1"/>
    </xf>
    <xf numFmtId="0" fontId="14" fillId="5" borderId="62" xfId="0" applyFont="1" applyFill="1" applyBorder="1" applyAlignment="1" applyProtection="1">
      <alignment horizontal="center" vertical="center" wrapText="1"/>
    </xf>
    <xf numFmtId="0" fontId="14" fillId="5" borderId="57" xfId="0" applyFont="1" applyFill="1" applyBorder="1" applyAlignment="1" applyProtection="1">
      <alignment horizontal="center" vertical="center" wrapText="1"/>
    </xf>
    <xf numFmtId="0" fontId="3" fillId="5" borderId="34" xfId="0" applyFont="1" applyFill="1" applyBorder="1" applyAlignment="1" applyProtection="1">
      <alignment horizontal="left" vertical="center" wrapText="1"/>
    </xf>
    <xf numFmtId="0" fontId="3" fillId="5" borderId="9" xfId="0" applyFont="1" applyFill="1" applyBorder="1" applyAlignment="1" applyProtection="1">
      <alignment horizontal="left" vertical="center" wrapText="1"/>
    </xf>
    <xf numFmtId="0" fontId="3" fillId="5" borderId="45" xfId="0" applyFont="1" applyFill="1" applyBorder="1" applyAlignment="1" applyProtection="1">
      <alignment horizontal="left" vertical="center" wrapText="1"/>
    </xf>
    <xf numFmtId="0" fontId="3" fillId="5" borderId="46" xfId="0" applyFont="1" applyFill="1" applyBorder="1" applyAlignment="1" applyProtection="1">
      <alignment horizontal="left" vertical="center" wrapText="1"/>
    </xf>
    <xf numFmtId="0" fontId="6" fillId="8" borderId="6" xfId="0"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6" fillId="8" borderId="8" xfId="0" applyFont="1" applyFill="1" applyBorder="1" applyAlignment="1" applyProtection="1">
      <alignment horizontal="center" vertical="center" wrapText="1"/>
    </xf>
    <xf numFmtId="0" fontId="3" fillId="5" borderId="32" xfId="0" applyFont="1" applyFill="1" applyBorder="1" applyAlignment="1" applyProtection="1">
      <alignment horizontal="left" vertical="center" wrapText="1"/>
    </xf>
    <xf numFmtId="0" fontId="3" fillId="5" borderId="18"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15" fillId="5" borderId="42"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7" fillId="5" borderId="43"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wrapText="1"/>
    </xf>
    <xf numFmtId="0" fontId="8" fillId="5" borderId="41"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4" fillId="5" borderId="50" xfId="0" applyFont="1" applyFill="1" applyBorder="1" applyAlignment="1" applyProtection="1">
      <alignment horizontal="center" vertical="center" wrapText="1"/>
    </xf>
    <xf numFmtId="0" fontId="4" fillId="5" borderId="57" xfId="0" applyFont="1" applyFill="1" applyBorder="1" applyAlignment="1" applyProtection="1">
      <alignment horizontal="center" vertical="center" wrapText="1"/>
    </xf>
    <xf numFmtId="0" fontId="15" fillId="5" borderId="41" xfId="0" applyFont="1" applyFill="1" applyBorder="1" applyAlignment="1" applyProtection="1">
      <alignment horizontal="center" vertical="center" wrapText="1"/>
    </xf>
    <xf numFmtId="0" fontId="15" fillId="5" borderId="34" xfId="0" applyFont="1" applyFill="1" applyBorder="1" applyAlignment="1" applyProtection="1">
      <alignment horizontal="center" vertical="center" wrapText="1"/>
    </xf>
    <xf numFmtId="1" fontId="9" fillId="6" borderId="9" xfId="0" applyNumberFormat="1" applyFont="1" applyFill="1" applyBorder="1" applyAlignment="1" applyProtection="1">
      <alignment horizontal="center" vertical="center" wrapText="1"/>
      <protection locked="0"/>
    </xf>
    <xf numFmtId="164" fontId="9" fillId="7" borderId="12" xfId="0" applyNumberFormat="1" applyFont="1" applyFill="1" applyBorder="1" applyAlignment="1" applyProtection="1">
      <alignment horizontal="center" vertical="center" wrapText="1"/>
    </xf>
    <xf numFmtId="164" fontId="9" fillId="7" borderId="18" xfId="0" applyNumberFormat="1" applyFont="1" applyFill="1" applyBorder="1" applyAlignment="1" applyProtection="1">
      <alignment horizontal="center" vertical="center" wrapText="1"/>
    </xf>
    <xf numFmtId="14" fontId="9" fillId="5" borderId="9" xfId="0" applyNumberFormat="1"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0" fontId="9" fillId="7" borderId="18" xfId="0" applyFont="1" applyFill="1" applyBorder="1" applyAlignment="1" applyProtection="1">
      <alignment horizontal="center" vertical="center" wrapText="1"/>
    </xf>
    <xf numFmtId="170" fontId="9" fillId="6" borderId="27" xfId="0" applyNumberFormat="1" applyFont="1" applyFill="1" applyBorder="1" applyAlignment="1" applyProtection="1">
      <alignment horizontal="center" vertical="center" wrapText="1"/>
      <protection locked="0"/>
    </xf>
    <xf numFmtId="170" fontId="9" fillId="6" borderId="16" xfId="0" applyNumberFormat="1" applyFont="1" applyFill="1" applyBorder="1" applyAlignment="1" applyProtection="1">
      <alignment horizontal="center" vertical="center" wrapText="1"/>
      <protection locked="0"/>
    </xf>
    <xf numFmtId="170" fontId="9" fillId="6" borderId="17"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left" vertical="center" wrapText="1"/>
    </xf>
    <xf numFmtId="0" fontId="7" fillId="5" borderId="18" xfId="0" applyFont="1" applyFill="1" applyBorder="1" applyAlignment="1" applyProtection="1">
      <alignment horizontal="left" vertical="center" wrapText="1"/>
    </xf>
    <xf numFmtId="0" fontId="7" fillId="5" borderId="44" xfId="0" applyFont="1" applyFill="1" applyBorder="1" applyAlignment="1" applyProtection="1">
      <alignment horizontal="left" vertical="center" wrapText="1"/>
    </xf>
    <xf numFmtId="0" fontId="7" fillId="5" borderId="54" xfId="0" applyFont="1" applyFill="1" applyBorder="1" applyAlignment="1" applyProtection="1">
      <alignment horizontal="left" vertical="center" wrapText="1"/>
    </xf>
    <xf numFmtId="0" fontId="7" fillId="5" borderId="32" xfId="0" applyFont="1" applyFill="1" applyBorder="1" applyAlignment="1" applyProtection="1">
      <alignment horizontal="left" vertical="center" wrapText="1"/>
    </xf>
    <xf numFmtId="1" fontId="9" fillId="6" borderId="12" xfId="0" applyNumberFormat="1" applyFont="1" applyFill="1" applyBorder="1" applyAlignment="1" applyProtection="1">
      <alignment horizontal="center" vertical="center" wrapText="1"/>
      <protection locked="0"/>
    </xf>
    <xf numFmtId="1" fontId="9" fillId="6" borderId="15" xfId="0" applyNumberFormat="1" applyFont="1" applyFill="1" applyBorder="1" applyAlignment="1" applyProtection="1">
      <alignment horizontal="center" vertical="center" wrapText="1"/>
      <protection locked="0"/>
    </xf>
    <xf numFmtId="1" fontId="9" fillId="6" borderId="18" xfId="0" applyNumberFormat="1"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14" fontId="9" fillId="6" borderId="12" xfId="0" applyNumberFormat="1" applyFont="1" applyFill="1" applyBorder="1" applyAlignment="1" applyProtection="1">
      <alignment horizontal="center" vertical="center" wrapText="1"/>
      <protection locked="0"/>
    </xf>
    <xf numFmtId="14" fontId="9" fillId="6" borderId="15" xfId="0" applyNumberFormat="1" applyFont="1" applyFill="1" applyBorder="1" applyAlignment="1" applyProtection="1">
      <alignment horizontal="center" vertical="center" wrapText="1"/>
      <protection locked="0"/>
    </xf>
    <xf numFmtId="14" fontId="9" fillId="6" borderId="18" xfId="0" applyNumberFormat="1" applyFont="1" applyFill="1" applyBorder="1" applyAlignment="1" applyProtection="1">
      <alignment horizontal="center" vertical="center" wrapText="1"/>
      <protection locked="0"/>
    </xf>
    <xf numFmtId="14" fontId="9" fillId="5" borderId="12" xfId="0" applyNumberFormat="1" applyFont="1" applyFill="1" applyBorder="1" applyAlignment="1" applyProtection="1">
      <alignment horizontal="center" vertical="center" wrapText="1"/>
    </xf>
    <xf numFmtId="14" fontId="9" fillId="5" borderId="15" xfId="0" applyNumberFormat="1" applyFont="1" applyFill="1" applyBorder="1" applyAlignment="1" applyProtection="1">
      <alignment horizontal="center" vertical="center" wrapText="1"/>
    </xf>
    <xf numFmtId="14" fontId="9" fillId="5" borderId="18" xfId="0" applyNumberFormat="1" applyFont="1" applyFill="1" applyBorder="1" applyAlignment="1" applyProtection="1">
      <alignment horizontal="center" vertical="center" wrapText="1"/>
    </xf>
    <xf numFmtId="0" fontId="7" fillId="5" borderId="44" xfId="0" applyFont="1" applyFill="1" applyBorder="1" applyAlignment="1" applyProtection="1">
      <alignment horizontal="center" vertical="center" wrapText="1"/>
    </xf>
    <xf numFmtId="0" fontId="7" fillId="5" borderId="54"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55" xfId="0" applyFont="1" applyFill="1" applyBorder="1" applyAlignment="1" applyProtection="1">
      <alignment horizontal="left" vertical="center" wrapText="1"/>
    </xf>
    <xf numFmtId="170" fontId="2" fillId="6" borderId="6" xfId="0" applyNumberFormat="1"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 fillId="0" borderId="53"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0" fontId="2" fillId="0" borderId="0" xfId="0" applyFont="1" applyAlignment="1">
      <alignment horizontal="justify" vertical="justify" wrapText="1"/>
    </xf>
    <xf numFmtId="0" fontId="102" fillId="0" borderId="0" xfId="0" applyFont="1" applyAlignment="1">
      <alignment horizontal="left"/>
    </xf>
    <xf numFmtId="0" fontId="3" fillId="0" borderId="0" xfId="0" applyFont="1" applyAlignment="1"/>
    <xf numFmtId="170" fontId="2" fillId="0" borderId="0" xfId="0" applyNumberFormat="1" applyFont="1" applyAlignment="1">
      <alignment horizontal="left"/>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2" fontId="2" fillId="0" borderId="49" xfId="0" applyNumberFormat="1" applyFont="1" applyBorder="1" applyAlignment="1">
      <alignment horizontal="center" vertical="center" wrapText="1"/>
    </xf>
    <xf numFmtId="2" fontId="2" fillId="0" borderId="40"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167"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165" fontId="2" fillId="0" borderId="49" xfId="0" applyNumberFormat="1" applyFont="1" applyBorder="1" applyAlignment="1">
      <alignment horizontal="center" vertical="center" wrapText="1"/>
    </xf>
    <xf numFmtId="165" fontId="2" fillId="0" borderId="40"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51" xfId="0" applyFont="1" applyBorder="1" applyAlignment="1">
      <alignment horizontal="left" vertical="center" wrapText="1"/>
    </xf>
    <xf numFmtId="1"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9"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4" fontId="2" fillId="0" borderId="6"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99"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vertical="center" wrapText="1"/>
    </xf>
    <xf numFmtId="170" fontId="2"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170" fontId="2" fillId="0" borderId="0" xfId="0" applyNumberFormat="1" applyFont="1" applyBorder="1" applyAlignment="1">
      <alignment horizontal="center" vertical="center" wrapText="1"/>
    </xf>
    <xf numFmtId="0" fontId="2" fillId="0" borderId="0" xfId="0" applyFont="1" applyAlignment="1">
      <alignment horizontal="center" vertical="center" wrapText="1"/>
    </xf>
    <xf numFmtId="9" fontId="14" fillId="7" borderId="12" xfId="0" applyNumberFormat="1" applyFont="1" applyFill="1" applyBorder="1" applyAlignment="1" applyProtection="1">
      <alignment horizontal="center" vertical="center" wrapText="1"/>
    </xf>
    <xf numFmtId="9" fontId="14" fillId="7" borderId="56" xfId="0" applyNumberFormat="1" applyFont="1" applyFill="1" applyBorder="1" applyAlignment="1" applyProtection="1">
      <alignment horizontal="center" vertical="center" wrapText="1"/>
    </xf>
    <xf numFmtId="0" fontId="79" fillId="5" borderId="37" xfId="0" applyFont="1" applyFill="1" applyBorder="1" applyAlignment="1" applyProtection="1">
      <alignment horizontal="center" vertical="top" wrapText="1"/>
    </xf>
    <xf numFmtId="0" fontId="79" fillId="5" borderId="14" xfId="0" applyFont="1" applyFill="1" applyBorder="1" applyAlignment="1" applyProtection="1">
      <alignment horizontal="center" vertical="top" wrapText="1"/>
    </xf>
    <xf numFmtId="0" fontId="79" fillId="5" borderId="45" xfId="0" applyFont="1" applyFill="1" applyBorder="1" applyAlignment="1" applyProtection="1">
      <alignment horizontal="center" vertical="top" wrapText="1"/>
    </xf>
    <xf numFmtId="0" fontId="79" fillId="5" borderId="46" xfId="0" applyFont="1" applyFill="1" applyBorder="1" applyAlignment="1" applyProtection="1">
      <alignment horizontal="center" vertical="top" wrapText="1"/>
    </xf>
    <xf numFmtId="2" fontId="14" fillId="7" borderId="12" xfId="0" applyNumberFormat="1" applyFont="1" applyFill="1" applyBorder="1" applyAlignment="1" applyProtection="1">
      <alignment horizontal="center" vertical="center" wrapText="1"/>
    </xf>
    <xf numFmtId="2" fontId="14" fillId="7" borderId="56" xfId="0" applyNumberFormat="1" applyFont="1" applyFill="1" applyBorder="1" applyAlignment="1" applyProtection="1">
      <alignment horizontal="center" vertical="center" wrapText="1"/>
    </xf>
    <xf numFmtId="166" fontId="70" fillId="2" borderId="2" xfId="0" applyNumberFormat="1" applyFont="1" applyFill="1" applyBorder="1" applyAlignment="1" applyProtection="1">
      <alignment horizontal="center" vertical="center"/>
    </xf>
    <xf numFmtId="166" fontId="70" fillId="2" borderId="4" xfId="0" applyNumberFormat="1" applyFont="1" applyFill="1" applyBorder="1" applyAlignment="1" applyProtection="1">
      <alignment horizontal="center" vertical="center"/>
    </xf>
    <xf numFmtId="0" fontId="79" fillId="5" borderId="22" xfId="0" applyFont="1" applyFill="1" applyBorder="1" applyAlignment="1" applyProtection="1">
      <alignment horizontal="center" vertical="center" wrapText="1"/>
    </xf>
    <xf numFmtId="0" fontId="79" fillId="5" borderId="29" xfId="0" applyFont="1" applyFill="1" applyBorder="1" applyAlignment="1" applyProtection="1">
      <alignment horizontal="center" vertical="center" wrapText="1"/>
    </xf>
    <xf numFmtId="0" fontId="79" fillId="5" borderId="21"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3" fillId="5" borderId="61" xfId="0" applyFont="1" applyFill="1" applyBorder="1" applyAlignment="1" applyProtection="1">
      <alignment horizontal="center" vertical="top" wrapText="1"/>
    </xf>
    <xf numFmtId="0" fontId="13" fillId="5" borderId="50" xfId="0" applyFont="1" applyFill="1" applyBorder="1" applyAlignment="1" applyProtection="1">
      <alignment horizontal="center" vertical="top" wrapText="1"/>
    </xf>
    <xf numFmtId="0" fontId="79" fillId="5" borderId="37" xfId="0" applyFont="1" applyFill="1" applyBorder="1" applyAlignment="1" applyProtection="1">
      <alignment horizontal="center" vertical="top"/>
    </xf>
    <xf numFmtId="0" fontId="79" fillId="5" borderId="14" xfId="0" applyFont="1" applyFill="1" applyBorder="1" applyAlignment="1" applyProtection="1">
      <alignment horizontal="center" vertical="top"/>
    </xf>
    <xf numFmtId="0" fontId="13" fillId="5" borderId="37" xfId="0" applyFont="1" applyFill="1" applyBorder="1" applyAlignment="1" applyProtection="1">
      <alignment horizontal="center" vertical="top" wrapText="1"/>
    </xf>
    <xf numFmtId="0" fontId="13" fillId="5" borderId="14" xfId="0" applyFont="1" applyFill="1" applyBorder="1" applyAlignment="1" applyProtection="1">
      <alignment horizontal="center" vertical="top" wrapText="1"/>
    </xf>
    <xf numFmtId="0" fontId="63" fillId="5" borderId="75" xfId="0" applyFont="1" applyFill="1" applyBorder="1" applyAlignment="1" applyProtection="1">
      <alignment horizontal="center" vertical="center" wrapText="1"/>
    </xf>
    <xf numFmtId="0" fontId="63" fillId="5" borderId="15" xfId="0" applyFont="1" applyFill="1" applyBorder="1" applyAlignment="1" applyProtection="1">
      <alignment horizontal="center" vertical="center" wrapText="1"/>
    </xf>
    <xf numFmtId="0" fontId="63" fillId="5" borderId="18" xfId="0" applyFont="1" applyFill="1" applyBorder="1" applyAlignment="1" applyProtection="1">
      <alignment horizontal="center" vertical="center" wrapText="1"/>
    </xf>
    <xf numFmtId="0" fontId="63" fillId="5" borderId="76" xfId="0" applyFont="1" applyFill="1" applyBorder="1" applyAlignment="1" applyProtection="1">
      <alignment horizontal="center" vertical="center" wrapText="1"/>
    </xf>
    <xf numFmtId="0" fontId="63" fillId="5" borderId="70" xfId="0" applyFont="1" applyFill="1" applyBorder="1" applyAlignment="1" applyProtection="1">
      <alignment horizontal="center" vertical="center" wrapText="1"/>
    </xf>
    <xf numFmtId="0" fontId="63" fillId="5" borderId="38" xfId="0" applyFont="1" applyFill="1" applyBorder="1" applyAlignment="1" applyProtection="1">
      <alignment horizontal="center" vertical="center" wrapText="1"/>
    </xf>
    <xf numFmtId="0" fontId="64" fillId="4" borderId="6" xfId="0" applyFont="1" applyFill="1" applyBorder="1" applyAlignment="1" applyProtection="1">
      <alignment horizontal="center" vertical="center" wrapText="1"/>
    </xf>
    <xf numFmtId="0" fontId="64" fillId="4" borderId="8" xfId="0" applyFont="1" applyFill="1" applyBorder="1" applyAlignment="1" applyProtection="1">
      <alignment horizontal="center" vertical="center" wrapText="1"/>
    </xf>
    <xf numFmtId="0" fontId="12" fillId="4" borderId="61" xfId="0" applyFont="1" applyFill="1" applyBorder="1" applyAlignment="1" applyProtection="1">
      <alignment horizontal="center" vertical="center" wrapText="1"/>
    </xf>
    <xf numFmtId="0" fontId="12" fillId="4" borderId="57" xfId="0" applyFont="1" applyFill="1" applyBorder="1" applyAlignment="1" applyProtection="1">
      <alignment horizontal="center" vertical="center" wrapText="1"/>
    </xf>
    <xf numFmtId="0" fontId="79" fillId="5" borderId="43" xfId="0" applyFont="1" applyFill="1" applyBorder="1" applyAlignment="1" applyProtection="1">
      <alignment horizontal="center" vertical="top" wrapText="1"/>
    </xf>
    <xf numFmtId="0" fontId="79" fillId="5" borderId="36" xfId="0" applyFont="1" applyFill="1" applyBorder="1" applyAlignment="1" applyProtection="1">
      <alignment horizontal="center" vertical="top" wrapText="1"/>
    </xf>
    <xf numFmtId="0" fontId="30" fillId="11" borderId="6" xfId="0" applyFont="1" applyFill="1" applyBorder="1" applyAlignment="1" applyProtection="1">
      <alignment horizontal="center" vertical="center" wrapText="1"/>
    </xf>
    <xf numFmtId="0" fontId="30" fillId="11" borderId="7" xfId="0" applyFont="1" applyFill="1" applyBorder="1" applyAlignment="1" applyProtection="1">
      <alignment horizontal="center" vertical="center" wrapText="1"/>
    </xf>
    <xf numFmtId="0" fontId="30" fillId="11" borderId="8" xfId="0" applyFont="1" applyFill="1" applyBorder="1" applyAlignment="1" applyProtection="1">
      <alignment horizontal="center" vertical="center" wrapText="1"/>
    </xf>
    <xf numFmtId="0" fontId="22" fillId="5" borderId="49" xfId="0" applyFont="1" applyFill="1" applyBorder="1" applyAlignment="1" applyProtection="1">
      <alignment horizontal="center" vertical="center" wrapText="1"/>
    </xf>
    <xf numFmtId="0" fontId="22" fillId="5" borderId="5" xfId="0" applyFont="1" applyFill="1" applyBorder="1" applyAlignment="1" applyProtection="1">
      <alignment horizontal="center" vertical="center" wrapText="1"/>
    </xf>
    <xf numFmtId="0" fontId="79" fillId="5" borderId="6" xfId="0" applyFont="1" applyFill="1" applyBorder="1" applyAlignment="1" applyProtection="1">
      <alignment horizontal="center" vertical="center" wrapText="1"/>
    </xf>
    <xf numFmtId="0" fontId="22" fillId="5" borderId="10"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49" xfId="0" applyFill="1" applyBorder="1" applyAlignment="1" applyProtection="1">
      <alignment horizontal="center"/>
    </xf>
    <xf numFmtId="0" fontId="0" fillId="2" borderId="5" xfId="0" applyFill="1" applyBorder="1" applyAlignment="1" applyProtection="1">
      <alignment horizontal="center"/>
    </xf>
    <xf numFmtId="0" fontId="0" fillId="2" borderId="40" xfId="0" applyFill="1" applyBorder="1" applyAlignment="1" applyProtection="1">
      <alignment horizontal="center"/>
    </xf>
    <xf numFmtId="0" fontId="85" fillId="11" borderId="6" xfId="0" applyFont="1" applyFill="1" applyBorder="1" applyAlignment="1" applyProtection="1">
      <alignment horizontal="center" vertical="center"/>
    </xf>
    <xf numFmtId="0" fontId="85" fillId="11" borderId="7" xfId="0" applyFont="1" applyFill="1" applyBorder="1" applyAlignment="1" applyProtection="1">
      <alignment horizontal="center" vertical="center"/>
    </xf>
    <xf numFmtId="0" fontId="85" fillId="11" borderId="8" xfId="0" applyFont="1" applyFill="1" applyBorder="1" applyAlignment="1" applyProtection="1">
      <alignment horizontal="center" vertical="center"/>
    </xf>
    <xf numFmtId="0" fontId="63" fillId="5" borderId="74" xfId="0" applyFont="1" applyFill="1" applyBorder="1" applyAlignment="1" applyProtection="1">
      <alignment horizontal="center" vertical="center" wrapText="1"/>
    </xf>
    <xf numFmtId="0" fontId="63" fillId="5" borderId="54" xfId="0" applyFont="1" applyFill="1" applyBorder="1" applyAlignment="1" applyProtection="1">
      <alignment horizontal="center" vertical="center" wrapText="1"/>
    </xf>
    <xf numFmtId="0" fontId="63" fillId="5" borderId="30" xfId="0" applyFont="1" applyFill="1" applyBorder="1" applyAlignment="1" applyProtection="1">
      <alignment horizontal="center" vertical="center" wrapText="1"/>
    </xf>
    <xf numFmtId="0" fontId="63" fillId="5" borderId="24" xfId="0" applyFont="1" applyFill="1" applyBorder="1" applyAlignment="1" applyProtection="1">
      <alignment horizontal="center" vertical="center" wrapText="1"/>
    </xf>
    <xf numFmtId="0" fontId="63" fillId="5" borderId="28" xfId="0" applyFont="1" applyFill="1" applyBorder="1" applyAlignment="1" applyProtection="1">
      <alignment horizontal="center" vertical="center" wrapText="1"/>
    </xf>
    <xf numFmtId="0" fontId="56" fillId="4" borderId="2" xfId="0" applyFont="1" applyFill="1" applyBorder="1" applyAlignment="1" applyProtection="1">
      <alignment horizontal="center" vertical="center" wrapText="1"/>
    </xf>
    <xf numFmtId="0" fontId="56" fillId="4" borderId="3" xfId="0" applyFont="1" applyFill="1" applyBorder="1" applyAlignment="1" applyProtection="1">
      <alignment horizontal="center" vertical="center" wrapText="1"/>
    </xf>
    <xf numFmtId="0" fontId="33" fillId="4" borderId="6" xfId="0" applyFont="1" applyFill="1" applyBorder="1" applyAlignment="1" applyProtection="1">
      <alignment horizontal="center"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97" fillId="20" borderId="0" xfId="0" applyFont="1" applyFill="1" applyBorder="1" applyAlignment="1" applyProtection="1">
      <alignment horizontal="center" vertical="center" wrapText="1"/>
    </xf>
    <xf numFmtId="0" fontId="23" fillId="5" borderId="37" xfId="0" applyFont="1" applyFill="1" applyBorder="1" applyAlignment="1" applyProtection="1">
      <alignment horizontal="left" vertical="center" wrapText="1"/>
      <protection hidden="1"/>
    </xf>
    <xf numFmtId="0" fontId="23" fillId="5" borderId="14" xfId="0" applyFont="1" applyFill="1" applyBorder="1" applyAlignment="1" applyProtection="1">
      <alignment horizontal="left" vertical="center" wrapText="1"/>
      <protection hidden="1"/>
    </xf>
    <xf numFmtId="0" fontId="23" fillId="5" borderId="37" xfId="0" applyFont="1" applyFill="1" applyBorder="1" applyAlignment="1" applyProtection="1">
      <alignment horizontal="left" vertical="top" wrapText="1"/>
      <protection hidden="1"/>
    </xf>
    <xf numFmtId="0" fontId="23" fillId="5" borderId="14" xfId="0" applyFont="1" applyFill="1" applyBorder="1" applyAlignment="1" applyProtection="1">
      <alignment horizontal="left" vertical="top" wrapText="1"/>
      <protection hidden="1"/>
    </xf>
    <xf numFmtId="0" fontId="23" fillId="5" borderId="37" xfId="0" applyFont="1" applyFill="1" applyBorder="1" applyAlignment="1" applyProtection="1">
      <alignment vertical="top" wrapText="1"/>
      <protection hidden="1"/>
    </xf>
    <xf numFmtId="0" fontId="23" fillId="5" borderId="14" xfId="0" applyFont="1" applyFill="1" applyBorder="1" applyAlignment="1" applyProtection="1">
      <alignment vertical="top" wrapText="1"/>
      <protection hidden="1"/>
    </xf>
    <xf numFmtId="0" fontId="13" fillId="5" borderId="34" xfId="0" applyFont="1" applyFill="1" applyBorder="1" applyAlignment="1" applyProtection="1">
      <alignment horizontal="left" vertical="center" wrapText="1"/>
      <protection hidden="1"/>
    </xf>
    <xf numFmtId="0" fontId="13" fillId="5" borderId="9" xfId="0" applyFont="1" applyFill="1" applyBorder="1" applyAlignment="1" applyProtection="1">
      <alignment horizontal="left" vertical="center" wrapText="1"/>
      <protection hidden="1"/>
    </xf>
    <xf numFmtId="0" fontId="13" fillId="5" borderId="45" xfId="0" applyFont="1" applyFill="1" applyBorder="1" applyAlignment="1" applyProtection="1">
      <alignment horizontal="left" vertical="center" wrapText="1"/>
      <protection hidden="1"/>
    </xf>
    <xf numFmtId="0" fontId="13" fillId="5" borderId="46" xfId="0" applyFont="1" applyFill="1" applyBorder="1" applyAlignment="1" applyProtection="1">
      <alignment horizontal="left" vertical="center" wrapText="1"/>
      <protection hidden="1"/>
    </xf>
    <xf numFmtId="0" fontId="13" fillId="2" borderId="0" xfId="0" applyFont="1" applyFill="1" applyBorder="1" applyAlignment="1" applyProtection="1">
      <alignment horizontal="left" vertical="center" wrapText="1"/>
      <protection hidden="1"/>
    </xf>
    <xf numFmtId="0" fontId="45" fillId="4" borderId="6" xfId="0" applyFont="1" applyFill="1" applyBorder="1" applyAlignment="1" applyProtection="1">
      <alignment horizontal="center" vertical="center" wrapText="1"/>
      <protection hidden="1"/>
    </xf>
    <xf numFmtId="0" fontId="45" fillId="4" borderId="7" xfId="0" applyFont="1" applyFill="1" applyBorder="1" applyAlignment="1" applyProtection="1">
      <alignment horizontal="center" vertical="center" wrapText="1"/>
      <protection hidden="1"/>
    </xf>
    <xf numFmtId="0" fontId="45" fillId="4" borderId="8"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23" xfId="0" applyFont="1" applyFill="1" applyBorder="1" applyAlignment="1" applyProtection="1">
      <alignment horizontal="center" vertical="center" wrapText="1"/>
      <protection hidden="1"/>
    </xf>
    <xf numFmtId="0" fontId="46" fillId="5" borderId="2" xfId="0" applyFont="1" applyFill="1" applyBorder="1" applyAlignment="1" applyProtection="1">
      <alignment horizontal="center" vertical="center" wrapText="1"/>
      <protection hidden="1"/>
    </xf>
    <xf numFmtId="0" fontId="46" fillId="5" borderId="4" xfId="0" applyFont="1" applyFill="1" applyBorder="1" applyAlignment="1" applyProtection="1">
      <alignment horizontal="center" vertical="center" wrapText="1"/>
      <protection hidden="1"/>
    </xf>
    <xf numFmtId="0" fontId="23" fillId="5" borderId="59" xfId="0" applyFont="1" applyFill="1" applyBorder="1" applyAlignment="1" applyProtection="1">
      <alignment horizontal="left" vertical="center" wrapText="1"/>
      <protection hidden="1"/>
    </xf>
    <xf numFmtId="0" fontId="23" fillId="5" borderId="60" xfId="0" applyFont="1" applyFill="1" applyBorder="1" applyAlignment="1" applyProtection="1">
      <alignment horizontal="left" vertical="center" wrapText="1"/>
      <protection hidden="1"/>
    </xf>
    <xf numFmtId="0" fontId="45" fillId="11" borderId="6" xfId="0"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45" fillId="11" borderId="8" xfId="0" applyFont="1" applyFill="1" applyBorder="1" applyAlignment="1" applyProtection="1">
      <alignment horizontal="center" vertical="center" wrapText="1"/>
      <protection hidden="1"/>
    </xf>
    <xf numFmtId="0" fontId="13" fillId="5" borderId="41" xfId="0" applyFont="1" applyFill="1" applyBorder="1" applyAlignment="1" applyProtection="1">
      <alignment horizontal="left" vertical="center" wrapText="1"/>
      <protection hidden="1"/>
    </xf>
    <xf numFmtId="0" fontId="13" fillId="5" borderId="42" xfId="0" applyFont="1" applyFill="1" applyBorder="1" applyAlignment="1" applyProtection="1">
      <alignment horizontal="left" vertical="center" wrapText="1"/>
      <protection hidden="1"/>
    </xf>
    <xf numFmtId="0" fontId="23" fillId="5" borderId="37" xfId="0" applyFont="1" applyFill="1" applyBorder="1" applyAlignment="1" applyProtection="1">
      <alignment horizontal="center" vertical="top" wrapText="1"/>
      <protection hidden="1"/>
    </xf>
    <xf numFmtId="0" fontId="23" fillId="5" borderId="14" xfId="0" applyFont="1" applyFill="1" applyBorder="1" applyAlignment="1" applyProtection="1">
      <alignment horizontal="center" vertical="top" wrapText="1"/>
      <protection hidden="1"/>
    </xf>
    <xf numFmtId="0" fontId="37" fillId="2" borderId="0" xfId="0" applyFont="1" applyFill="1" applyBorder="1" applyAlignment="1" applyProtection="1">
      <alignment horizontal="center" vertical="center" wrapText="1"/>
      <protection hidden="1"/>
    </xf>
    <xf numFmtId="0" fontId="30" fillId="2" borderId="10" xfId="0" applyFont="1" applyFill="1" applyBorder="1" applyAlignment="1" applyProtection="1">
      <alignment horizontal="left" vertical="center" wrapText="1"/>
      <protection hidden="1"/>
    </xf>
    <xf numFmtId="0" fontId="30" fillId="2" borderId="0" xfId="0" applyFont="1" applyFill="1" applyBorder="1" applyAlignment="1" applyProtection="1">
      <alignment horizontal="left" vertical="center" wrapText="1"/>
      <protection hidden="1"/>
    </xf>
    <xf numFmtId="0" fontId="22" fillId="5" borderId="37" xfId="0" applyFont="1" applyFill="1" applyBorder="1" applyAlignment="1" applyProtection="1">
      <alignment horizontal="left" vertical="center" wrapText="1"/>
      <protection hidden="1"/>
    </xf>
    <xf numFmtId="0" fontId="22" fillId="5" borderId="23" xfId="0" applyFont="1" applyFill="1" applyBorder="1" applyAlignment="1" applyProtection="1">
      <alignment horizontal="left" vertical="center" wrapText="1"/>
      <protection hidden="1"/>
    </xf>
    <xf numFmtId="0" fontId="22" fillId="5" borderId="59" xfId="0" applyFont="1" applyFill="1" applyBorder="1" applyAlignment="1" applyProtection="1">
      <alignment horizontal="center" vertical="center" wrapText="1"/>
      <protection hidden="1"/>
    </xf>
    <xf numFmtId="0" fontId="22" fillId="5" borderId="65"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center" vertical="center" wrapText="1"/>
      <protection hidden="1"/>
    </xf>
    <xf numFmtId="0" fontId="38" fillId="5" borderId="61" xfId="0" applyFont="1" applyFill="1" applyBorder="1" applyAlignment="1" applyProtection="1">
      <alignment horizontal="center" vertical="center" wrapText="1"/>
      <protection hidden="1"/>
    </xf>
    <xf numFmtId="0" fontId="38" fillId="5" borderId="50" xfId="0" applyFont="1" applyFill="1" applyBorder="1" applyAlignment="1" applyProtection="1">
      <alignment horizontal="center" vertical="center" wrapText="1"/>
      <protection hidden="1"/>
    </xf>
    <xf numFmtId="0" fontId="38" fillId="5" borderId="42"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13" fillId="5" borderId="41" xfId="0" applyFont="1" applyFill="1" applyBorder="1" applyAlignment="1" applyProtection="1">
      <alignment horizontal="center" vertical="center" wrapText="1"/>
      <protection hidden="1"/>
    </xf>
    <xf numFmtId="0" fontId="13" fillId="5" borderId="34" xfId="0" applyFont="1" applyFill="1" applyBorder="1" applyAlignment="1" applyProtection="1">
      <alignment horizontal="center" vertical="center" wrapText="1"/>
      <protection hidden="1"/>
    </xf>
    <xf numFmtId="0" fontId="13" fillId="5" borderId="42" xfId="0"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43" xfId="0" applyFont="1" applyFill="1" applyBorder="1" applyAlignment="1" applyProtection="1">
      <alignment horizontal="center" vertical="center" wrapText="1"/>
      <protection hidden="1"/>
    </xf>
    <xf numFmtId="0" fontId="13" fillId="5" borderId="36" xfId="0" applyFont="1" applyFill="1" applyBorder="1" applyAlignment="1" applyProtection="1">
      <alignment horizontal="center" vertical="center" wrapText="1"/>
      <protection hidden="1"/>
    </xf>
    <xf numFmtId="0" fontId="30" fillId="4" borderId="37" xfId="0" applyFont="1" applyFill="1" applyBorder="1" applyAlignment="1" applyProtection="1">
      <alignment horizontal="center" vertical="center" wrapText="1"/>
      <protection hidden="1"/>
    </xf>
    <xf numFmtId="0" fontId="30" fillId="4" borderId="14" xfId="0" applyFont="1" applyFill="1" applyBorder="1" applyAlignment="1" applyProtection="1">
      <alignment horizontal="center" vertical="center" wrapText="1"/>
      <protection hidden="1"/>
    </xf>
    <xf numFmtId="0" fontId="30" fillId="11" borderId="34" xfId="0" applyFont="1" applyFill="1" applyBorder="1" applyAlignment="1" applyProtection="1">
      <alignment horizontal="center" vertical="center" wrapText="1"/>
      <protection hidden="1"/>
    </xf>
    <xf numFmtId="0" fontId="30" fillId="11" borderId="9" xfId="0" applyFont="1" applyFill="1" applyBorder="1" applyAlignment="1" applyProtection="1">
      <alignment horizontal="center" vertical="center" wrapText="1"/>
      <protection hidden="1"/>
    </xf>
    <xf numFmtId="0" fontId="33" fillId="11" borderId="45" xfId="0" applyFont="1" applyFill="1" applyBorder="1" applyAlignment="1" applyProtection="1">
      <alignment horizontal="right" vertical="center" wrapText="1"/>
      <protection hidden="1"/>
    </xf>
    <xf numFmtId="0" fontId="33" fillId="11" borderId="46" xfId="0" applyFont="1" applyFill="1" applyBorder="1" applyAlignment="1" applyProtection="1">
      <alignment horizontal="right" vertical="center" wrapText="1"/>
      <protection hidden="1"/>
    </xf>
    <xf numFmtId="0" fontId="14" fillId="5" borderId="25" xfId="0" applyFont="1" applyFill="1" applyBorder="1" applyAlignment="1" applyProtection="1">
      <alignment horizontal="center" vertical="center" wrapText="1"/>
      <protection hidden="1"/>
    </xf>
    <xf numFmtId="0" fontId="14" fillId="5" borderId="27" xfId="0" applyFont="1" applyFill="1" applyBorder="1" applyAlignment="1" applyProtection="1">
      <alignment horizontal="center" vertical="center" wrapText="1"/>
      <protection hidden="1"/>
    </xf>
    <xf numFmtId="0" fontId="14" fillId="5" borderId="28" xfId="0" applyFont="1" applyFill="1" applyBorder="1" applyAlignment="1" applyProtection="1">
      <alignment horizontal="center" vertical="center" wrapText="1"/>
      <protection hidden="1"/>
    </xf>
    <xf numFmtId="0" fontId="14" fillId="5" borderId="17"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49"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40" xfId="0" applyFont="1" applyFill="1" applyBorder="1" applyAlignment="1" applyProtection="1">
      <alignment horizontal="center" vertical="center" wrapText="1"/>
      <protection hidden="1"/>
    </xf>
    <xf numFmtId="0" fontId="13" fillId="5" borderId="10"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37" xfId="0" applyFont="1" applyFill="1" applyBorder="1" applyAlignment="1" applyProtection="1">
      <alignment horizontal="left" vertical="center" wrapText="1"/>
      <protection hidden="1"/>
    </xf>
    <xf numFmtId="0" fontId="7" fillId="5" borderId="14" xfId="0" applyFont="1" applyFill="1" applyBorder="1" applyAlignment="1" applyProtection="1">
      <alignment horizontal="left" vertical="center" wrapText="1"/>
      <protection hidden="1"/>
    </xf>
    <xf numFmtId="0" fontId="7" fillId="5" borderId="59" xfId="0" applyFont="1" applyFill="1" applyBorder="1" applyAlignment="1" applyProtection="1">
      <alignment horizontal="left" vertical="center" wrapText="1"/>
      <protection hidden="1"/>
    </xf>
    <xf numFmtId="0" fontId="7" fillId="5" borderId="60" xfId="0" applyFont="1" applyFill="1" applyBorder="1" applyAlignment="1" applyProtection="1">
      <alignment horizontal="left" vertical="center" wrapText="1"/>
      <protection hidden="1"/>
    </xf>
    <xf numFmtId="0" fontId="14" fillId="5" borderId="61" xfId="0" applyFont="1" applyFill="1" applyBorder="1" applyAlignment="1" applyProtection="1">
      <alignment horizontal="center" vertical="center" wrapText="1"/>
      <protection hidden="1"/>
    </xf>
    <xf numFmtId="0" fontId="14" fillId="5" borderId="62" xfId="0" applyFont="1" applyFill="1" applyBorder="1" applyAlignment="1" applyProtection="1">
      <alignment horizontal="center" vertical="center" wrapText="1"/>
      <protection hidden="1"/>
    </xf>
    <xf numFmtId="0" fontId="14" fillId="5" borderId="57" xfId="0" applyFont="1" applyFill="1" applyBorder="1" applyAlignment="1" applyProtection="1">
      <alignment horizontal="center" vertical="center" wrapText="1"/>
      <protection hidden="1"/>
    </xf>
    <xf numFmtId="0" fontId="13" fillId="5" borderId="58" xfId="0" applyFont="1" applyFill="1" applyBorder="1" applyAlignment="1" applyProtection="1">
      <alignment horizontal="center" vertical="center" wrapText="1"/>
      <protection hidden="1"/>
    </xf>
    <xf numFmtId="0" fontId="13" fillId="5" borderId="64" xfId="0" applyFont="1" applyFill="1" applyBorder="1" applyAlignment="1" applyProtection="1">
      <alignment horizontal="center" vertical="center" wrapText="1"/>
      <protection hidden="1"/>
    </xf>
    <xf numFmtId="0" fontId="13" fillId="5" borderId="60" xfId="0" applyFont="1" applyFill="1" applyBorder="1" applyAlignment="1" applyProtection="1">
      <alignment horizontal="center" vertical="center" wrapText="1"/>
      <protection hidden="1"/>
    </xf>
    <xf numFmtId="0" fontId="3" fillId="5" borderId="34" xfId="0" applyFont="1" applyFill="1" applyBorder="1" applyAlignment="1" applyProtection="1">
      <alignment horizontal="left" vertical="center" wrapText="1"/>
      <protection hidden="1"/>
    </xf>
    <xf numFmtId="0" fontId="3" fillId="5" borderId="9" xfId="0" applyFont="1" applyFill="1" applyBorder="1" applyAlignment="1" applyProtection="1">
      <alignment horizontal="left" vertical="center" wrapText="1"/>
      <protection hidden="1"/>
    </xf>
    <xf numFmtId="0" fontId="3" fillId="5" borderId="45" xfId="0" applyFont="1" applyFill="1" applyBorder="1" applyAlignment="1" applyProtection="1">
      <alignment horizontal="left" vertical="center" wrapText="1"/>
      <protection hidden="1"/>
    </xf>
    <xf numFmtId="0" fontId="3" fillId="5" borderId="46" xfId="0" applyFont="1" applyFill="1" applyBorder="1" applyAlignment="1" applyProtection="1">
      <alignment horizontal="left" vertical="center" wrapText="1"/>
      <protection hidden="1"/>
    </xf>
    <xf numFmtId="0" fontId="6" fillId="8" borderId="6" xfId="0" applyFont="1" applyFill="1" applyBorder="1" applyAlignment="1" applyProtection="1">
      <alignment horizontal="center" vertical="center" wrapText="1"/>
      <protection hidden="1"/>
    </xf>
    <xf numFmtId="0" fontId="6" fillId="8" borderId="7"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vertical="center" wrapText="1"/>
      <protection hidden="1"/>
    </xf>
    <xf numFmtId="0" fontId="3" fillId="5" borderId="32" xfId="0" applyFont="1" applyFill="1" applyBorder="1" applyAlignment="1" applyProtection="1">
      <alignment horizontal="left" vertical="center" wrapText="1"/>
      <protection hidden="1"/>
    </xf>
    <xf numFmtId="0" fontId="3" fillId="5" borderId="18" xfId="0" applyFont="1" applyFill="1" applyBorder="1" applyAlignment="1" applyProtection="1">
      <alignment horizontal="left"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14" fontId="9" fillId="6" borderId="9" xfId="0" applyNumberFormat="1" applyFont="1" applyFill="1" applyBorder="1" applyAlignment="1" applyProtection="1">
      <alignment horizontal="center" vertical="center" wrapText="1"/>
      <protection locked="0"/>
    </xf>
    <xf numFmtId="164" fontId="9" fillId="7" borderId="9" xfId="0" applyNumberFormat="1" applyFont="1" applyFill="1" applyBorder="1" applyAlignment="1" applyProtection="1">
      <alignment horizontal="center" vertical="center" wrapText="1"/>
      <protection hidden="1"/>
    </xf>
    <xf numFmtId="14" fontId="9" fillId="5" borderId="9" xfId="0" applyNumberFormat="1" applyFont="1" applyFill="1" applyBorder="1" applyAlignment="1" applyProtection="1">
      <alignment horizontal="center" vertical="center" wrapText="1"/>
      <protection hidden="1"/>
    </xf>
    <xf numFmtId="0" fontId="15" fillId="5" borderId="18" xfId="0" applyFont="1" applyFill="1" applyBorder="1" applyAlignment="1" applyProtection="1">
      <alignment horizontal="center" vertical="center" wrapText="1"/>
      <protection hidden="1"/>
    </xf>
    <xf numFmtId="0" fontId="15" fillId="5" borderId="9" xfId="0" applyFont="1" applyFill="1" applyBorder="1" applyAlignment="1" applyProtection="1">
      <alignment horizontal="center" vertical="center" wrapText="1"/>
      <protection hidden="1"/>
    </xf>
    <xf numFmtId="0" fontId="17" fillId="5" borderId="1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8" fillId="5" borderId="18"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4" fillId="5" borderId="32"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center" vertical="center" wrapText="1"/>
      <protection hidden="1"/>
    </xf>
    <xf numFmtId="0" fontId="4" fillId="5" borderId="50" xfId="0" applyFont="1" applyFill="1" applyBorder="1" applyAlignment="1" applyProtection="1">
      <alignment horizontal="center" vertical="center" wrapText="1"/>
      <protection hidden="1"/>
    </xf>
    <xf numFmtId="0" fontId="4" fillId="5" borderId="57" xfId="0" applyFont="1" applyFill="1" applyBorder="1" applyAlignment="1" applyProtection="1">
      <alignment horizontal="center" vertical="center" wrapText="1"/>
      <protection hidden="1"/>
    </xf>
    <xf numFmtId="0" fontId="15" fillId="5" borderId="32" xfId="0" applyFont="1" applyFill="1" applyBorder="1" applyAlignment="1" applyProtection="1">
      <alignment horizontal="center" vertical="center" wrapText="1"/>
      <protection hidden="1"/>
    </xf>
    <xf numFmtId="0" fontId="15" fillId="5" borderId="34" xfId="0" applyFont="1" applyFill="1" applyBorder="1" applyAlignment="1" applyProtection="1">
      <alignment horizontal="center" vertical="center" wrapText="1"/>
      <protection hidden="1"/>
    </xf>
    <xf numFmtId="14" fontId="9" fillId="5" borderId="12" xfId="0" applyNumberFormat="1" applyFont="1" applyFill="1" applyBorder="1" applyAlignment="1" applyProtection="1">
      <alignment horizontal="center" vertical="center" wrapText="1"/>
      <protection hidden="1"/>
    </xf>
    <xf numFmtId="14" fontId="9" fillId="5" borderId="15" xfId="0" applyNumberFormat="1" applyFont="1" applyFill="1" applyBorder="1" applyAlignment="1" applyProtection="1">
      <alignment horizontal="center" vertical="center" wrapText="1"/>
      <protection hidden="1"/>
    </xf>
    <xf numFmtId="14" fontId="9" fillId="5" borderId="18" xfId="0" applyNumberFormat="1" applyFont="1" applyFill="1" applyBorder="1" applyAlignment="1" applyProtection="1">
      <alignment horizontal="center" vertical="center" wrapText="1"/>
      <protection hidden="1"/>
    </xf>
    <xf numFmtId="0" fontId="7" fillId="5" borderId="12" xfId="0" applyFont="1" applyFill="1" applyBorder="1" applyAlignment="1" applyProtection="1">
      <alignment horizontal="left" vertical="center" wrapText="1"/>
      <protection hidden="1"/>
    </xf>
    <xf numFmtId="0" fontId="7" fillId="5" borderId="18" xfId="0" applyFont="1" applyFill="1" applyBorder="1" applyAlignment="1" applyProtection="1">
      <alignment horizontal="left" vertical="center" wrapText="1"/>
      <protection hidden="1"/>
    </xf>
    <xf numFmtId="0" fontId="9" fillId="7" borderId="9" xfId="0" applyFont="1" applyFill="1" applyBorder="1" applyAlignment="1" applyProtection="1">
      <alignment horizontal="center" vertical="center" wrapText="1"/>
      <protection hidden="1"/>
    </xf>
    <xf numFmtId="170" fontId="9" fillId="6" borderId="9" xfId="0" applyNumberFormat="1" applyFont="1" applyFill="1" applyBorder="1" applyAlignment="1" applyProtection="1">
      <alignment horizontal="center" vertical="center" wrapText="1"/>
      <protection locked="0"/>
    </xf>
    <xf numFmtId="0" fontId="7" fillId="5" borderId="44" xfId="0" applyFont="1" applyFill="1" applyBorder="1" applyAlignment="1" applyProtection="1">
      <alignment horizontal="left" vertical="center" wrapText="1"/>
      <protection hidden="1"/>
    </xf>
    <xf numFmtId="0" fontId="7" fillId="5" borderId="54" xfId="0" applyFont="1" applyFill="1" applyBorder="1" applyAlignment="1" applyProtection="1">
      <alignment horizontal="left" vertical="center" wrapText="1"/>
      <protection hidden="1"/>
    </xf>
    <xf numFmtId="0" fontId="7" fillId="5" borderId="32" xfId="0" applyFont="1" applyFill="1" applyBorder="1" applyAlignment="1" applyProtection="1">
      <alignment horizontal="left" vertical="center" wrapText="1"/>
      <protection hidden="1"/>
    </xf>
    <xf numFmtId="0" fontId="7" fillId="5" borderId="55" xfId="0" applyFont="1" applyFill="1" applyBorder="1" applyAlignment="1" applyProtection="1">
      <alignment horizontal="left" vertical="center" wrapText="1"/>
      <protection hidden="1"/>
    </xf>
    <xf numFmtId="0" fontId="9" fillId="2" borderId="6"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wrapText="1"/>
      <protection hidden="1"/>
    </xf>
    <xf numFmtId="0" fontId="5" fillId="5" borderId="19"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7" fillId="5" borderId="30"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98" fillId="4" borderId="11" xfId="0" applyFont="1" applyFill="1" applyBorder="1" applyAlignment="1" applyProtection="1">
      <alignment horizontal="center" vertical="center" wrapText="1"/>
      <protection hidden="1"/>
    </xf>
    <xf numFmtId="0" fontId="98" fillId="4" borderId="23" xfId="0" applyFont="1" applyFill="1" applyBorder="1" applyAlignment="1" applyProtection="1">
      <alignment horizontal="center" vertical="center" wrapText="1"/>
      <protection hidden="1"/>
    </xf>
    <xf numFmtId="0" fontId="98" fillId="4" borderId="14" xfId="0" applyFont="1" applyFill="1" applyBorder="1" applyAlignment="1" applyProtection="1">
      <alignment horizontal="center" vertical="center" wrapText="1"/>
      <protection hidden="1"/>
    </xf>
  </cellXfs>
  <cellStyles count="2">
    <cellStyle name="Buena" xfId="1" builtinId="26"/>
    <cellStyle name="Normal" xfId="0" builtinId="0"/>
  </cellStyles>
  <dxfs count="0"/>
  <tableStyles count="0" defaultTableStyle="TableStyleMedium2" defaultPivotStyle="PivotStyleLight16"/>
  <colors>
    <mruColors>
      <color rgb="FFFCE4D6"/>
      <color rgb="FFDDEBF7"/>
      <color rgb="FF9BC2E6"/>
      <color rgb="FFC6EFCE"/>
      <color rgb="FFDCE6F1"/>
      <color rgb="FFFFFFFF"/>
      <color rgb="FFF2F8D6"/>
      <color rgb="FF538DD5"/>
      <color rgb="FFF2DCDB"/>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455468</xdr:colOff>
      <xdr:row>0</xdr:row>
      <xdr:rowOff>130780</xdr:rowOff>
    </xdr:from>
    <xdr:to>
      <xdr:col>2</xdr:col>
      <xdr:colOff>316489</xdr:colOff>
      <xdr:row>0</xdr:row>
      <xdr:rowOff>619492</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55468" y="130780"/>
          <a:ext cx="2032721" cy="488712"/>
        </a:xfrm>
        <a:prstGeom prst="rect">
          <a:avLst/>
        </a:prstGeom>
        <a:noFill/>
        <a:ln w="9525">
          <a:noFill/>
          <a:miter lim="800000"/>
          <a:headEnd/>
          <a:tailEnd/>
        </a:ln>
      </xdr:spPr>
    </xdr:pic>
    <xdr:clientData/>
  </xdr:twoCellAnchor>
  <xdr:oneCellAnchor>
    <xdr:from>
      <xdr:col>2</xdr:col>
      <xdr:colOff>773639</xdr:colOff>
      <xdr:row>63</xdr:row>
      <xdr:rowOff>54808</xdr:rowOff>
    </xdr:from>
    <xdr:ext cx="485775" cy="271764"/>
    <mc:AlternateContent xmlns:mc="http://schemas.openxmlformats.org/markup-compatibility/2006" xmlns:a14="http://schemas.microsoft.com/office/drawing/2010/main">
      <mc:Choice Requires="a14">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55</xdr:row>
      <xdr:rowOff>66675</xdr:rowOff>
    </xdr:from>
    <xdr:ext cx="277284" cy="176741"/>
    <mc:AlternateContent xmlns:mc="http://schemas.openxmlformats.org/markup-compatibility/2006" xmlns:a14="http://schemas.microsoft.com/office/drawing/2010/main">
      <mc:Choice Requires="a14">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68</xdr:row>
      <xdr:rowOff>37084</xdr:rowOff>
    </xdr:from>
    <xdr:ext cx="1810415" cy="401066"/>
    <mc:AlternateContent xmlns:mc="http://schemas.openxmlformats.org/markup-compatibility/2006" xmlns:a14="http://schemas.microsoft.com/office/drawing/2010/main">
      <mc:Choice Requires="a14">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69</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72</xdr:row>
      <xdr:rowOff>12152</xdr:rowOff>
    </xdr:from>
    <xdr:ext cx="1894821" cy="444221"/>
    <mc:AlternateContent xmlns:mc="http://schemas.openxmlformats.org/markup-compatibility/2006" xmlns:a14="http://schemas.microsoft.com/office/drawing/2010/main">
      <mc:Choice Requires="a14">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74</xdr:row>
      <xdr:rowOff>28575</xdr:rowOff>
    </xdr:from>
    <xdr:ext cx="1800356" cy="420794"/>
    <mc:AlternateContent xmlns:mc="http://schemas.openxmlformats.org/markup-compatibility/2006" xmlns:a14="http://schemas.microsoft.com/office/drawing/2010/main">
      <mc:Choice Requires="a14">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76</xdr:row>
      <xdr:rowOff>38034</xdr:rowOff>
    </xdr:from>
    <xdr:ext cx="2019300" cy="411878"/>
    <mc:AlternateContent xmlns:mc="http://schemas.openxmlformats.org/markup-compatibility/2006" xmlns:a14="http://schemas.microsoft.com/office/drawing/2010/main">
      <mc:Choice Requires="a14">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78</xdr:row>
      <xdr:rowOff>38100</xdr:rowOff>
    </xdr:from>
    <xdr:ext cx="951614" cy="386655"/>
    <mc:AlternateContent xmlns:mc="http://schemas.openxmlformats.org/markup-compatibility/2006" xmlns:a14="http://schemas.microsoft.com/office/drawing/2010/main">
      <mc:Choice Requires="a14">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80</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84</xdr:row>
      <xdr:rowOff>39779</xdr:rowOff>
    </xdr:from>
    <xdr:ext cx="1111805" cy="392205"/>
    <mc:AlternateContent xmlns:mc="http://schemas.openxmlformats.org/markup-compatibility/2006" xmlns:a14="http://schemas.microsoft.com/office/drawing/2010/main">
      <mc:Choice Requires="a14">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77</xdr:row>
      <xdr:rowOff>1989</xdr:rowOff>
    </xdr:from>
    <xdr:ext cx="240010" cy="333375"/>
    <mc:AlternateContent xmlns:mc="http://schemas.openxmlformats.org/markup-compatibility/2006" xmlns:a14="http://schemas.microsoft.com/office/drawing/2010/main">
      <mc:Choice Requires="a14">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75</xdr:row>
      <xdr:rowOff>1</xdr:rowOff>
    </xdr:from>
    <xdr:ext cx="326991" cy="352320"/>
    <mc:AlternateContent xmlns:mc="http://schemas.openxmlformats.org/markup-compatibility/2006" xmlns:a14="http://schemas.microsoft.com/office/drawing/2010/main">
      <mc:Choice Requires="a14">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70</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81</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72</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78</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69</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83</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1</xdr:col>
      <xdr:colOff>930370</xdr:colOff>
      <xdr:row>53</xdr:row>
      <xdr:rowOff>285750</xdr:rowOff>
    </xdr:from>
    <xdr:ext cx="11557342" cy="392206"/>
    <mc:AlternateContent xmlns:mc="http://schemas.openxmlformats.org/markup-compatibility/2006" xmlns:a14="http://schemas.microsoft.com/office/drawing/2010/main">
      <mc:Choice Requires="a14">
        <xdr:sp macro="" textlink="">
          <xdr:nvSpPr>
            <xdr:cNvPr id="22" name="CuadroTexto 21"/>
            <xdr:cNvSpPr txBox="1"/>
          </xdr:nvSpPr>
          <xdr:spPr>
            <a:xfrm>
              <a:off x="2082895" y="18602325"/>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r>
                        <a:rPr lang="es-CO" sz="2000" b="1" i="1">
                          <a:solidFill>
                            <a:schemeClr val="bg1"/>
                          </a:solidFill>
                          <a:effectLst/>
                          <a:latin typeface="Cambria Math" panose="02040503050406030204" pitchFamily="18" charset="0"/>
                          <a:ea typeface="+mn-ea"/>
                          <a:cs typeface="+mn-cs"/>
                        </a:rPr>
                        <m:t> </m:t>
                      </m:r>
                    </m:e>
                  </m:d>
                </m:oMath>
              </a14:m>
              <a:endParaRPr lang="es-CO" sz="2000">
                <a:solidFill>
                  <a:schemeClr val="bg1"/>
                </a:solidFill>
              </a:endParaRPr>
            </a:p>
          </xdr:txBody>
        </xdr:sp>
      </mc:Choice>
      <mc:Fallback xmlns="">
        <xdr:sp macro="" textlink="">
          <xdr:nvSpPr>
            <xdr:cNvPr id="22" name="CuadroTexto 21"/>
            <xdr:cNvSpPr txBox="1"/>
          </xdr:nvSpPr>
          <xdr:spPr>
            <a:xfrm>
              <a:off x="2082895" y="18602325"/>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000">
                <a:solidFill>
                  <a:schemeClr val="bg1"/>
                </a:solidFill>
              </a:endParaRPr>
            </a:p>
          </xdr:txBody>
        </xdr:sp>
      </mc:Fallback>
    </mc:AlternateContent>
    <xdr:clientData/>
  </xdr:oneCellAnchor>
  <xdr:oneCellAnchor>
    <xdr:from>
      <xdr:col>6</xdr:col>
      <xdr:colOff>67072</xdr:colOff>
      <xdr:row>62</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62</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67</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113</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114</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115</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116</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6</xdr:col>
      <xdr:colOff>218001</xdr:colOff>
      <xdr:row>82</xdr:row>
      <xdr:rowOff>35859</xdr:rowOff>
    </xdr:from>
    <xdr:ext cx="1115500" cy="395793"/>
    <mc:AlternateContent xmlns:mc="http://schemas.openxmlformats.org/markup-compatibility/2006" xmlns:a14="http://schemas.microsoft.com/office/drawing/2010/main">
      <mc:Choice Requires="a14">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169689</xdr:colOff>
      <xdr:row>117</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54</xdr:row>
      <xdr:rowOff>290512</xdr:rowOff>
    </xdr:from>
    <xdr:ext cx="65" cy="172227"/>
    <xdr:sp macro="" textlink="">
      <xdr:nvSpPr>
        <xdr:cNvPr id="32" name="CuadroTexto 31"/>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126</xdr:row>
      <xdr:rowOff>0</xdr:rowOff>
    </xdr:from>
    <xdr:ext cx="65" cy="172227"/>
    <xdr:sp macro="" textlink="">
      <xdr:nvSpPr>
        <xdr:cNvPr id="33" name="CuadroTexto 32"/>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90</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1</xdr:col>
      <xdr:colOff>783977</xdr:colOff>
      <xdr:row>95</xdr:row>
      <xdr:rowOff>231239</xdr:rowOff>
    </xdr:from>
    <xdr:ext cx="322118" cy="300471"/>
    <mc:AlternateContent xmlns:mc="http://schemas.openxmlformats.org/markup-compatibility/2006" xmlns:a14="http://schemas.microsoft.com/office/drawing/2010/main">
      <mc:Choice Requires="a14">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left"/>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𝑹𝑽𝑷</m:t>
                        </m:r>
                      </m:sub>
                    </m:sSub>
                  </m:oMath>
                </m:oMathPara>
              </a14:m>
              <a:endParaRPr lang="es-CO" sz="1200" b="1"/>
            </a:p>
          </xdr:txBody>
        </xdr:sp>
      </mc:Choice>
      <mc:Fallback xmlns="">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𝑻_𝑹𝑽𝑷</a:t>
              </a:r>
              <a:endParaRPr lang="es-CO" sz="1200" b="1"/>
            </a:p>
          </xdr:txBody>
        </xdr:sp>
      </mc:Fallback>
    </mc:AlternateContent>
    <xdr:clientData/>
  </xdr:oneCellAnchor>
  <xdr:oneCellAnchor>
    <xdr:from>
      <xdr:col>1</xdr:col>
      <xdr:colOff>771967</xdr:colOff>
      <xdr:row>100</xdr:row>
      <xdr:rowOff>205037</xdr:rowOff>
    </xdr:from>
    <xdr:ext cx="322118" cy="300471"/>
    <mc:AlternateContent xmlns:mc="http://schemas.openxmlformats.org/markup-compatibility/2006" xmlns:a14="http://schemas.microsoft.com/office/drawing/2010/main">
      <mc:Choice Requires="a14">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𝑹𝑽𝑪</m:t>
                        </m:r>
                      </m:sub>
                    </m:sSub>
                  </m:oMath>
                </m:oMathPara>
              </a14:m>
              <a:endParaRPr lang="es-CO" sz="1200" b="1"/>
            </a:p>
          </xdr:txBody>
        </xdr:sp>
      </mc:Choice>
      <mc:Fallback xmlns="">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𝑻_𝑹𝑽𝑪</a:t>
              </a:r>
              <a:endParaRPr lang="es-CO" sz="1200" b="1"/>
            </a:p>
          </xdr:txBody>
        </xdr:sp>
      </mc:Fallback>
    </mc:AlternateContent>
    <xdr:clientData/>
  </xdr:oneCellAnchor>
  <xdr:twoCellAnchor>
    <xdr:from>
      <xdr:col>0</xdr:col>
      <xdr:colOff>11206</xdr:colOff>
      <xdr:row>21</xdr:row>
      <xdr:rowOff>11205</xdr:rowOff>
    </xdr:from>
    <xdr:to>
      <xdr:col>18</xdr:col>
      <xdr:colOff>22412</xdr:colOff>
      <xdr:row>127</xdr:row>
      <xdr:rowOff>44823</xdr:rowOff>
    </xdr:to>
    <xdr:sp macro="" textlink="">
      <xdr:nvSpPr>
        <xdr:cNvPr id="38" name="Rectángulo 37"/>
        <xdr:cNvSpPr/>
      </xdr:nvSpPr>
      <xdr:spPr>
        <a:xfrm>
          <a:off x="11206" y="8135470"/>
          <a:ext cx="17940618" cy="355002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61</xdr:row>
      <xdr:rowOff>114300</xdr:rowOff>
    </xdr:from>
    <xdr:to>
      <xdr:col>9</xdr:col>
      <xdr:colOff>6985</xdr:colOff>
      <xdr:row>64</xdr:row>
      <xdr:rowOff>57150</xdr:rowOff>
    </xdr:to>
    <xdr:pic>
      <xdr:nvPicPr>
        <xdr:cNvPr id="2" name="Imagen 1"/>
        <xdr:cNvPicPr/>
      </xdr:nvPicPr>
      <xdr:blipFill rotWithShape="1">
        <a:blip xmlns:r="http://schemas.openxmlformats.org/officeDocument/2006/relationships" r:embed="rId1"/>
        <a:srcRect l="6907" t="24203" r="3198" b="66560"/>
        <a:stretch/>
      </xdr:blipFill>
      <xdr:spPr bwMode="auto">
        <a:xfrm>
          <a:off x="104775" y="11182350"/>
          <a:ext cx="5417185" cy="53340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400049</xdr:colOff>
      <xdr:row>70</xdr:row>
      <xdr:rowOff>47625</xdr:rowOff>
    </xdr:from>
    <xdr:to>
      <xdr:col>1</xdr:col>
      <xdr:colOff>604156</xdr:colOff>
      <xdr:row>70</xdr:row>
      <xdr:rowOff>285750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752474" y="12734925"/>
          <a:ext cx="204107"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390525</xdr:colOff>
      <xdr:row>72</xdr:row>
      <xdr:rowOff>28575</xdr:rowOff>
    </xdr:from>
    <xdr:to>
      <xdr:col>1</xdr:col>
      <xdr:colOff>716280</xdr:colOff>
      <xdr:row>73</xdr:row>
      <xdr:rowOff>3953</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742950" y="13220700"/>
          <a:ext cx="325755" cy="219075"/>
        </a:xfrm>
        <a:prstGeom prst="rect">
          <a:avLst/>
        </a:prstGeom>
        <a:noFill/>
        <a:ln>
          <a:noFill/>
        </a:ln>
      </xdr:spPr>
    </xdr:pic>
    <xdr:clientData/>
  </xdr:twoCellAnchor>
  <xdr:twoCellAnchor editAs="oneCell">
    <xdr:from>
      <xdr:col>1</xdr:col>
      <xdr:colOff>381000</xdr:colOff>
      <xdr:row>74</xdr:row>
      <xdr:rowOff>19051</xdr:rowOff>
    </xdr:from>
    <xdr:to>
      <xdr:col>1</xdr:col>
      <xdr:colOff>706755</xdr:colOff>
      <xdr:row>74</xdr:row>
      <xdr:rowOff>333375</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733425" y="13582651"/>
          <a:ext cx="325755" cy="314324"/>
        </a:xfrm>
        <a:prstGeom prst="rect">
          <a:avLst/>
        </a:prstGeom>
        <a:noFill/>
        <a:ln>
          <a:noFill/>
        </a:ln>
      </xdr:spPr>
    </xdr:pic>
    <xdr:clientData/>
  </xdr:twoCellAnchor>
  <xdr:twoCellAnchor editAs="oneCell">
    <xdr:from>
      <xdr:col>1</xdr:col>
      <xdr:colOff>390524</xdr:colOff>
      <xdr:row>76</xdr:row>
      <xdr:rowOff>0</xdr:rowOff>
    </xdr:from>
    <xdr:to>
      <xdr:col>1</xdr:col>
      <xdr:colOff>704849</xdr:colOff>
      <xdr:row>77</xdr:row>
      <xdr:rowOff>19051</xdr:rowOff>
    </xdr:to>
    <xdr:pic>
      <xdr:nvPicPr>
        <xdr:cNvPr id="6" name="Imagen 5"/>
        <xdr:cNvPicPr/>
      </xdr:nvPicPr>
      <xdr:blipFill rotWithShape="1">
        <a:blip xmlns:r="http://schemas.openxmlformats.org/officeDocument/2006/relationships" r:embed="rId1"/>
        <a:srcRect l="30917" t="27092" r="66112" b="66954"/>
        <a:stretch/>
      </xdr:blipFill>
      <xdr:spPr bwMode="auto">
        <a:xfrm>
          <a:off x="742949" y="14106525"/>
          <a:ext cx="314325" cy="26670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400050</xdr:colOff>
      <xdr:row>77</xdr:row>
      <xdr:rowOff>150935</xdr:rowOff>
    </xdr:from>
    <xdr:to>
      <xdr:col>1</xdr:col>
      <xdr:colOff>590550</xdr:colOff>
      <xdr:row>79</xdr:row>
      <xdr:rowOff>0</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752475" y="14476535"/>
          <a:ext cx="190500" cy="249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390526</xdr:colOff>
      <xdr:row>79</xdr:row>
      <xdr:rowOff>123825</xdr:rowOff>
    </xdr:from>
    <xdr:to>
      <xdr:col>1</xdr:col>
      <xdr:colOff>800100</xdr:colOff>
      <xdr:row>81</xdr:row>
      <xdr:rowOff>57149</xdr:rowOff>
    </xdr:to>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742951" y="14849475"/>
          <a:ext cx="409574" cy="304800"/>
        </a:xfrm>
        <a:prstGeom prst="rect">
          <a:avLst/>
        </a:prstGeom>
        <a:noFill/>
        <a:ln>
          <a:noFill/>
        </a:ln>
      </xdr:spPr>
    </xdr:pic>
    <xdr:clientData/>
  </xdr:twoCellAnchor>
  <xdr:twoCellAnchor editAs="oneCell">
    <xdr:from>
      <xdr:col>1</xdr:col>
      <xdr:colOff>419101</xdr:colOff>
      <xdr:row>82</xdr:row>
      <xdr:rowOff>76200</xdr:rowOff>
    </xdr:from>
    <xdr:to>
      <xdr:col>1</xdr:col>
      <xdr:colOff>772161</xdr:colOff>
      <xdr:row>83</xdr:row>
      <xdr:rowOff>28575</xdr:rowOff>
    </xdr:to>
    <xdr:pic>
      <xdr:nvPicPr>
        <xdr:cNvPr id="9" name="Imagen 8"/>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771526" y="15297150"/>
          <a:ext cx="353060" cy="200025"/>
        </a:xfrm>
        <a:prstGeom prst="rect">
          <a:avLst/>
        </a:prstGeom>
        <a:noFill/>
        <a:ln>
          <a:noFill/>
        </a:ln>
      </xdr:spPr>
    </xdr:pic>
    <xdr:clientData/>
  </xdr:twoCellAnchor>
  <xdr:twoCellAnchor editAs="oneCell">
    <xdr:from>
      <xdr:col>1</xdr:col>
      <xdr:colOff>438151</xdr:colOff>
      <xdr:row>84</xdr:row>
      <xdr:rowOff>0</xdr:rowOff>
    </xdr:from>
    <xdr:to>
      <xdr:col>1</xdr:col>
      <xdr:colOff>609601</xdr:colOff>
      <xdr:row>84</xdr:row>
      <xdr:rowOff>190499</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790576" y="15592425"/>
          <a:ext cx="171450" cy="190499"/>
        </a:xfrm>
        <a:prstGeom prst="rect">
          <a:avLst/>
        </a:prstGeom>
        <a:noFill/>
        <a:ln>
          <a:noFill/>
        </a:ln>
      </xdr:spPr>
    </xdr:pic>
    <xdr:clientData/>
  </xdr:twoCellAnchor>
  <xdr:twoCellAnchor editAs="oneCell">
    <xdr:from>
      <xdr:col>1</xdr:col>
      <xdr:colOff>361950</xdr:colOff>
      <xdr:row>68</xdr:row>
      <xdr:rowOff>9526</xdr:rowOff>
    </xdr:from>
    <xdr:to>
      <xdr:col>1</xdr:col>
      <xdr:colOff>666750</xdr:colOff>
      <xdr:row>69</xdr:row>
      <xdr:rowOff>0</xdr:rowOff>
    </xdr:to>
    <xdr:pic>
      <xdr:nvPicPr>
        <xdr:cNvPr id="11" name="Imagen 10"/>
        <xdr:cNvPicPr/>
      </xdr:nvPicPr>
      <xdr:blipFill rotWithShape="1">
        <a:blip xmlns:r="http://schemas.openxmlformats.org/officeDocument/2006/relationships" r:embed="rId1"/>
        <a:srcRect l="6276" t="26472" r="90088" b="67694"/>
        <a:stretch/>
      </xdr:blipFill>
      <xdr:spPr bwMode="auto">
        <a:xfrm>
          <a:off x="714375" y="12315826"/>
          <a:ext cx="304800" cy="2476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89</xdr:row>
      <xdr:rowOff>85725</xdr:rowOff>
    </xdr:from>
    <xdr:to>
      <xdr:col>1</xdr:col>
      <xdr:colOff>778509</xdr:colOff>
      <xdr:row>91</xdr:row>
      <xdr:rowOff>154377</xdr:rowOff>
    </xdr:to>
    <xdr:pic>
      <xdr:nvPicPr>
        <xdr:cNvPr id="12" name="Imagen 11"/>
        <xdr:cNvPicPr/>
      </xdr:nvPicPr>
      <xdr:blipFill rotWithShape="1">
        <a:blip xmlns:r="http://schemas.openxmlformats.org/officeDocument/2006/relationships" r:embed="rId1"/>
        <a:srcRect l="90522" t="25661" r="3198" b="67370"/>
        <a:stretch/>
      </xdr:blipFill>
      <xdr:spPr bwMode="auto">
        <a:xfrm>
          <a:off x="752475" y="16640175"/>
          <a:ext cx="378459"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85</xdr:row>
      <xdr:rowOff>85724</xdr:rowOff>
    </xdr:from>
    <xdr:to>
      <xdr:col>1</xdr:col>
      <xdr:colOff>790575</xdr:colOff>
      <xdr:row>87</xdr:row>
      <xdr:rowOff>38100</xdr:rowOff>
    </xdr:to>
    <xdr:pic>
      <xdr:nvPicPr>
        <xdr:cNvPr id="13" name="Imagen 12"/>
        <xdr:cNvPicPr/>
      </xdr:nvPicPr>
      <xdr:blipFill rotWithShape="1">
        <a:blip xmlns:r="http://schemas.openxmlformats.org/officeDocument/2006/relationships" r:embed="rId1"/>
        <a:srcRect l="73767" t="26471" r="19752" b="66560"/>
        <a:stretch/>
      </xdr:blipFill>
      <xdr:spPr bwMode="auto">
        <a:xfrm>
          <a:off x="752475" y="15925799"/>
          <a:ext cx="390525" cy="32385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390525</xdr:colOff>
      <xdr:row>87</xdr:row>
      <xdr:rowOff>19050</xdr:rowOff>
    </xdr:from>
    <xdr:to>
      <xdr:col>1</xdr:col>
      <xdr:colOff>790575</xdr:colOff>
      <xdr:row>88</xdr:row>
      <xdr:rowOff>228600</xdr:rowOff>
    </xdr:to>
    <xdr:pic>
      <xdr:nvPicPr>
        <xdr:cNvPr id="14" name="Imagen 13"/>
        <xdr:cNvPicPr/>
      </xdr:nvPicPr>
      <xdr:blipFill rotWithShape="1">
        <a:blip xmlns:r="http://schemas.openxmlformats.org/officeDocument/2006/relationships" r:embed="rId1"/>
        <a:srcRect l="82144" t="25661" r="11217" b="67371"/>
        <a:stretch/>
      </xdr:blipFill>
      <xdr:spPr bwMode="auto">
        <a:xfrm>
          <a:off x="742950" y="16230600"/>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507423</xdr:colOff>
      <xdr:row>0</xdr:row>
      <xdr:rowOff>144635</xdr:rowOff>
    </xdr:from>
    <xdr:to>
      <xdr:col>2</xdr:col>
      <xdr:colOff>368444</xdr:colOff>
      <xdr:row>0</xdr:row>
      <xdr:rowOff>633347</xdr:rowOff>
    </xdr:to>
    <xdr:pic>
      <xdr:nvPicPr>
        <xdr:cNvPr id="37"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07423" y="144635"/>
          <a:ext cx="1689821" cy="488712"/>
        </a:xfrm>
        <a:prstGeom prst="rect">
          <a:avLst/>
        </a:prstGeom>
        <a:noFill/>
        <a:ln w="9525">
          <a:noFill/>
          <a:miter lim="800000"/>
          <a:headEnd/>
          <a:tailEnd/>
        </a:ln>
      </xdr:spPr>
    </xdr:pic>
    <xdr:clientData/>
  </xdr:twoCellAnchor>
  <xdr:oneCellAnchor>
    <xdr:from>
      <xdr:col>5</xdr:col>
      <xdr:colOff>180976</xdr:colOff>
      <xdr:row>27</xdr:row>
      <xdr:rowOff>37084</xdr:rowOff>
    </xdr:from>
    <xdr:ext cx="2343149" cy="401066"/>
    <mc:AlternateContent xmlns:mc="http://schemas.openxmlformats.org/markup-compatibility/2006" xmlns:a14="http://schemas.microsoft.com/office/drawing/2010/main">
      <mc:Choice Requires="a14">
        <xdr:sp macro="" textlink="">
          <xdr:nvSpPr>
            <xdr:cNvPr id="38" name="CuadroTexto 37"/>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8" name="CuadroTexto 37"/>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30</xdr:row>
      <xdr:rowOff>8282</xdr:rowOff>
    </xdr:from>
    <xdr:ext cx="1880159" cy="331305"/>
    <mc:AlternateContent xmlns:mc="http://schemas.openxmlformats.org/markup-compatibility/2006" xmlns:a14="http://schemas.microsoft.com/office/drawing/2010/main">
      <mc:Choice Requires="a14">
        <xdr:sp macro="" textlink="">
          <xdr:nvSpPr>
            <xdr:cNvPr id="39" name="CuadroTexto 38"/>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31</xdr:row>
      <xdr:rowOff>46250</xdr:rowOff>
    </xdr:from>
    <xdr:ext cx="1920794" cy="395793"/>
    <mc:AlternateContent xmlns:mc="http://schemas.openxmlformats.org/markup-compatibility/2006" xmlns:a14="http://schemas.microsoft.com/office/drawing/2010/main">
      <mc:Choice Requires="a14">
        <xdr:sp macro="" textlink="">
          <xdr:nvSpPr>
            <xdr:cNvPr id="40" name="CuadroTexto 39"/>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0" name="CuadroTexto 39"/>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754484</xdr:colOff>
      <xdr:row>34</xdr:row>
      <xdr:rowOff>351506</xdr:rowOff>
    </xdr:from>
    <xdr:ext cx="1111805" cy="392205"/>
    <mc:AlternateContent xmlns:mc="http://schemas.openxmlformats.org/markup-compatibility/2006" xmlns:a14="http://schemas.microsoft.com/office/drawing/2010/main">
      <mc:Choice Requires="a14">
        <xdr:sp macro="" textlink="">
          <xdr:nvSpPr>
            <xdr:cNvPr id="41" name="CuadroTexto 40"/>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1" name="CuadroTexto 40"/>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434687</xdr:colOff>
      <xdr:row>25</xdr:row>
      <xdr:rowOff>365414</xdr:rowOff>
    </xdr:from>
    <xdr:ext cx="1842654" cy="353291"/>
    <mc:AlternateContent xmlns:mc="http://schemas.openxmlformats.org/markup-compatibility/2006" xmlns:a14="http://schemas.microsoft.com/office/drawing/2010/main">
      <mc:Choice Requires="a14">
        <xdr:sp macro="" textlink="">
          <xdr:nvSpPr>
            <xdr:cNvPr id="42" name="CuadroTexto 41"/>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42" name="CuadroTexto 41"/>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772183</xdr:colOff>
      <xdr:row>33</xdr:row>
      <xdr:rowOff>9883</xdr:rowOff>
    </xdr:from>
    <xdr:ext cx="1115500" cy="395793"/>
    <mc:AlternateContent xmlns:mc="http://schemas.openxmlformats.org/markup-compatibility/2006" xmlns:a14="http://schemas.microsoft.com/office/drawing/2010/main">
      <mc:Choice Requires="a14">
        <xdr:sp macro="" textlink="">
          <xdr:nvSpPr>
            <xdr:cNvPr id="43" name="CuadroTexto 42"/>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3" name="CuadroTexto 42"/>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14</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44" name="CuadroTexto 43"/>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44" name="CuadroTexto 43"/>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45" name="CuadroTexto 44"/>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45" name="CuadroTexto 44"/>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6</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46" name="CuadroTexto 45"/>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46" name="CuadroTexto 45"/>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twoCellAnchor>
    <xdr:from>
      <xdr:col>7</xdr:col>
      <xdr:colOff>54429</xdr:colOff>
      <xdr:row>11</xdr:row>
      <xdr:rowOff>367393</xdr:rowOff>
    </xdr:from>
    <xdr:to>
      <xdr:col>8</xdr:col>
      <xdr:colOff>27214</xdr:colOff>
      <xdr:row>12</xdr:row>
      <xdr:rowOff>340179</xdr:rowOff>
    </xdr:to>
    <xdr:cxnSp macro="">
      <xdr:nvCxnSpPr>
        <xdr:cNvPr id="47" name="Conector recto de flecha 46"/>
        <xdr:cNvCxnSpPr/>
      </xdr:nvCxnSpPr>
      <xdr:spPr>
        <a:xfrm flipV="1">
          <a:off x="6455229" y="4291693"/>
          <a:ext cx="887185" cy="35378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13607</xdr:colOff>
      <xdr:row>11</xdr:row>
      <xdr:rowOff>0</xdr:rowOff>
    </xdr:from>
    <xdr:to>
      <xdr:col>9</xdr:col>
      <xdr:colOff>27215</xdr:colOff>
      <xdr:row>11</xdr:row>
      <xdr:rowOff>367394</xdr:rowOff>
    </xdr:to>
    <xdr:cxnSp macro="">
      <xdr:nvCxnSpPr>
        <xdr:cNvPr id="48" name="Conector recto de flecha 47"/>
        <xdr:cNvCxnSpPr/>
      </xdr:nvCxnSpPr>
      <xdr:spPr>
        <a:xfrm flipV="1">
          <a:off x="7328807" y="3924300"/>
          <a:ext cx="928008" cy="36739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13608</xdr:colOff>
      <xdr:row>10</xdr:row>
      <xdr:rowOff>27216</xdr:rowOff>
    </xdr:from>
    <xdr:to>
      <xdr:col>10</xdr:col>
      <xdr:colOff>0</xdr:colOff>
      <xdr:row>11</xdr:row>
      <xdr:rowOff>0</xdr:rowOff>
    </xdr:to>
    <xdr:cxnSp macro="">
      <xdr:nvCxnSpPr>
        <xdr:cNvPr id="49" name="Conector recto de flecha 48"/>
        <xdr:cNvCxnSpPr/>
      </xdr:nvCxnSpPr>
      <xdr:spPr>
        <a:xfrm flipV="1">
          <a:off x="8243208" y="3570516"/>
          <a:ext cx="900792" cy="35378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50" name="CuadroTexto 49"/>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50" name="CuadroTexto 49"/>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14</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51" name="CuadroTexto 50"/>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51" name="CuadroTexto 50"/>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0</xdr:col>
      <xdr:colOff>436286</xdr:colOff>
      <xdr:row>38</xdr:row>
      <xdr:rowOff>69465</xdr:rowOff>
    </xdr:from>
    <xdr:ext cx="1707172" cy="250518"/>
    <mc:AlternateContent xmlns:mc="http://schemas.openxmlformats.org/markup-compatibility/2006" xmlns:a14="http://schemas.microsoft.com/office/drawing/2010/main">
      <mc:Choice Requires="a14">
        <xdr:sp macro="" textlink="">
          <xdr:nvSpPr>
            <xdr:cNvPr id="52" name="CuadroTexto 51"/>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14:m>
                <m:oMath xmlns:m="http://schemas.openxmlformats.org/officeDocument/2006/math">
                  <m:sSub>
                    <m:sSubPr>
                      <m:ctrlPr>
                        <a:rPr lang="es-CO" sz="800" i="1">
                          <a:latin typeface="Cambria Math" panose="02040503050406030204" pitchFamily="18" charset="0"/>
                        </a:rPr>
                      </m:ctrlPr>
                    </m:sSubPr>
                    <m:e>
                      <m:r>
                        <m:rPr>
                          <m:nor/>
                        </m:rPr>
                        <a:rPr lang="es-CO" sz="800">
                          <a:solidFill>
                            <a:schemeClr val="tx1"/>
                          </a:solidFill>
                          <a:effectLst/>
                          <a:latin typeface="+mn-lt"/>
                          <a:ea typeface="+mn-ea"/>
                          <a:cs typeface="+mn-cs"/>
                        </a:rPr>
                        <m:t>V</m:t>
                      </m:r>
                    </m:e>
                    <m:sub>
                      <m:r>
                        <a:rPr lang="es-CO" sz="800" b="0" i="1">
                          <a:latin typeface="Cambria Math" panose="02040503050406030204" pitchFamily="18" charset="0"/>
                        </a:rPr>
                        <m:t>𝑀𝑎𝑥</m:t>
                      </m:r>
                    </m:sub>
                  </m:sSub>
                </m:oMath>
              </a14:m>
              <a:r>
                <a:rPr lang="es-CO" sz="800"/>
                <a:t>) =</a:t>
              </a:r>
              <a:r>
                <a:rPr lang="es-CO" sz="800" baseline="0"/>
                <a:t> </a:t>
              </a:r>
              <a14:m>
                <m:oMath xmlns:m="http://schemas.openxmlformats.org/officeDocument/2006/math">
                  <m:rad>
                    <m:radPr>
                      <m:degHide m:val="on"/>
                      <m:ctrlPr>
                        <a:rPr lang="es-CO" sz="800" i="1" baseline="0">
                          <a:latin typeface="Cambria Math" panose="02040503050406030204" pitchFamily="18" charset="0"/>
                        </a:rPr>
                      </m:ctrlPr>
                    </m:radPr>
                    <m:deg/>
                    <m:e>
                      <m:sSubSup>
                        <m:sSubSupPr>
                          <m:ctrlPr>
                            <a:rPr lang="es-CO" sz="800" i="1" baseline="0">
                              <a:latin typeface="Cambria Math" panose="02040503050406030204" pitchFamily="18" charset="0"/>
                            </a:rPr>
                          </m:ctrlPr>
                        </m:sSubSupPr>
                        <m:e>
                          <m:r>
                            <a:rPr lang="es-CO" sz="800" b="0" i="1" baseline="0">
                              <a:latin typeface="Cambria Math" panose="02040503050406030204" pitchFamily="18" charset="0"/>
                            </a:rPr>
                            <m:t>𝑢</m:t>
                          </m:r>
                        </m:e>
                        <m:sub>
                          <m:r>
                            <a:rPr lang="es-CO" sz="800" b="0" i="1" baseline="0">
                              <a:latin typeface="Cambria Math" panose="02040503050406030204" pitchFamily="18" charset="0"/>
                            </a:rPr>
                            <m:t>𝑐𝑎𝑙</m:t>
                          </m:r>
                        </m:sub>
                        <m:sup>
                          <m:r>
                            <a:rPr lang="es-CO" sz="800" b="0" i="1" baseline="0">
                              <a:latin typeface="Cambria Math" panose="02040503050406030204" pitchFamily="18" charset="0"/>
                            </a:rPr>
                            <m:t>2</m:t>
                          </m:r>
                        </m:sup>
                      </m:sSubSup>
                    </m:e>
                  </m:rad>
                  <m:r>
                    <a:rPr lang="es-CO" sz="800" b="0" i="1" baseline="0">
                      <a:latin typeface="Cambria Math" panose="02040503050406030204" pitchFamily="18" charset="0"/>
                    </a:rPr>
                    <m:t>(</m:t>
                  </m:r>
                  <m:sSub>
                    <m:sSubPr>
                      <m:ctrlPr>
                        <a:rPr lang="es-CO" sz="800" b="0" i="1" baseline="0">
                          <a:latin typeface="Cambria Math" panose="02040503050406030204" pitchFamily="18" charset="0"/>
                        </a:rPr>
                      </m:ctrlPr>
                    </m:sSubPr>
                    <m:e>
                      <m:r>
                        <a:rPr lang="es-CO" sz="800" b="0" i="1" baseline="0">
                          <a:latin typeface="Cambria Math" panose="02040503050406030204" pitchFamily="18" charset="0"/>
                        </a:rPr>
                        <m:t>𝑉</m:t>
                      </m:r>
                    </m:e>
                    <m:sub>
                      <m:r>
                        <a:rPr lang="es-CO" sz="800" b="0" i="1" baseline="0">
                          <a:latin typeface="Cambria Math" panose="02040503050406030204" pitchFamily="18" charset="0"/>
                        </a:rPr>
                        <m:t>𝑠𝑝</m:t>
                      </m:r>
                    </m:sub>
                  </m:sSub>
                  <m:r>
                    <a:rPr lang="es-CO" sz="800" b="0" i="1" baseline="0">
                      <a:latin typeface="Cambria Math" panose="02040503050406030204" pitchFamily="18" charset="0"/>
                    </a:rPr>
                    <m:t>)</m:t>
                  </m:r>
                </m:oMath>
              </a14:m>
              <a:r>
                <a:rPr lang="es-CO" sz="800"/>
                <a:t> + </a:t>
              </a:r>
              <a14:m>
                <m:oMath xmlns:m="http://schemas.openxmlformats.org/officeDocument/2006/math">
                  <m:sSup>
                    <m:sSupPr>
                      <m:ctrlPr>
                        <a:rPr lang="es-CO" sz="800" i="1">
                          <a:latin typeface="Cambria Math" panose="02040503050406030204" pitchFamily="18" charset="0"/>
                        </a:rPr>
                      </m:ctrlPr>
                    </m:sSupPr>
                    <m:e>
                      <m:r>
                        <m:rPr>
                          <m:nor/>
                        </m:rPr>
                        <a:rPr lang="es-CO" sz="800">
                          <a:solidFill>
                            <a:schemeClr val="tx1"/>
                          </a:solidFill>
                          <a:effectLst/>
                          <a:latin typeface="+mn-lt"/>
                          <a:ea typeface="+mn-ea"/>
                          <a:cs typeface="+mn-cs"/>
                        </a:rPr>
                        <m:t>(</m:t>
                      </m:r>
                      <m:f>
                        <m:fPr>
                          <m:ctrlPr>
                            <a:rPr lang="es-CO" sz="800" i="1">
                              <a:solidFill>
                                <a:schemeClr val="tx1"/>
                              </a:solidFill>
                              <a:effectLst/>
                              <a:latin typeface="Cambria Math" panose="02040503050406030204" pitchFamily="18" charset="0"/>
                              <a:ea typeface="+mn-ea"/>
                              <a:cs typeface="+mn-cs"/>
                            </a:rPr>
                          </m:ctrlPr>
                        </m:fPr>
                        <m:num>
                          <m:sSub>
                            <m:sSubPr>
                              <m:ctrlPr>
                                <a:rPr lang="es-CO" sz="80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𝑀𝑎𝑥</m:t>
                              </m:r>
                            </m:sub>
                          </m:sSub>
                          <m:r>
                            <a:rPr lang="es-CO" sz="800" b="0" i="1">
                              <a:solidFill>
                                <a:schemeClr val="tx1"/>
                              </a:solidFill>
                              <a:effectLst/>
                              <a:latin typeface="Cambria Math" panose="02040503050406030204" pitchFamily="18" charset="0"/>
                              <a:ea typeface="+mn-ea"/>
                              <a:cs typeface="+mn-cs"/>
                            </a:rPr>
                            <m:t> − </m:t>
                          </m:r>
                          <m:sSub>
                            <m:sSubPr>
                              <m:ctrlPr>
                                <a:rPr lang="es-CO" sz="800" b="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𝑀𝑖𝑛</m:t>
                              </m:r>
                            </m:sub>
                          </m:sSub>
                        </m:num>
                        <m:den>
                          <m:rad>
                            <m:radPr>
                              <m:degHide m:val="on"/>
                              <m:ctrlPr>
                                <a:rPr lang="es-CO" sz="800" i="1">
                                  <a:solidFill>
                                    <a:schemeClr val="tx1"/>
                                  </a:solidFill>
                                  <a:effectLst/>
                                  <a:latin typeface="Cambria Math" panose="02040503050406030204" pitchFamily="18" charset="0"/>
                                  <a:ea typeface="+mn-ea"/>
                                  <a:cs typeface="+mn-cs"/>
                                </a:rPr>
                              </m:ctrlPr>
                            </m:radPr>
                            <m:deg/>
                            <m:e>
                              <m:r>
                                <a:rPr lang="es-CO" sz="800" b="0" i="1">
                                  <a:solidFill>
                                    <a:schemeClr val="tx1"/>
                                  </a:solidFill>
                                  <a:effectLst/>
                                  <a:latin typeface="Cambria Math" panose="02040503050406030204" pitchFamily="18" charset="0"/>
                                  <a:ea typeface="+mn-ea"/>
                                  <a:cs typeface="+mn-cs"/>
                                </a:rPr>
                                <m:t>12</m:t>
                              </m:r>
                            </m:e>
                          </m:rad>
                        </m:den>
                      </m:f>
                      <m:r>
                        <m:rPr>
                          <m:nor/>
                        </m:rPr>
                        <a:rPr lang="es-CO" sz="800">
                          <a:solidFill>
                            <a:schemeClr val="tx1"/>
                          </a:solidFill>
                          <a:effectLst/>
                          <a:latin typeface="+mn-lt"/>
                          <a:ea typeface="+mn-ea"/>
                          <a:cs typeface="+mn-cs"/>
                        </a:rPr>
                        <m:t>)</m:t>
                      </m:r>
                      <m:r>
                        <m:rPr>
                          <m:nor/>
                        </m:rPr>
                        <a:rPr lang="es-CO" sz="800">
                          <a:effectLst/>
                        </a:rPr>
                        <m:t> </m:t>
                      </m:r>
                    </m:e>
                    <m:sup>
                      <m:r>
                        <a:rPr lang="es-CO" sz="800" b="0" i="1">
                          <a:latin typeface="Cambria Math" panose="02040503050406030204" pitchFamily="18" charset="0"/>
                        </a:rPr>
                        <m:t>2</m:t>
                      </m:r>
                    </m:sup>
                  </m:sSup>
                </m:oMath>
              </a14:m>
              <a:endParaRPr lang="es-CO" sz="800"/>
            </a:p>
          </xdr:txBody>
        </xdr:sp>
      </mc:Choice>
      <mc:Fallback xmlns="">
        <xdr:sp macro="" textlink="">
          <xdr:nvSpPr>
            <xdr:cNvPr id="52" name="CuadroTexto 51"/>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r>
                <a:rPr lang="es-CO" sz="800" i="0">
                  <a:solidFill>
                    <a:schemeClr val="tx1"/>
                  </a:solidFill>
                  <a:effectLst/>
                  <a:latin typeface="+mn-lt"/>
                  <a:ea typeface="+mn-ea"/>
                  <a:cs typeface="+mn-cs"/>
                </a:rPr>
                <a:t>"V</a:t>
              </a:r>
              <a:r>
                <a:rPr lang="es-CO" sz="800" i="0">
                  <a:solidFill>
                    <a:schemeClr val="tx1"/>
                  </a:solidFill>
                  <a:effectLst/>
                  <a:latin typeface="Cambria Math" panose="02040503050406030204" pitchFamily="18" charset="0"/>
                  <a:ea typeface="+mn-ea"/>
                  <a:cs typeface="+mn-cs"/>
                </a:rPr>
                <a:t>" _</a:t>
              </a:r>
              <a:r>
                <a:rPr lang="es-CO" sz="800" b="0" i="0">
                  <a:latin typeface="Cambria Math" panose="02040503050406030204" pitchFamily="18" charset="0"/>
                </a:rPr>
                <a:t>𝑀𝑎𝑥</a:t>
              </a:r>
              <a:r>
                <a:rPr lang="es-CO" sz="800"/>
                <a:t>) =</a:t>
              </a:r>
              <a:r>
                <a:rPr lang="es-CO" sz="800" baseline="0"/>
                <a:t> </a:t>
              </a:r>
              <a:r>
                <a:rPr lang="es-CO" sz="800" i="0" baseline="0">
                  <a:latin typeface="Cambria Math" panose="02040503050406030204" pitchFamily="18" charset="0"/>
                </a:rPr>
                <a:t>√(</a:t>
              </a:r>
              <a:r>
                <a:rPr lang="es-CO" sz="800" b="0" i="0" baseline="0">
                  <a:latin typeface="Cambria Math" panose="02040503050406030204" pitchFamily="18" charset="0"/>
                </a:rPr>
                <a:t>𝑢_𝑐𝑎𝑙^2 )(𝑉_𝑠𝑝)</a:t>
              </a:r>
              <a:r>
                <a:rPr lang="es-CO" sz="800"/>
                <a:t> + </a:t>
              </a:r>
              <a:r>
                <a:rPr lang="es-CO" sz="800" i="0">
                  <a:latin typeface="Cambria Math" panose="02040503050406030204" pitchFamily="18" charset="0"/>
                </a:rPr>
                <a:t>〖</a:t>
              </a:r>
              <a:r>
                <a:rPr lang="es-CO" sz="800" i="0">
                  <a:solidFill>
                    <a:schemeClr val="tx1"/>
                  </a:solidFill>
                  <a:effectLst/>
                  <a:latin typeface="+mn-lt"/>
                  <a:ea typeface="+mn-ea"/>
                  <a:cs typeface="+mn-cs"/>
                </a:rPr>
                <a:t>"(</a:t>
              </a:r>
              <a:r>
                <a:rPr lang="es-CO" sz="800" i="0">
                  <a:solidFill>
                    <a:schemeClr val="tx1"/>
                  </a:solidFill>
                  <a:effectLst/>
                  <a:latin typeface="Cambria Math" panose="02040503050406030204" pitchFamily="18" charset="0"/>
                  <a:ea typeface="+mn-ea"/>
                  <a:cs typeface="+mn-cs"/>
                </a:rPr>
                <a:t>"  (</a:t>
              </a:r>
              <a:r>
                <a:rPr lang="es-CO" sz="800" b="0" i="0">
                  <a:solidFill>
                    <a:schemeClr val="tx1"/>
                  </a:solidFill>
                  <a:effectLst/>
                  <a:latin typeface="Cambria Math" panose="02040503050406030204" pitchFamily="18" charset="0"/>
                  <a:ea typeface="+mn-ea"/>
                  <a:cs typeface="+mn-cs"/>
                </a:rPr>
                <a:t>𝐸_𝑀𝑎𝑥  − 𝐸_𝑀𝑖𝑛)/√12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a:t>
              </a:r>
              <a:r>
                <a:rPr lang="es-CO" sz="800" i="0">
                  <a:effectLst/>
                </a:rPr>
                <a:t> </a:t>
              </a:r>
              <a:r>
                <a:rPr lang="es-CO" sz="800" i="0">
                  <a:effectLst/>
                  <a:latin typeface="Cambria Math" panose="02040503050406030204" pitchFamily="18" charset="0"/>
                </a:rPr>
                <a:t>" 〗^</a:t>
              </a:r>
              <a:r>
                <a:rPr lang="es-CO" sz="800" b="0" i="0">
                  <a:latin typeface="Cambria Math" panose="02040503050406030204" pitchFamily="18" charset="0"/>
                </a:rPr>
                <a:t>2</a:t>
              </a:r>
              <a:endParaRPr lang="es-CO" sz="800"/>
            </a:p>
          </xdr:txBody>
        </xdr:sp>
      </mc:Fallback>
    </mc:AlternateContent>
    <xdr:clientData/>
  </xdr:oneCellAnchor>
  <xdr:oneCellAnchor>
    <xdr:from>
      <xdr:col>1</xdr:col>
      <xdr:colOff>594696</xdr:colOff>
      <xdr:row>43</xdr:row>
      <xdr:rowOff>204513</xdr:rowOff>
    </xdr:from>
    <xdr:ext cx="985341" cy="172227"/>
    <mc:AlternateContent xmlns:mc="http://schemas.openxmlformats.org/markup-compatibility/2006" xmlns:a14="http://schemas.microsoft.com/office/drawing/2010/main">
      <mc:Choice Requires="a14">
        <xdr:sp macro="" textlink="">
          <xdr:nvSpPr>
            <xdr:cNvPr id="53" name="CuadroTexto 52"/>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53" name="CuadroTexto 52"/>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14</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54" name="CuadroTexto 53"/>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54" name="CuadroTexto 53"/>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14</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55" name="CuadroTexto 54"/>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55" name="CuadroTexto 54"/>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1</xdr:col>
      <xdr:colOff>738494</xdr:colOff>
      <xdr:row>42</xdr:row>
      <xdr:rowOff>150916</xdr:rowOff>
    </xdr:from>
    <xdr:ext cx="802822" cy="172227"/>
    <mc:AlternateContent xmlns:mc="http://schemas.openxmlformats.org/markup-compatibility/2006" xmlns:a14="http://schemas.microsoft.com/office/drawing/2010/main">
      <mc:Choice Requires="a14">
        <xdr:sp macro="" textlink="">
          <xdr:nvSpPr>
            <xdr:cNvPr id="56" name="CuadroTexto 55"/>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56" name="CuadroTexto 55"/>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12</xdr:col>
      <xdr:colOff>280909</xdr:colOff>
      <xdr:row>9</xdr:row>
      <xdr:rowOff>114299</xdr:rowOff>
    </xdr:from>
    <xdr:ext cx="346569" cy="172227"/>
    <mc:AlternateContent xmlns:mc="http://schemas.openxmlformats.org/markup-compatibility/2006" xmlns:a14="http://schemas.microsoft.com/office/drawing/2010/main">
      <mc:Choice Requires="a14">
        <xdr:sp macro="" textlink="">
          <xdr:nvSpPr>
            <xdr:cNvPr id="57" name="CuadroTexto 56"/>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57" name="CuadroTexto 56"/>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13</xdr:col>
      <xdr:colOff>124559</xdr:colOff>
      <xdr:row>9</xdr:row>
      <xdr:rowOff>153865</xdr:rowOff>
    </xdr:from>
    <xdr:ext cx="681319" cy="172227"/>
    <mc:AlternateContent xmlns:mc="http://schemas.openxmlformats.org/markup-compatibility/2006" xmlns:a14="http://schemas.microsoft.com/office/drawing/2010/main">
      <mc:Choice Requires="a14">
        <xdr:sp macro="" textlink="">
          <xdr:nvSpPr>
            <xdr:cNvPr id="58" name="CuadroTexto 57"/>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8" name="CuadroTexto 57"/>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11</xdr:col>
      <xdr:colOff>48039</xdr:colOff>
      <xdr:row>15</xdr:row>
      <xdr:rowOff>362779</xdr:rowOff>
    </xdr:from>
    <xdr:ext cx="848630" cy="348557"/>
    <mc:AlternateContent xmlns:mc="http://schemas.openxmlformats.org/markup-compatibility/2006" xmlns:a14="http://schemas.microsoft.com/office/drawing/2010/main">
      <mc:Choice Requires="a14">
        <xdr:sp macro="" textlink="">
          <xdr:nvSpPr>
            <xdr:cNvPr id="59" name="CuadroTexto 58"/>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𝑀𝑎𝑥</m:t>
                            </m:r>
                          </m:sub>
                        </m:sSub>
                        <m:r>
                          <a:rPr lang="es-CO" sz="1100" b="0" i="1">
                            <a:solidFill>
                              <a:schemeClr val="tx1"/>
                            </a:solidFill>
                            <a:effectLst/>
                            <a:latin typeface="Cambria Math" panose="02040503050406030204" pitchFamily="18" charset="0"/>
                            <a:ea typeface="+mn-ea"/>
                            <a:cs typeface="+mn-cs"/>
                          </a:rPr>
                          <m:t> −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𝑀𝑖𝑛</m:t>
                            </m:r>
                          </m:sub>
                        </m:sSub>
                      </m:num>
                      <m:den>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1">
                                <a:solidFill>
                                  <a:schemeClr val="tx1"/>
                                </a:solidFill>
                                <a:effectLst/>
                                <a:latin typeface="Cambria Math" panose="02040503050406030204" pitchFamily="18" charset="0"/>
                                <a:ea typeface="+mn-ea"/>
                                <a:cs typeface="+mn-cs"/>
                              </a:rPr>
                              <m:t>12</m:t>
                            </m:r>
                          </m:e>
                        </m:rad>
                      </m:den>
                    </m:f>
                  </m:oMath>
                </m:oMathPara>
              </a14:m>
              <a:endParaRPr lang="es-CO" sz="1100"/>
            </a:p>
          </xdr:txBody>
        </xdr:sp>
      </mc:Choice>
      <mc:Fallback xmlns="">
        <xdr:sp macro="" textlink="">
          <xdr:nvSpPr>
            <xdr:cNvPr id="59" name="CuadroTexto 58"/>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𝐸_𝑀𝑎𝑥  − 𝐸_𝑀𝑖𝑛)/√12</a:t>
              </a:r>
              <a:endParaRPr lang="es-CO" sz="1100"/>
            </a:p>
          </xdr:txBody>
        </xdr:sp>
      </mc:Fallback>
    </mc:AlternateContent>
    <xdr:clientData/>
  </xdr:oneCellAnchor>
  <xdr:oneCellAnchor>
    <xdr:from>
      <xdr:col>14</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60" name="CuadroTexto 59"/>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60" name="CuadroTexto 59"/>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1</xdr:col>
      <xdr:colOff>92528</xdr:colOff>
      <xdr:row>44</xdr:row>
      <xdr:rowOff>155803</xdr:rowOff>
    </xdr:from>
    <xdr:ext cx="507254" cy="172227"/>
    <mc:AlternateContent xmlns:mc="http://schemas.openxmlformats.org/markup-compatibility/2006" xmlns:a14="http://schemas.microsoft.com/office/drawing/2010/main">
      <mc:Choice Requires="a14">
        <xdr:sp macro="" textlink="">
          <xdr:nvSpPr>
            <xdr:cNvPr id="61" name="CuadroTexto 60"/>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61" name="CuadroTexto 60"/>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1</xdr:col>
      <xdr:colOff>94893</xdr:colOff>
      <xdr:row>46</xdr:row>
      <xdr:rowOff>137180</xdr:rowOff>
    </xdr:from>
    <xdr:ext cx="413639" cy="172227"/>
    <mc:AlternateContent xmlns:mc="http://schemas.openxmlformats.org/markup-compatibility/2006" xmlns:a14="http://schemas.microsoft.com/office/drawing/2010/main">
      <mc:Choice Requires="a14">
        <xdr:sp macro="" textlink="">
          <xdr:nvSpPr>
            <xdr:cNvPr id="62" name="CuadroTexto 61"/>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62" name="CuadroTexto 61"/>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xdr:col>
      <xdr:colOff>680787</xdr:colOff>
      <xdr:row>47</xdr:row>
      <xdr:rowOff>161925</xdr:rowOff>
    </xdr:from>
    <xdr:ext cx="465320" cy="172227"/>
    <mc:AlternateContent xmlns:mc="http://schemas.openxmlformats.org/markup-compatibility/2006" xmlns:a14="http://schemas.microsoft.com/office/drawing/2010/main">
      <mc:Choice Requires="a14">
        <xdr:sp macro="" textlink="">
          <xdr:nvSpPr>
            <xdr:cNvPr id="63" name="CuadroTexto 62"/>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63" name="CuadroTexto 62"/>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415591</xdr:colOff>
      <xdr:row>48</xdr:row>
      <xdr:rowOff>56648</xdr:rowOff>
    </xdr:from>
    <xdr:ext cx="1635291" cy="325795"/>
    <mc:AlternateContent xmlns:mc="http://schemas.openxmlformats.org/markup-compatibility/2006" xmlns:a14="http://schemas.microsoft.com/office/drawing/2010/main">
      <mc:Choice Requires="a14">
        <xdr:sp macro="" textlink="">
          <xdr:nvSpPr>
            <xdr:cNvPr id="64" name="CuadroTexto 63"/>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64" name="CuadroTexto 63"/>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65" name="CuadroTexto 64"/>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65" name="CuadroTexto 64"/>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507423</xdr:colOff>
      <xdr:row>0</xdr:row>
      <xdr:rowOff>144635</xdr:rowOff>
    </xdr:from>
    <xdr:to>
      <xdr:col>2</xdr:col>
      <xdr:colOff>368444</xdr:colOff>
      <xdr:row>0</xdr:row>
      <xdr:rowOff>633347</xdr:rowOff>
    </xdr:to>
    <xdr:pic>
      <xdr:nvPicPr>
        <xdr:cNvPr id="66"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07423" y="144635"/>
          <a:ext cx="1689821" cy="488712"/>
        </a:xfrm>
        <a:prstGeom prst="rect">
          <a:avLst/>
        </a:prstGeom>
        <a:noFill/>
        <a:ln w="9525">
          <a:noFill/>
          <a:miter lim="800000"/>
          <a:headEnd/>
          <a:tailEnd/>
        </a:ln>
      </xdr:spPr>
    </xdr:pic>
    <xdr:clientData/>
  </xdr:twoCellAnchor>
  <xdr:oneCellAnchor>
    <xdr:from>
      <xdr:col>5</xdr:col>
      <xdr:colOff>180976</xdr:colOff>
      <xdr:row>27</xdr:row>
      <xdr:rowOff>37084</xdr:rowOff>
    </xdr:from>
    <xdr:ext cx="2343149" cy="401066"/>
    <mc:AlternateContent xmlns:mc="http://schemas.openxmlformats.org/markup-compatibility/2006" xmlns:a14="http://schemas.microsoft.com/office/drawing/2010/main">
      <mc:Choice Requires="a14">
        <xdr:sp macro="" textlink="">
          <xdr:nvSpPr>
            <xdr:cNvPr id="67" name="CuadroTexto 66"/>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4752976" y="100573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30</xdr:row>
      <xdr:rowOff>8282</xdr:rowOff>
    </xdr:from>
    <xdr:ext cx="1880159" cy="331305"/>
    <mc:AlternateContent xmlns:mc="http://schemas.openxmlformats.org/markup-compatibility/2006" xmlns:a14="http://schemas.microsoft.com/office/drawing/2010/main">
      <mc:Choice Requires="a14">
        <xdr:sp macro="" textlink="">
          <xdr:nvSpPr>
            <xdr:cNvPr id="68" name="CuadroTexto 67"/>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4994406" y="105238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31</xdr:row>
      <xdr:rowOff>46250</xdr:rowOff>
    </xdr:from>
    <xdr:ext cx="1920794" cy="395793"/>
    <mc:AlternateContent xmlns:mc="http://schemas.openxmlformats.org/markup-compatibility/2006" xmlns:a14="http://schemas.microsoft.com/office/drawing/2010/main">
      <mc:Choice Requires="a14">
        <xdr:sp macro="" textlink="">
          <xdr:nvSpPr>
            <xdr:cNvPr id="69" name="CuadroTexto 68"/>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4945865" y="109428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754484</xdr:colOff>
      <xdr:row>34</xdr:row>
      <xdr:rowOff>351506</xdr:rowOff>
    </xdr:from>
    <xdr:ext cx="1111805" cy="392205"/>
    <mc:AlternateContent xmlns:mc="http://schemas.openxmlformats.org/markup-compatibility/2006" xmlns:a14="http://schemas.microsoft.com/office/drawing/2010/main">
      <mc:Choice Requires="a14">
        <xdr:sp macro="" textlink="">
          <xdr:nvSpPr>
            <xdr:cNvPr id="70" name="CuadroTexto 69"/>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0" name="CuadroTexto 69"/>
            <xdr:cNvSpPr txBox="1"/>
          </xdr:nvSpPr>
          <xdr:spPr>
            <a:xfrm>
              <a:off x="5326484" y="117434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434687</xdr:colOff>
      <xdr:row>25</xdr:row>
      <xdr:rowOff>365414</xdr:rowOff>
    </xdr:from>
    <xdr:ext cx="1842654" cy="353291"/>
    <mc:AlternateContent xmlns:mc="http://schemas.openxmlformats.org/markup-compatibility/2006" xmlns:a14="http://schemas.microsoft.com/office/drawing/2010/main">
      <mc:Choice Requires="a14">
        <xdr:sp macro="" textlink="">
          <xdr:nvSpPr>
            <xdr:cNvPr id="71" name="CuadroTexto 70"/>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71" name="CuadroTexto 70"/>
            <xdr:cNvSpPr txBox="1"/>
          </xdr:nvSpPr>
          <xdr:spPr>
            <a:xfrm>
              <a:off x="5006687" y="962371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772183</xdr:colOff>
      <xdr:row>33</xdr:row>
      <xdr:rowOff>9883</xdr:rowOff>
    </xdr:from>
    <xdr:ext cx="1115500" cy="395793"/>
    <mc:AlternateContent xmlns:mc="http://schemas.openxmlformats.org/markup-compatibility/2006" xmlns:a14="http://schemas.microsoft.com/office/drawing/2010/main">
      <mc:Choice Requires="a14">
        <xdr:sp macro="" textlink="">
          <xdr:nvSpPr>
            <xdr:cNvPr id="72" name="CuadroTexto 71"/>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2" name="CuadroTexto 71"/>
            <xdr:cNvSpPr txBox="1"/>
          </xdr:nvSpPr>
          <xdr:spPr>
            <a:xfrm>
              <a:off x="5344183" y="1134463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14</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73" name="CuadroTexto 72"/>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3" name="CuadroTexto 72"/>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74" name="CuadroTexto 73"/>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74" name="CuadroTexto 73"/>
            <xdr:cNvSpPr txBox="1"/>
          </xdr:nvSpPr>
          <xdr:spPr>
            <a:xfrm>
              <a:off x="6751866" y="30139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6</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75" name="CuadroTexto 74"/>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75" name="CuadroTexto 74"/>
            <xdr:cNvSpPr txBox="1"/>
          </xdr:nvSpPr>
          <xdr:spPr>
            <a:xfrm>
              <a:off x="6179010" y="24696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twoCellAnchor>
    <xdr:from>
      <xdr:col>7</xdr:col>
      <xdr:colOff>54429</xdr:colOff>
      <xdr:row>11</xdr:row>
      <xdr:rowOff>367393</xdr:rowOff>
    </xdr:from>
    <xdr:to>
      <xdr:col>8</xdr:col>
      <xdr:colOff>27214</xdr:colOff>
      <xdr:row>12</xdr:row>
      <xdr:rowOff>340179</xdr:rowOff>
    </xdr:to>
    <xdr:cxnSp macro="">
      <xdr:nvCxnSpPr>
        <xdr:cNvPr id="76" name="Conector recto de flecha 75"/>
        <xdr:cNvCxnSpPr/>
      </xdr:nvCxnSpPr>
      <xdr:spPr>
        <a:xfrm flipV="1">
          <a:off x="6455229" y="4291693"/>
          <a:ext cx="887185" cy="35378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13607</xdr:colOff>
      <xdr:row>11</xdr:row>
      <xdr:rowOff>0</xdr:rowOff>
    </xdr:from>
    <xdr:to>
      <xdr:col>9</xdr:col>
      <xdr:colOff>27215</xdr:colOff>
      <xdr:row>11</xdr:row>
      <xdr:rowOff>367394</xdr:rowOff>
    </xdr:to>
    <xdr:cxnSp macro="">
      <xdr:nvCxnSpPr>
        <xdr:cNvPr id="77" name="Conector recto de flecha 76"/>
        <xdr:cNvCxnSpPr/>
      </xdr:nvCxnSpPr>
      <xdr:spPr>
        <a:xfrm flipV="1">
          <a:off x="7328807" y="3924300"/>
          <a:ext cx="928008" cy="36739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13608</xdr:colOff>
      <xdr:row>10</xdr:row>
      <xdr:rowOff>27216</xdr:rowOff>
    </xdr:from>
    <xdr:to>
      <xdr:col>10</xdr:col>
      <xdr:colOff>0</xdr:colOff>
      <xdr:row>11</xdr:row>
      <xdr:rowOff>0</xdr:rowOff>
    </xdr:to>
    <xdr:cxnSp macro="">
      <xdr:nvCxnSpPr>
        <xdr:cNvPr id="78" name="Conector recto de flecha 77"/>
        <xdr:cNvCxnSpPr/>
      </xdr:nvCxnSpPr>
      <xdr:spPr>
        <a:xfrm flipV="1">
          <a:off x="8243208" y="3570516"/>
          <a:ext cx="900792" cy="35378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79" name="CuadroTexto 78"/>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79" name="CuadroTexto 78"/>
            <xdr:cNvSpPr txBox="1"/>
          </xdr:nvSpPr>
          <xdr:spPr>
            <a:xfrm>
              <a:off x="9442850" y="159144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14</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80" name="CuadroTexto 79"/>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80" name="CuadroTexto 79"/>
            <xdr:cNvSpPr txBox="1"/>
          </xdr:nvSpPr>
          <xdr:spPr>
            <a:xfrm>
              <a:off x="13014513" y="51069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0</xdr:col>
      <xdr:colOff>436286</xdr:colOff>
      <xdr:row>38</xdr:row>
      <xdr:rowOff>69465</xdr:rowOff>
    </xdr:from>
    <xdr:ext cx="1707172" cy="250518"/>
    <mc:AlternateContent xmlns:mc="http://schemas.openxmlformats.org/markup-compatibility/2006" xmlns:a14="http://schemas.microsoft.com/office/drawing/2010/main">
      <mc:Choice Requires="a14">
        <xdr:sp macro="" textlink="">
          <xdr:nvSpPr>
            <xdr:cNvPr id="81" name="CuadroTexto 80"/>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14:m>
                <m:oMath xmlns:m="http://schemas.openxmlformats.org/officeDocument/2006/math">
                  <m:sSub>
                    <m:sSubPr>
                      <m:ctrlPr>
                        <a:rPr lang="es-CO" sz="800" i="1">
                          <a:latin typeface="Cambria Math" panose="02040503050406030204" pitchFamily="18" charset="0"/>
                        </a:rPr>
                      </m:ctrlPr>
                    </m:sSubPr>
                    <m:e>
                      <m:r>
                        <m:rPr>
                          <m:nor/>
                        </m:rPr>
                        <a:rPr lang="es-CO" sz="800">
                          <a:solidFill>
                            <a:schemeClr val="tx1"/>
                          </a:solidFill>
                          <a:effectLst/>
                          <a:latin typeface="+mn-lt"/>
                          <a:ea typeface="+mn-ea"/>
                          <a:cs typeface="+mn-cs"/>
                        </a:rPr>
                        <m:t>V</m:t>
                      </m:r>
                    </m:e>
                    <m:sub>
                      <m:r>
                        <a:rPr lang="es-CO" sz="800" b="0" i="1">
                          <a:latin typeface="Cambria Math" panose="02040503050406030204" pitchFamily="18" charset="0"/>
                        </a:rPr>
                        <m:t>𝑀𝑎𝑥</m:t>
                      </m:r>
                    </m:sub>
                  </m:sSub>
                </m:oMath>
              </a14:m>
              <a:r>
                <a:rPr lang="es-CO" sz="800"/>
                <a:t>) =</a:t>
              </a:r>
              <a:r>
                <a:rPr lang="es-CO" sz="800" baseline="0"/>
                <a:t> </a:t>
              </a:r>
              <a14:m>
                <m:oMath xmlns:m="http://schemas.openxmlformats.org/officeDocument/2006/math">
                  <m:rad>
                    <m:radPr>
                      <m:degHide m:val="on"/>
                      <m:ctrlPr>
                        <a:rPr lang="es-CO" sz="800" i="1" baseline="0">
                          <a:latin typeface="Cambria Math" panose="02040503050406030204" pitchFamily="18" charset="0"/>
                        </a:rPr>
                      </m:ctrlPr>
                    </m:radPr>
                    <m:deg/>
                    <m:e>
                      <m:sSubSup>
                        <m:sSubSupPr>
                          <m:ctrlPr>
                            <a:rPr lang="es-CO" sz="800" i="1" baseline="0">
                              <a:latin typeface="Cambria Math" panose="02040503050406030204" pitchFamily="18" charset="0"/>
                            </a:rPr>
                          </m:ctrlPr>
                        </m:sSubSupPr>
                        <m:e>
                          <m:r>
                            <a:rPr lang="es-CO" sz="800" b="0" i="1" baseline="0">
                              <a:latin typeface="Cambria Math" panose="02040503050406030204" pitchFamily="18" charset="0"/>
                            </a:rPr>
                            <m:t>𝑢</m:t>
                          </m:r>
                        </m:e>
                        <m:sub>
                          <m:r>
                            <a:rPr lang="es-CO" sz="800" b="0" i="1" baseline="0">
                              <a:latin typeface="Cambria Math" panose="02040503050406030204" pitchFamily="18" charset="0"/>
                            </a:rPr>
                            <m:t>𝑐𝑎𝑙</m:t>
                          </m:r>
                        </m:sub>
                        <m:sup>
                          <m:r>
                            <a:rPr lang="es-CO" sz="800" b="0" i="1" baseline="0">
                              <a:latin typeface="Cambria Math" panose="02040503050406030204" pitchFamily="18" charset="0"/>
                            </a:rPr>
                            <m:t>2</m:t>
                          </m:r>
                        </m:sup>
                      </m:sSubSup>
                    </m:e>
                  </m:rad>
                  <m:r>
                    <a:rPr lang="es-CO" sz="800" b="0" i="1" baseline="0">
                      <a:latin typeface="Cambria Math" panose="02040503050406030204" pitchFamily="18" charset="0"/>
                    </a:rPr>
                    <m:t>(</m:t>
                  </m:r>
                  <m:sSub>
                    <m:sSubPr>
                      <m:ctrlPr>
                        <a:rPr lang="es-CO" sz="800" b="0" i="1" baseline="0">
                          <a:latin typeface="Cambria Math" panose="02040503050406030204" pitchFamily="18" charset="0"/>
                        </a:rPr>
                      </m:ctrlPr>
                    </m:sSubPr>
                    <m:e>
                      <m:r>
                        <a:rPr lang="es-CO" sz="800" b="0" i="1" baseline="0">
                          <a:latin typeface="Cambria Math" panose="02040503050406030204" pitchFamily="18" charset="0"/>
                        </a:rPr>
                        <m:t>𝑉</m:t>
                      </m:r>
                    </m:e>
                    <m:sub>
                      <m:r>
                        <a:rPr lang="es-CO" sz="800" b="0" i="1" baseline="0">
                          <a:latin typeface="Cambria Math" panose="02040503050406030204" pitchFamily="18" charset="0"/>
                        </a:rPr>
                        <m:t>𝑠𝑝</m:t>
                      </m:r>
                    </m:sub>
                  </m:sSub>
                  <m:r>
                    <a:rPr lang="es-CO" sz="800" b="0" i="1" baseline="0">
                      <a:latin typeface="Cambria Math" panose="02040503050406030204" pitchFamily="18" charset="0"/>
                    </a:rPr>
                    <m:t>)</m:t>
                  </m:r>
                </m:oMath>
              </a14:m>
              <a:r>
                <a:rPr lang="es-CO" sz="800"/>
                <a:t> + </a:t>
              </a:r>
              <a14:m>
                <m:oMath xmlns:m="http://schemas.openxmlformats.org/officeDocument/2006/math">
                  <m:sSup>
                    <m:sSupPr>
                      <m:ctrlPr>
                        <a:rPr lang="es-CO" sz="800" i="1">
                          <a:latin typeface="Cambria Math" panose="02040503050406030204" pitchFamily="18" charset="0"/>
                        </a:rPr>
                      </m:ctrlPr>
                    </m:sSupPr>
                    <m:e>
                      <m:r>
                        <m:rPr>
                          <m:nor/>
                        </m:rPr>
                        <a:rPr lang="es-CO" sz="800">
                          <a:solidFill>
                            <a:schemeClr val="tx1"/>
                          </a:solidFill>
                          <a:effectLst/>
                          <a:latin typeface="+mn-lt"/>
                          <a:ea typeface="+mn-ea"/>
                          <a:cs typeface="+mn-cs"/>
                        </a:rPr>
                        <m:t>(</m:t>
                      </m:r>
                      <m:f>
                        <m:fPr>
                          <m:ctrlPr>
                            <a:rPr lang="es-CO" sz="800" i="1">
                              <a:solidFill>
                                <a:schemeClr val="tx1"/>
                              </a:solidFill>
                              <a:effectLst/>
                              <a:latin typeface="Cambria Math" panose="02040503050406030204" pitchFamily="18" charset="0"/>
                              <a:ea typeface="+mn-ea"/>
                              <a:cs typeface="+mn-cs"/>
                            </a:rPr>
                          </m:ctrlPr>
                        </m:fPr>
                        <m:num>
                          <m:sSub>
                            <m:sSubPr>
                              <m:ctrlPr>
                                <a:rPr lang="es-CO" sz="80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𝑀𝑎𝑥</m:t>
                              </m:r>
                            </m:sub>
                          </m:sSub>
                          <m:r>
                            <a:rPr lang="es-CO" sz="800" b="0" i="1">
                              <a:solidFill>
                                <a:schemeClr val="tx1"/>
                              </a:solidFill>
                              <a:effectLst/>
                              <a:latin typeface="Cambria Math" panose="02040503050406030204" pitchFamily="18" charset="0"/>
                              <a:ea typeface="+mn-ea"/>
                              <a:cs typeface="+mn-cs"/>
                            </a:rPr>
                            <m:t> − </m:t>
                          </m:r>
                          <m:sSub>
                            <m:sSubPr>
                              <m:ctrlPr>
                                <a:rPr lang="es-CO" sz="800" b="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𝑀𝑖𝑛</m:t>
                              </m:r>
                            </m:sub>
                          </m:sSub>
                        </m:num>
                        <m:den>
                          <m:rad>
                            <m:radPr>
                              <m:degHide m:val="on"/>
                              <m:ctrlPr>
                                <a:rPr lang="es-CO" sz="800" i="1">
                                  <a:solidFill>
                                    <a:schemeClr val="tx1"/>
                                  </a:solidFill>
                                  <a:effectLst/>
                                  <a:latin typeface="Cambria Math" panose="02040503050406030204" pitchFamily="18" charset="0"/>
                                  <a:ea typeface="+mn-ea"/>
                                  <a:cs typeface="+mn-cs"/>
                                </a:rPr>
                              </m:ctrlPr>
                            </m:radPr>
                            <m:deg/>
                            <m:e>
                              <m:r>
                                <a:rPr lang="es-CO" sz="800" b="0" i="1">
                                  <a:solidFill>
                                    <a:schemeClr val="tx1"/>
                                  </a:solidFill>
                                  <a:effectLst/>
                                  <a:latin typeface="Cambria Math" panose="02040503050406030204" pitchFamily="18" charset="0"/>
                                  <a:ea typeface="+mn-ea"/>
                                  <a:cs typeface="+mn-cs"/>
                                </a:rPr>
                                <m:t>12</m:t>
                              </m:r>
                            </m:e>
                          </m:rad>
                        </m:den>
                      </m:f>
                      <m:r>
                        <m:rPr>
                          <m:nor/>
                        </m:rPr>
                        <a:rPr lang="es-CO" sz="800">
                          <a:solidFill>
                            <a:schemeClr val="tx1"/>
                          </a:solidFill>
                          <a:effectLst/>
                          <a:latin typeface="+mn-lt"/>
                          <a:ea typeface="+mn-ea"/>
                          <a:cs typeface="+mn-cs"/>
                        </a:rPr>
                        <m:t>)</m:t>
                      </m:r>
                      <m:r>
                        <m:rPr>
                          <m:nor/>
                        </m:rPr>
                        <a:rPr lang="es-CO" sz="800">
                          <a:effectLst/>
                        </a:rPr>
                        <m:t> </m:t>
                      </m:r>
                    </m:e>
                    <m:sup>
                      <m:r>
                        <a:rPr lang="es-CO" sz="800" b="0" i="1">
                          <a:latin typeface="Cambria Math" panose="02040503050406030204" pitchFamily="18" charset="0"/>
                        </a:rPr>
                        <m:t>2</m:t>
                      </m:r>
                    </m:sup>
                  </m:sSup>
                </m:oMath>
              </a14:m>
              <a:endParaRPr lang="es-CO" sz="800"/>
            </a:p>
          </xdr:txBody>
        </xdr:sp>
      </mc:Choice>
      <mc:Fallback xmlns="">
        <xdr:sp macro="" textlink="">
          <xdr:nvSpPr>
            <xdr:cNvPr id="81" name="CuadroTexto 80"/>
            <xdr:cNvSpPr txBox="1"/>
          </xdr:nvSpPr>
          <xdr:spPr>
            <a:xfrm>
              <a:off x="436286" y="12337665"/>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r>
                <a:rPr lang="es-CO" sz="800" i="0">
                  <a:solidFill>
                    <a:schemeClr val="tx1"/>
                  </a:solidFill>
                  <a:effectLst/>
                  <a:latin typeface="+mn-lt"/>
                  <a:ea typeface="+mn-ea"/>
                  <a:cs typeface="+mn-cs"/>
                </a:rPr>
                <a:t>"V</a:t>
              </a:r>
              <a:r>
                <a:rPr lang="es-CO" sz="800" i="0">
                  <a:solidFill>
                    <a:schemeClr val="tx1"/>
                  </a:solidFill>
                  <a:effectLst/>
                  <a:latin typeface="Cambria Math" panose="02040503050406030204" pitchFamily="18" charset="0"/>
                  <a:ea typeface="+mn-ea"/>
                  <a:cs typeface="+mn-cs"/>
                </a:rPr>
                <a:t>" _</a:t>
              </a:r>
              <a:r>
                <a:rPr lang="es-CO" sz="800" b="0" i="0">
                  <a:latin typeface="Cambria Math" panose="02040503050406030204" pitchFamily="18" charset="0"/>
                </a:rPr>
                <a:t>𝑀𝑎𝑥</a:t>
              </a:r>
              <a:r>
                <a:rPr lang="es-CO" sz="800"/>
                <a:t>) =</a:t>
              </a:r>
              <a:r>
                <a:rPr lang="es-CO" sz="800" baseline="0"/>
                <a:t> </a:t>
              </a:r>
              <a:r>
                <a:rPr lang="es-CO" sz="800" i="0" baseline="0">
                  <a:latin typeface="Cambria Math" panose="02040503050406030204" pitchFamily="18" charset="0"/>
                </a:rPr>
                <a:t>√(</a:t>
              </a:r>
              <a:r>
                <a:rPr lang="es-CO" sz="800" b="0" i="0" baseline="0">
                  <a:latin typeface="Cambria Math" panose="02040503050406030204" pitchFamily="18" charset="0"/>
                </a:rPr>
                <a:t>𝑢_𝑐𝑎𝑙^2 )(𝑉_𝑠𝑝)</a:t>
              </a:r>
              <a:r>
                <a:rPr lang="es-CO" sz="800"/>
                <a:t> + </a:t>
              </a:r>
              <a:r>
                <a:rPr lang="es-CO" sz="800" i="0">
                  <a:latin typeface="Cambria Math" panose="02040503050406030204" pitchFamily="18" charset="0"/>
                </a:rPr>
                <a:t>〖</a:t>
              </a:r>
              <a:r>
                <a:rPr lang="es-CO" sz="800" i="0">
                  <a:solidFill>
                    <a:schemeClr val="tx1"/>
                  </a:solidFill>
                  <a:effectLst/>
                  <a:latin typeface="+mn-lt"/>
                  <a:ea typeface="+mn-ea"/>
                  <a:cs typeface="+mn-cs"/>
                </a:rPr>
                <a:t>"(</a:t>
              </a:r>
              <a:r>
                <a:rPr lang="es-CO" sz="800" i="0">
                  <a:solidFill>
                    <a:schemeClr val="tx1"/>
                  </a:solidFill>
                  <a:effectLst/>
                  <a:latin typeface="Cambria Math" panose="02040503050406030204" pitchFamily="18" charset="0"/>
                  <a:ea typeface="+mn-ea"/>
                  <a:cs typeface="+mn-cs"/>
                </a:rPr>
                <a:t>"  (</a:t>
              </a:r>
              <a:r>
                <a:rPr lang="es-CO" sz="800" b="0" i="0">
                  <a:solidFill>
                    <a:schemeClr val="tx1"/>
                  </a:solidFill>
                  <a:effectLst/>
                  <a:latin typeface="Cambria Math" panose="02040503050406030204" pitchFamily="18" charset="0"/>
                  <a:ea typeface="+mn-ea"/>
                  <a:cs typeface="+mn-cs"/>
                </a:rPr>
                <a:t>𝐸_𝑀𝑎𝑥  − 𝐸_𝑀𝑖𝑛)/√12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a:t>
              </a:r>
              <a:r>
                <a:rPr lang="es-CO" sz="800" i="0">
                  <a:effectLst/>
                </a:rPr>
                <a:t> </a:t>
              </a:r>
              <a:r>
                <a:rPr lang="es-CO" sz="800" i="0">
                  <a:effectLst/>
                  <a:latin typeface="Cambria Math" panose="02040503050406030204" pitchFamily="18" charset="0"/>
                </a:rPr>
                <a:t>" 〗^</a:t>
              </a:r>
              <a:r>
                <a:rPr lang="es-CO" sz="800" b="0" i="0">
                  <a:latin typeface="Cambria Math" panose="02040503050406030204" pitchFamily="18" charset="0"/>
                </a:rPr>
                <a:t>2</a:t>
              </a:r>
              <a:endParaRPr lang="es-CO" sz="800"/>
            </a:p>
          </xdr:txBody>
        </xdr:sp>
      </mc:Fallback>
    </mc:AlternateContent>
    <xdr:clientData/>
  </xdr:oneCellAnchor>
  <xdr:oneCellAnchor>
    <xdr:from>
      <xdr:col>1</xdr:col>
      <xdr:colOff>594696</xdr:colOff>
      <xdr:row>43</xdr:row>
      <xdr:rowOff>204513</xdr:rowOff>
    </xdr:from>
    <xdr:ext cx="985341" cy="172227"/>
    <mc:AlternateContent xmlns:mc="http://schemas.openxmlformats.org/markup-compatibility/2006" xmlns:a14="http://schemas.microsoft.com/office/drawing/2010/main">
      <mc:Choice Requires="a14">
        <xdr:sp macro="" textlink="">
          <xdr:nvSpPr>
            <xdr:cNvPr id="82" name="CuadroTexto 81"/>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82" name="CuadroTexto 81"/>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14</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83" name="CuadroTexto 82"/>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83" name="CuadroTexto 82"/>
            <xdr:cNvSpPr txBox="1"/>
          </xdr:nvSpPr>
          <xdr:spPr>
            <a:xfrm>
              <a:off x="12992839" y="66769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14</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84" name="CuadroTexto 83"/>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84" name="CuadroTexto 83"/>
            <xdr:cNvSpPr txBox="1"/>
          </xdr:nvSpPr>
          <xdr:spPr>
            <a:xfrm>
              <a:off x="12936071" y="63335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1</xdr:col>
      <xdr:colOff>738494</xdr:colOff>
      <xdr:row>42</xdr:row>
      <xdr:rowOff>150916</xdr:rowOff>
    </xdr:from>
    <xdr:ext cx="802822" cy="172227"/>
    <mc:AlternateContent xmlns:mc="http://schemas.openxmlformats.org/markup-compatibility/2006" xmlns:a14="http://schemas.microsoft.com/office/drawing/2010/main">
      <mc:Choice Requires="a14">
        <xdr:sp macro="" textlink="">
          <xdr:nvSpPr>
            <xdr:cNvPr id="85" name="CuadroTexto 84"/>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85" name="CuadroTexto 84"/>
            <xdr:cNvSpPr txBox="1"/>
          </xdr:nvSpPr>
          <xdr:spPr>
            <a:xfrm>
              <a:off x="1652894" y="13619266"/>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12</xdr:col>
      <xdr:colOff>280909</xdr:colOff>
      <xdr:row>9</xdr:row>
      <xdr:rowOff>114299</xdr:rowOff>
    </xdr:from>
    <xdr:ext cx="346569" cy="172227"/>
    <mc:AlternateContent xmlns:mc="http://schemas.openxmlformats.org/markup-compatibility/2006" xmlns:a14="http://schemas.microsoft.com/office/drawing/2010/main">
      <mc:Choice Requires="a14">
        <xdr:sp macro="" textlink="">
          <xdr:nvSpPr>
            <xdr:cNvPr id="86" name="CuadroTexto 85"/>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86" name="CuadroTexto 85"/>
            <xdr:cNvSpPr txBox="1"/>
          </xdr:nvSpPr>
          <xdr:spPr>
            <a:xfrm>
              <a:off x="11253709" y="3276599"/>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13</xdr:col>
      <xdr:colOff>124559</xdr:colOff>
      <xdr:row>9</xdr:row>
      <xdr:rowOff>153865</xdr:rowOff>
    </xdr:from>
    <xdr:ext cx="681319" cy="172227"/>
    <mc:AlternateContent xmlns:mc="http://schemas.openxmlformats.org/markup-compatibility/2006" xmlns:a14="http://schemas.microsoft.com/office/drawing/2010/main">
      <mc:Choice Requires="a14">
        <xdr:sp macro="" textlink="">
          <xdr:nvSpPr>
            <xdr:cNvPr id="87" name="CuadroTexto 86"/>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87" name="CuadroTexto 86"/>
            <xdr:cNvSpPr txBox="1"/>
          </xdr:nvSpPr>
          <xdr:spPr>
            <a:xfrm>
              <a:off x="12011759" y="3316165"/>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11</xdr:col>
      <xdr:colOff>48039</xdr:colOff>
      <xdr:row>15</xdr:row>
      <xdr:rowOff>362779</xdr:rowOff>
    </xdr:from>
    <xdr:ext cx="848630" cy="348557"/>
    <mc:AlternateContent xmlns:mc="http://schemas.openxmlformats.org/markup-compatibility/2006" xmlns:a14="http://schemas.microsoft.com/office/drawing/2010/main">
      <mc:Choice Requires="a14">
        <xdr:sp macro="" textlink="">
          <xdr:nvSpPr>
            <xdr:cNvPr id="88" name="CuadroTexto 87"/>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𝑀𝑎𝑥</m:t>
                            </m:r>
                          </m:sub>
                        </m:sSub>
                        <m:r>
                          <a:rPr lang="es-CO" sz="1100" b="0" i="1">
                            <a:solidFill>
                              <a:schemeClr val="tx1"/>
                            </a:solidFill>
                            <a:effectLst/>
                            <a:latin typeface="Cambria Math" panose="02040503050406030204" pitchFamily="18" charset="0"/>
                            <a:ea typeface="+mn-ea"/>
                            <a:cs typeface="+mn-cs"/>
                          </a:rPr>
                          <m:t> −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𝑀𝑖𝑛</m:t>
                            </m:r>
                          </m:sub>
                        </m:sSub>
                      </m:num>
                      <m:den>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1">
                                <a:solidFill>
                                  <a:schemeClr val="tx1"/>
                                </a:solidFill>
                                <a:effectLst/>
                                <a:latin typeface="Cambria Math" panose="02040503050406030204" pitchFamily="18" charset="0"/>
                                <a:ea typeface="+mn-ea"/>
                                <a:cs typeface="+mn-cs"/>
                              </a:rPr>
                              <m:t>12</m:t>
                            </m:r>
                          </m:e>
                        </m:rad>
                      </m:den>
                    </m:f>
                  </m:oMath>
                </m:oMathPara>
              </a14:m>
              <a:endParaRPr lang="es-CO" sz="1100"/>
            </a:p>
          </xdr:txBody>
        </xdr:sp>
      </mc:Choice>
      <mc:Fallback xmlns="">
        <xdr:sp macro="" textlink="">
          <xdr:nvSpPr>
            <xdr:cNvPr id="88" name="CuadroTexto 87"/>
            <xdr:cNvSpPr txBox="1"/>
          </xdr:nvSpPr>
          <xdr:spPr>
            <a:xfrm>
              <a:off x="10106439" y="5811079"/>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𝐸_𝑀𝑎𝑥  − 𝐸_𝑀𝑖𝑛)/√12</a:t>
              </a:r>
              <a:endParaRPr lang="es-CO" sz="1100"/>
            </a:p>
          </xdr:txBody>
        </xdr:sp>
      </mc:Fallback>
    </mc:AlternateContent>
    <xdr:clientData/>
  </xdr:oneCellAnchor>
  <xdr:oneCellAnchor>
    <xdr:from>
      <xdr:col>14</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89" name="CuadroTexto 88"/>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89" name="CuadroTexto 88"/>
            <xdr:cNvSpPr txBox="1"/>
          </xdr:nvSpPr>
          <xdr:spPr>
            <a:xfrm>
              <a:off x="12998861" y="70365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1</xdr:col>
      <xdr:colOff>92528</xdr:colOff>
      <xdr:row>44</xdr:row>
      <xdr:rowOff>155803</xdr:rowOff>
    </xdr:from>
    <xdr:ext cx="507254" cy="172227"/>
    <mc:AlternateContent xmlns:mc="http://schemas.openxmlformats.org/markup-compatibility/2006" xmlns:a14="http://schemas.microsoft.com/office/drawing/2010/main">
      <mc:Choice Requires="a14">
        <xdr:sp macro="" textlink="">
          <xdr:nvSpPr>
            <xdr:cNvPr id="90" name="CuadroTexto 89"/>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90" name="CuadroTexto 89"/>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1</xdr:col>
      <xdr:colOff>94893</xdr:colOff>
      <xdr:row>46</xdr:row>
      <xdr:rowOff>137180</xdr:rowOff>
    </xdr:from>
    <xdr:ext cx="413639" cy="172227"/>
    <mc:AlternateContent xmlns:mc="http://schemas.openxmlformats.org/markup-compatibility/2006" xmlns:a14="http://schemas.microsoft.com/office/drawing/2010/main">
      <mc:Choice Requires="a14">
        <xdr:sp macro="" textlink="">
          <xdr:nvSpPr>
            <xdr:cNvPr id="91" name="CuadroTexto 90"/>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91" name="CuadroTexto 90"/>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xdr:col>
      <xdr:colOff>680787</xdr:colOff>
      <xdr:row>47</xdr:row>
      <xdr:rowOff>161925</xdr:rowOff>
    </xdr:from>
    <xdr:ext cx="465320" cy="172227"/>
    <mc:AlternateContent xmlns:mc="http://schemas.openxmlformats.org/markup-compatibility/2006" xmlns:a14="http://schemas.microsoft.com/office/drawing/2010/main">
      <mc:Choice Requires="a14">
        <xdr:sp macro="" textlink="">
          <xdr:nvSpPr>
            <xdr:cNvPr id="92" name="CuadroTexto 91"/>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92" name="CuadroTexto 91"/>
            <xdr:cNvSpPr txBox="1"/>
          </xdr:nvSpPr>
          <xdr:spPr>
            <a:xfrm>
              <a:off x="1595187" y="15211425"/>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415591</xdr:colOff>
      <xdr:row>48</xdr:row>
      <xdr:rowOff>56648</xdr:rowOff>
    </xdr:from>
    <xdr:ext cx="1635291" cy="325795"/>
    <mc:AlternateContent xmlns:mc="http://schemas.openxmlformats.org/markup-compatibility/2006" xmlns:a14="http://schemas.microsoft.com/office/drawing/2010/main">
      <mc:Choice Requires="a14">
        <xdr:sp macro="" textlink="">
          <xdr:nvSpPr>
            <xdr:cNvPr id="93" name="CuadroTexto 92"/>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93" name="CuadroTexto 92"/>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94" name="CuadroTexto 93"/>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94" name="CuadroTexto 93"/>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0</xdr:colOff>
      <xdr:row>13</xdr:row>
      <xdr:rowOff>15875</xdr:rowOff>
    </xdr:from>
    <xdr:to>
      <xdr:col>18</xdr:col>
      <xdr:colOff>63500</xdr:colOff>
      <xdr:row>61</xdr:row>
      <xdr:rowOff>47625</xdr:rowOff>
    </xdr:to>
    <xdr:sp macro="" textlink="">
      <xdr:nvSpPr>
        <xdr:cNvPr id="3" name="Rectángulo 2"/>
        <xdr:cNvSpPr/>
      </xdr:nvSpPr>
      <xdr:spPr>
        <a:xfrm>
          <a:off x="0" y="4714875"/>
          <a:ext cx="16637000" cy="14509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455468</xdr:colOff>
      <xdr:row>0</xdr:row>
      <xdr:rowOff>130780</xdr:rowOff>
    </xdr:from>
    <xdr:to>
      <xdr:col>2</xdr:col>
      <xdr:colOff>316489</xdr:colOff>
      <xdr:row>0</xdr:row>
      <xdr:rowOff>619492</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55468" y="130780"/>
          <a:ext cx="2032721" cy="488712"/>
        </a:xfrm>
        <a:prstGeom prst="rect">
          <a:avLst/>
        </a:prstGeom>
        <a:noFill/>
        <a:ln w="9525">
          <a:noFill/>
          <a:miter lim="800000"/>
          <a:headEnd/>
          <a:tailEnd/>
        </a:ln>
      </xdr:spPr>
    </xdr:pic>
    <xdr:clientData/>
  </xdr:twoCellAnchor>
  <xdr:oneCellAnchor>
    <xdr:from>
      <xdr:col>2</xdr:col>
      <xdr:colOff>773639</xdr:colOff>
      <xdr:row>59</xdr:row>
      <xdr:rowOff>54808</xdr:rowOff>
    </xdr:from>
    <xdr:ext cx="485775" cy="271764"/>
    <mc:AlternateContent xmlns:mc="http://schemas.openxmlformats.org/markup-compatibility/2006" xmlns:a14="http://schemas.microsoft.com/office/drawing/2010/main">
      <mc:Choice Requires="a14">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945339" y="221813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53</xdr:row>
      <xdr:rowOff>66675</xdr:rowOff>
    </xdr:from>
    <xdr:ext cx="277284" cy="176741"/>
    <mc:AlternateContent xmlns:mc="http://schemas.openxmlformats.org/markup-compatibility/2006" xmlns:a14="http://schemas.microsoft.com/office/drawing/2010/main">
      <mc:Choice Requires="a14">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64</xdr:row>
      <xdr:rowOff>37084</xdr:rowOff>
    </xdr:from>
    <xdr:ext cx="1810415" cy="401066"/>
    <mc:AlternateContent xmlns:mc="http://schemas.openxmlformats.org/markup-compatibility/2006" xmlns:a14="http://schemas.microsoft.com/office/drawing/2010/main">
      <mc:Choice Requires="a14">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65</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68</xdr:row>
      <xdr:rowOff>12152</xdr:rowOff>
    </xdr:from>
    <xdr:ext cx="1894821" cy="444221"/>
    <mc:AlternateContent xmlns:mc="http://schemas.openxmlformats.org/markup-compatibility/2006" xmlns:a14="http://schemas.microsoft.com/office/drawing/2010/main">
      <mc:Choice Requires="a14">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70</xdr:row>
      <xdr:rowOff>28575</xdr:rowOff>
    </xdr:from>
    <xdr:ext cx="1800356" cy="420794"/>
    <mc:AlternateContent xmlns:mc="http://schemas.openxmlformats.org/markup-compatibility/2006" xmlns:a14="http://schemas.microsoft.com/office/drawing/2010/main">
      <mc:Choice Requires="a14">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72</xdr:row>
      <xdr:rowOff>38034</xdr:rowOff>
    </xdr:from>
    <xdr:ext cx="2019300" cy="411878"/>
    <mc:AlternateContent xmlns:mc="http://schemas.openxmlformats.org/markup-compatibility/2006" xmlns:a14="http://schemas.microsoft.com/office/drawing/2010/main">
      <mc:Choice Requires="a14">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74</xdr:row>
      <xdr:rowOff>38100</xdr:rowOff>
    </xdr:from>
    <xdr:ext cx="951614" cy="386655"/>
    <mc:AlternateContent xmlns:mc="http://schemas.openxmlformats.org/markup-compatibility/2006" xmlns:a14="http://schemas.microsoft.com/office/drawing/2010/main">
      <mc:Choice Requires="a14">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430261" y="259365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76</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80</xdr:row>
      <xdr:rowOff>39779</xdr:rowOff>
    </xdr:from>
    <xdr:ext cx="1111805" cy="392205"/>
    <mc:AlternateContent xmlns:mc="http://schemas.openxmlformats.org/markup-compatibility/2006" xmlns:a14="http://schemas.microsoft.com/office/drawing/2010/main">
      <mc:Choice Requires="a14">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73</xdr:row>
      <xdr:rowOff>1989</xdr:rowOff>
    </xdr:from>
    <xdr:ext cx="240010" cy="333375"/>
    <mc:AlternateContent xmlns:mc="http://schemas.openxmlformats.org/markup-compatibility/2006" xmlns:a14="http://schemas.microsoft.com/office/drawing/2010/main">
      <mc:Choice Requires="a14">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71</xdr:row>
      <xdr:rowOff>1</xdr:rowOff>
    </xdr:from>
    <xdr:ext cx="326991" cy="352320"/>
    <mc:AlternateContent xmlns:mc="http://schemas.openxmlformats.org/markup-compatibility/2006" xmlns:a14="http://schemas.microsoft.com/office/drawing/2010/main">
      <mc:Choice Requires="a14">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66</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77</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68</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74</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65</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79</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6</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1</xdr:col>
      <xdr:colOff>104076</xdr:colOff>
      <xdr:row>51</xdr:row>
      <xdr:rowOff>261938</xdr:rowOff>
    </xdr:from>
    <xdr:ext cx="11557342" cy="392206"/>
    <mc:AlternateContent xmlns:mc="http://schemas.openxmlformats.org/markup-compatibility/2006" xmlns:a14="http://schemas.microsoft.com/office/drawing/2010/main">
      <mc:Choice Requires="a14">
        <xdr:sp macro="" textlink="">
          <xdr:nvSpPr>
            <xdr:cNvPr id="22" name="CuadroTexto 21"/>
            <xdr:cNvSpPr txBox="1"/>
          </xdr:nvSpPr>
          <xdr:spPr>
            <a:xfrm>
              <a:off x="866076" y="1859756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r>
                        <a:rPr lang="es-CO" sz="2000" b="1" i="1">
                          <a:solidFill>
                            <a:schemeClr val="bg1"/>
                          </a:solidFill>
                          <a:effectLst/>
                          <a:latin typeface="Cambria Math" panose="02040503050406030204" pitchFamily="18" charset="0"/>
                          <a:ea typeface="+mn-ea"/>
                          <a:cs typeface="+mn-cs"/>
                        </a:rPr>
                        <m:t> </m:t>
                      </m:r>
                    </m:e>
                  </m:d>
                </m:oMath>
              </a14:m>
              <a:endParaRPr lang="es-CO" sz="2000">
                <a:solidFill>
                  <a:schemeClr val="bg1"/>
                </a:solidFill>
              </a:endParaRPr>
            </a:p>
          </xdr:txBody>
        </xdr:sp>
      </mc:Choice>
      <mc:Fallback xmlns="">
        <xdr:sp macro="" textlink="">
          <xdr:nvSpPr>
            <xdr:cNvPr id="22" name="CuadroTexto 21"/>
            <xdr:cNvSpPr txBox="1"/>
          </xdr:nvSpPr>
          <xdr:spPr>
            <a:xfrm>
              <a:off x="866076" y="1859756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000">
                <a:solidFill>
                  <a:schemeClr val="bg1"/>
                </a:solidFill>
              </a:endParaRPr>
            </a:p>
          </xdr:txBody>
        </xdr:sp>
      </mc:Fallback>
    </mc:AlternateContent>
    <xdr:clientData/>
  </xdr:oneCellAnchor>
  <xdr:oneCellAnchor>
    <xdr:from>
      <xdr:col>6</xdr:col>
      <xdr:colOff>67072</xdr:colOff>
      <xdr:row>58</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153547" y="21813610"/>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58</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63</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6</xdr:col>
      <xdr:colOff>218001</xdr:colOff>
      <xdr:row>78</xdr:row>
      <xdr:rowOff>35859</xdr:rowOff>
    </xdr:from>
    <xdr:ext cx="1115500" cy="395793"/>
    <mc:AlternateContent xmlns:mc="http://schemas.openxmlformats.org/markup-compatibility/2006" xmlns:a14="http://schemas.microsoft.com/office/drawing/2010/main">
      <mc:Choice Requires="a14">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30" name="CuadroTexto 29"/>
            <xdr:cNvSpPr txBox="1"/>
          </xdr:nvSpPr>
          <xdr:spPr>
            <a:xfrm>
              <a:off x="6304476" y="268106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169689</xdr:colOff>
      <xdr:row>113</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52</xdr:row>
      <xdr:rowOff>290512</xdr:rowOff>
    </xdr:from>
    <xdr:ext cx="65" cy="172227"/>
    <xdr:sp macro="" textlink="">
      <xdr:nvSpPr>
        <xdr:cNvPr id="32" name="CuadroTexto 31"/>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122</xdr:row>
      <xdr:rowOff>0</xdr:rowOff>
    </xdr:from>
    <xdr:ext cx="65" cy="172227"/>
    <xdr:sp macro="" textlink="">
      <xdr:nvSpPr>
        <xdr:cNvPr id="33" name="CuadroTexto 32"/>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821087" y="287609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1</xdr:col>
      <xdr:colOff>783977</xdr:colOff>
      <xdr:row>91</xdr:row>
      <xdr:rowOff>231239</xdr:rowOff>
    </xdr:from>
    <xdr:ext cx="322118" cy="300471"/>
    <mc:AlternateContent xmlns:mc="http://schemas.openxmlformats.org/markup-compatibility/2006" xmlns:a14="http://schemas.microsoft.com/office/drawing/2010/main">
      <mc:Choice Requires="a14">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left"/>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𝑹𝑽𝑷</m:t>
                        </m:r>
                      </m:sub>
                    </m:sSub>
                  </m:oMath>
                </m:oMathPara>
              </a14:m>
              <a:endParaRPr lang="es-CO" sz="1200" b="1"/>
            </a:p>
          </xdr:txBody>
        </xdr:sp>
      </mc:Choice>
      <mc:Fallback xmlns="">
        <xdr:sp macro="" textlink="">
          <xdr:nvSpPr>
            <xdr:cNvPr id="35" name="CuadroTexto 34"/>
            <xdr:cNvSpPr txBox="1"/>
          </xdr:nvSpPr>
          <xdr:spPr>
            <a:xfrm>
              <a:off x="1936502" y="30435014"/>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𝑻_𝑹𝑽𝑷</a:t>
              </a:r>
              <a:endParaRPr lang="es-CO" sz="1200" b="1"/>
            </a:p>
          </xdr:txBody>
        </xdr:sp>
      </mc:Fallback>
    </mc:AlternateContent>
    <xdr:clientData/>
  </xdr:oneCellAnchor>
  <xdr:oneCellAnchor>
    <xdr:from>
      <xdr:col>1</xdr:col>
      <xdr:colOff>771967</xdr:colOff>
      <xdr:row>96</xdr:row>
      <xdr:rowOff>205037</xdr:rowOff>
    </xdr:from>
    <xdr:ext cx="322118" cy="300471"/>
    <mc:AlternateContent xmlns:mc="http://schemas.openxmlformats.org/markup-compatibility/2006" xmlns:a14="http://schemas.microsoft.com/office/drawing/2010/main">
      <mc:Choice Requires="a14">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𝑻</m:t>
                        </m:r>
                      </m:e>
                      <m:sub>
                        <m:r>
                          <a:rPr lang="es-CO" sz="1200" b="1" i="1">
                            <a:latin typeface="Cambria Math" panose="02040503050406030204" pitchFamily="18" charset="0"/>
                          </a:rPr>
                          <m:t>𝑹𝑽𝑪</m:t>
                        </m:r>
                      </m:sub>
                    </m:sSub>
                  </m:oMath>
                </m:oMathPara>
              </a14:m>
              <a:endParaRPr lang="es-CO" sz="1200" b="1"/>
            </a:p>
          </xdr:txBody>
        </xdr:sp>
      </mc:Choice>
      <mc:Fallback xmlns="">
        <xdr:sp macro="" textlink="">
          <xdr:nvSpPr>
            <xdr:cNvPr id="36" name="CuadroTexto 35"/>
            <xdr:cNvSpPr txBox="1"/>
          </xdr:nvSpPr>
          <xdr:spPr>
            <a:xfrm>
              <a:off x="1924492" y="32409062"/>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b="1" i="0">
                  <a:latin typeface="Cambria Math" panose="02040503050406030204" pitchFamily="18" charset="0"/>
                </a:rPr>
                <a:t>𝑻_𝑹𝑽𝑪</a:t>
              </a:r>
              <a:endParaRPr lang="es-CO" sz="1200" b="1"/>
            </a:p>
          </xdr:txBody>
        </xdr:sp>
      </mc:Fallback>
    </mc:AlternateContent>
    <xdr:clientData/>
  </xdr:oneCellAnchor>
  <xdr:twoCellAnchor>
    <xdr:from>
      <xdr:col>0</xdr:col>
      <xdr:colOff>0</xdr:colOff>
      <xdr:row>19</xdr:row>
      <xdr:rowOff>35716</xdr:rowOff>
    </xdr:from>
    <xdr:to>
      <xdr:col>18</xdr:col>
      <xdr:colOff>47625</xdr:colOff>
      <xdr:row>123</xdr:row>
      <xdr:rowOff>47624</xdr:rowOff>
    </xdr:to>
    <xdr:sp macro="" textlink="">
      <xdr:nvSpPr>
        <xdr:cNvPr id="38" name="Rectángulo 37"/>
        <xdr:cNvSpPr/>
      </xdr:nvSpPr>
      <xdr:spPr>
        <a:xfrm>
          <a:off x="0" y="6988966"/>
          <a:ext cx="14013656" cy="347543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6"/>
  <sheetViews>
    <sheetView showGridLines="0" view="pageBreakPreview" topLeftCell="E1" zoomScale="85" zoomScaleNormal="50" zoomScaleSheetLayoutView="85" workbookViewId="0">
      <selection activeCell="P29" sqref="P29"/>
    </sheetView>
  </sheetViews>
  <sheetFormatPr baseColWidth="10" defaultRowHeight="30" customHeight="1" x14ac:dyDescent="0.25"/>
  <cols>
    <col min="1" max="1" width="20.140625" style="335" bestFit="1" customWidth="1"/>
    <col min="2" max="2" width="15.28515625" style="337" customWidth="1"/>
    <col min="3" max="3" width="17.5703125" style="337" customWidth="1"/>
    <col min="4" max="8" width="13.7109375" style="337" customWidth="1"/>
    <col min="9" max="9" width="15.85546875" style="337" customWidth="1"/>
    <col min="10" max="10" width="15" style="337" customWidth="1"/>
    <col min="11" max="11" width="16.140625" style="337" customWidth="1"/>
    <col min="12" max="12" width="15.140625" style="337" customWidth="1"/>
    <col min="13" max="13" width="15.7109375" style="337" customWidth="1"/>
    <col min="14" max="14" width="14" style="337" customWidth="1"/>
    <col min="15" max="16" width="13.7109375" style="337" customWidth="1"/>
    <col min="17" max="18" width="13.7109375" style="335" customWidth="1"/>
    <col min="19" max="16384" width="11.42578125" style="335"/>
  </cols>
  <sheetData>
    <row r="1" spans="1:18" ht="60" customHeight="1" thickBot="1" x14ac:dyDescent="0.3">
      <c r="A1" s="907"/>
      <c r="B1" s="908"/>
      <c r="C1" s="334"/>
      <c r="D1" s="909" t="s">
        <v>99</v>
      </c>
      <c r="E1" s="910"/>
      <c r="F1" s="910"/>
      <c r="G1" s="910"/>
      <c r="H1" s="910"/>
      <c r="I1" s="910"/>
      <c r="J1" s="910"/>
      <c r="K1" s="910"/>
      <c r="L1" s="910"/>
      <c r="M1" s="910"/>
      <c r="N1" s="910"/>
      <c r="O1" s="910"/>
      <c r="P1" s="910"/>
      <c r="Q1" s="910"/>
      <c r="R1" s="911"/>
    </row>
    <row r="2" spans="1:18" s="339" customFormat="1" ht="5.0999999999999996" customHeight="1" thickBot="1" x14ac:dyDescent="0.3">
      <c r="A2" s="336"/>
      <c r="B2" s="336"/>
      <c r="C2" s="337"/>
      <c r="D2" s="338"/>
      <c r="E2" s="338"/>
      <c r="F2" s="338"/>
      <c r="G2" s="338"/>
      <c r="H2" s="338"/>
      <c r="I2" s="338"/>
      <c r="J2" s="338"/>
      <c r="K2" s="338"/>
      <c r="L2" s="338"/>
      <c r="M2" s="338"/>
      <c r="N2" s="338"/>
      <c r="O2" s="338"/>
      <c r="P2" s="338"/>
      <c r="Q2" s="338"/>
      <c r="R2" s="338"/>
    </row>
    <row r="3" spans="1:18" s="339" customFormat="1" ht="37.5" customHeight="1" thickBot="1" x14ac:dyDescent="0.3">
      <c r="A3" s="912" t="s">
        <v>73</v>
      </c>
      <c r="B3" s="913"/>
      <c r="C3" s="5"/>
      <c r="D3" s="548"/>
      <c r="E3" s="340" t="s">
        <v>100</v>
      </c>
      <c r="F3" s="237"/>
      <c r="G3" s="549"/>
      <c r="H3" s="340" t="s">
        <v>101</v>
      </c>
      <c r="I3" s="7"/>
      <c r="J3" s="340" t="s">
        <v>102</v>
      </c>
      <c r="K3" s="550"/>
      <c r="L3" s="340" t="s">
        <v>103</v>
      </c>
      <c r="M3" s="8"/>
      <c r="N3" s="914" t="s">
        <v>104</v>
      </c>
      <c r="O3" s="915"/>
      <c r="P3" s="919"/>
      <c r="Q3" s="920"/>
      <c r="R3" s="921"/>
    </row>
    <row r="4" spans="1:18" s="339" customFormat="1" ht="5.0999999999999996" customHeight="1" thickBot="1" x14ac:dyDescent="0.3"/>
    <row r="5" spans="1:18" ht="30" customHeight="1" thickBot="1" x14ac:dyDescent="0.3">
      <c r="A5" s="868" t="s">
        <v>105</v>
      </c>
      <c r="B5" s="869"/>
      <c r="C5" s="869"/>
      <c r="D5" s="869"/>
      <c r="E5" s="869"/>
      <c r="F5" s="869"/>
      <c r="G5" s="869"/>
      <c r="H5" s="869"/>
      <c r="I5" s="869"/>
      <c r="J5" s="869"/>
      <c r="K5" s="869"/>
      <c r="L5" s="869"/>
      <c r="M5" s="869"/>
      <c r="N5" s="869"/>
      <c r="O5" s="869"/>
      <c r="P5" s="869"/>
      <c r="Q5" s="869"/>
      <c r="R5" s="870"/>
    </row>
    <row r="6" spans="1:18" ht="54" customHeight="1" x14ac:dyDescent="0.25">
      <c r="A6" s="341" t="s">
        <v>14</v>
      </c>
      <c r="B6" s="342" t="s">
        <v>106</v>
      </c>
      <c r="C6" s="342" t="s">
        <v>107</v>
      </c>
      <c r="D6" s="342" t="s">
        <v>108</v>
      </c>
      <c r="E6" s="342" t="s">
        <v>109</v>
      </c>
      <c r="F6" s="342" t="s">
        <v>108</v>
      </c>
      <c r="G6" s="342" t="s">
        <v>110</v>
      </c>
      <c r="H6" s="342" t="s">
        <v>108</v>
      </c>
      <c r="I6" s="342" t="s">
        <v>111</v>
      </c>
      <c r="J6" s="342" t="s">
        <v>108</v>
      </c>
      <c r="K6" s="343" t="s">
        <v>112</v>
      </c>
      <c r="L6" s="342" t="s">
        <v>108</v>
      </c>
      <c r="M6" s="342" t="s">
        <v>113</v>
      </c>
      <c r="N6" s="342" t="s">
        <v>108</v>
      </c>
      <c r="O6" s="342" t="s">
        <v>114</v>
      </c>
      <c r="P6" s="342" t="s">
        <v>31</v>
      </c>
      <c r="Q6" s="916" t="s">
        <v>115</v>
      </c>
      <c r="R6" s="917"/>
    </row>
    <row r="7" spans="1:18" ht="30" customHeight="1" x14ac:dyDescent="0.25">
      <c r="A7" s="344" t="s">
        <v>1</v>
      </c>
      <c r="B7" s="681"/>
      <c r="C7" s="12">
        <v>18927.060000000001</v>
      </c>
      <c r="D7" s="681"/>
      <c r="E7" s="682"/>
      <c r="F7" s="681"/>
      <c r="G7" s="682"/>
      <c r="H7" s="681"/>
      <c r="I7" s="682"/>
      <c r="J7" s="681"/>
      <c r="K7" s="345">
        <f>(0+I7/2)/SQRT(12)</f>
        <v>0</v>
      </c>
      <c r="L7" s="346" t="s">
        <v>4</v>
      </c>
      <c r="M7" s="317">
        <f t="shared" ref="M7:M21" si="0">SQRT((I7/2)^2+(K7)^2)</f>
        <v>0</v>
      </c>
      <c r="N7" s="346" t="s">
        <v>4</v>
      </c>
      <c r="O7" s="255"/>
      <c r="P7" s="14"/>
      <c r="Q7" s="347"/>
      <c r="R7" s="348"/>
    </row>
    <row r="8" spans="1:18" ht="30" customHeight="1" x14ac:dyDescent="0.25">
      <c r="A8" s="889" t="s">
        <v>116</v>
      </c>
      <c r="B8" s="892"/>
      <c r="C8" s="17"/>
      <c r="D8" s="681"/>
      <c r="E8" s="895"/>
      <c r="F8" s="898"/>
      <c r="G8" s="682"/>
      <c r="H8" s="898"/>
      <c r="I8" s="682"/>
      <c r="J8" s="898"/>
      <c r="K8" s="349">
        <f t="shared" ref="K8:K21" si="1">(I8/2)/SQRT(12)</f>
        <v>0</v>
      </c>
      <c r="L8" s="901" t="s">
        <v>3</v>
      </c>
      <c r="M8" s="317">
        <f t="shared" si="0"/>
        <v>0</v>
      </c>
      <c r="N8" s="901" t="s">
        <v>3</v>
      </c>
      <c r="O8" s="895"/>
      <c r="P8" s="884"/>
      <c r="Q8" s="336"/>
      <c r="R8" s="350"/>
    </row>
    <row r="9" spans="1:18" ht="30" customHeight="1" x14ac:dyDescent="0.25">
      <c r="A9" s="890"/>
      <c r="B9" s="893"/>
      <c r="C9" s="17"/>
      <c r="D9" s="681"/>
      <c r="E9" s="896"/>
      <c r="F9" s="899"/>
      <c r="G9" s="682"/>
      <c r="H9" s="899"/>
      <c r="I9" s="682"/>
      <c r="J9" s="899"/>
      <c r="K9" s="349">
        <f t="shared" si="1"/>
        <v>0</v>
      </c>
      <c r="L9" s="902"/>
      <c r="M9" s="317">
        <f t="shared" si="0"/>
        <v>0</v>
      </c>
      <c r="N9" s="902"/>
      <c r="O9" s="896"/>
      <c r="P9" s="885"/>
      <c r="Q9" s="351"/>
      <c r="R9" s="350"/>
    </row>
    <row r="10" spans="1:18" s="352" customFormat="1" ht="30" customHeight="1" x14ac:dyDescent="0.25">
      <c r="A10" s="918"/>
      <c r="B10" s="894"/>
      <c r="C10" s="20"/>
      <c r="D10" s="21"/>
      <c r="E10" s="897"/>
      <c r="F10" s="900"/>
      <c r="G10" s="682"/>
      <c r="H10" s="900"/>
      <c r="I10" s="682"/>
      <c r="J10" s="900"/>
      <c r="K10" s="349">
        <f t="shared" si="1"/>
        <v>0</v>
      </c>
      <c r="L10" s="903"/>
      <c r="M10" s="317">
        <f t="shared" si="0"/>
        <v>0</v>
      </c>
      <c r="N10" s="903"/>
      <c r="O10" s="897"/>
      <c r="P10" s="886"/>
      <c r="Q10" s="351"/>
      <c r="R10" s="350"/>
    </row>
    <row r="11" spans="1:18" s="352" customFormat="1" ht="30" customHeight="1" x14ac:dyDescent="0.25">
      <c r="A11" s="889" t="s">
        <v>117</v>
      </c>
      <c r="B11" s="892"/>
      <c r="C11" s="17"/>
      <c r="D11" s="23"/>
      <c r="E11" s="895"/>
      <c r="F11" s="898"/>
      <c r="G11" s="682"/>
      <c r="H11" s="898"/>
      <c r="I11" s="682"/>
      <c r="J11" s="898"/>
      <c r="K11" s="349">
        <f t="shared" si="1"/>
        <v>0</v>
      </c>
      <c r="L11" s="901" t="s">
        <v>3</v>
      </c>
      <c r="M11" s="317">
        <f t="shared" si="0"/>
        <v>0</v>
      </c>
      <c r="N11" s="901" t="s">
        <v>3</v>
      </c>
      <c r="O11" s="895"/>
      <c r="P11" s="884"/>
      <c r="Q11" s="351"/>
      <c r="R11" s="350"/>
    </row>
    <row r="12" spans="1:18" s="352" customFormat="1" ht="30" customHeight="1" x14ac:dyDescent="0.25">
      <c r="A12" s="890"/>
      <c r="B12" s="893"/>
      <c r="C12" s="17"/>
      <c r="D12" s="681"/>
      <c r="E12" s="896"/>
      <c r="F12" s="899"/>
      <c r="G12" s="682"/>
      <c r="H12" s="899"/>
      <c r="I12" s="682"/>
      <c r="J12" s="899"/>
      <c r="K12" s="349">
        <f t="shared" si="1"/>
        <v>0</v>
      </c>
      <c r="L12" s="902"/>
      <c r="M12" s="317">
        <f t="shared" si="0"/>
        <v>0</v>
      </c>
      <c r="N12" s="902"/>
      <c r="O12" s="896"/>
      <c r="P12" s="885"/>
      <c r="Q12" s="351"/>
      <c r="R12" s="350"/>
    </row>
    <row r="13" spans="1:18" s="352" customFormat="1" ht="30" customHeight="1" x14ac:dyDescent="0.25">
      <c r="A13" s="891"/>
      <c r="B13" s="894"/>
      <c r="C13" s="20"/>
      <c r="D13" s="681"/>
      <c r="E13" s="897"/>
      <c r="F13" s="900"/>
      <c r="G13" s="682"/>
      <c r="H13" s="900"/>
      <c r="I13" s="682"/>
      <c r="J13" s="900"/>
      <c r="K13" s="349">
        <f t="shared" si="1"/>
        <v>0</v>
      </c>
      <c r="L13" s="903"/>
      <c r="M13" s="317">
        <f t="shared" si="0"/>
        <v>0</v>
      </c>
      <c r="N13" s="903"/>
      <c r="O13" s="897"/>
      <c r="P13" s="886"/>
      <c r="Q13" s="351"/>
      <c r="R13" s="350"/>
    </row>
    <row r="14" spans="1:18" s="668" customFormat="1" ht="30" customHeight="1" x14ac:dyDescent="0.25">
      <c r="A14" s="904" t="s">
        <v>306</v>
      </c>
      <c r="B14" s="680"/>
      <c r="C14" s="17"/>
      <c r="D14" s="681"/>
      <c r="E14" s="895"/>
      <c r="F14" s="674"/>
      <c r="G14" s="671"/>
      <c r="H14" s="674"/>
      <c r="I14" s="671"/>
      <c r="J14" s="674"/>
      <c r="K14" s="677">
        <f t="shared" si="1"/>
        <v>0</v>
      </c>
      <c r="L14" s="689" t="s">
        <v>3</v>
      </c>
      <c r="M14" s="679">
        <f t="shared" si="0"/>
        <v>0</v>
      </c>
      <c r="N14" s="689" t="s">
        <v>3</v>
      </c>
      <c r="O14" s="672"/>
      <c r="P14" s="693"/>
      <c r="Q14" s="351"/>
      <c r="R14" s="350"/>
    </row>
    <row r="15" spans="1:18" s="668" customFormat="1" ht="30" customHeight="1" x14ac:dyDescent="0.25">
      <c r="A15" s="905"/>
      <c r="B15" s="680"/>
      <c r="C15" s="17"/>
      <c r="D15" s="673"/>
      <c r="E15" s="896"/>
      <c r="F15" s="673"/>
      <c r="G15" s="671"/>
      <c r="H15" s="673"/>
      <c r="I15" s="671"/>
      <c r="J15" s="673"/>
      <c r="K15" s="677">
        <f t="shared" si="1"/>
        <v>0</v>
      </c>
      <c r="L15" s="690" t="s">
        <v>304</v>
      </c>
      <c r="M15" s="679">
        <f t="shared" si="0"/>
        <v>0</v>
      </c>
      <c r="N15" s="690" t="s">
        <v>304</v>
      </c>
      <c r="O15" s="672"/>
      <c r="P15" s="693"/>
      <c r="Q15" s="351"/>
      <c r="R15" s="350"/>
    </row>
    <row r="16" spans="1:18" s="668" customFormat="1" ht="30" customHeight="1" x14ac:dyDescent="0.25">
      <c r="A16" s="906"/>
      <c r="B16" s="680"/>
      <c r="C16" s="17"/>
      <c r="D16" s="673"/>
      <c r="E16" s="897"/>
      <c r="F16" s="673"/>
      <c r="G16" s="671"/>
      <c r="H16" s="673"/>
      <c r="I16" s="671"/>
      <c r="J16" s="673"/>
      <c r="K16" s="677">
        <f t="shared" si="1"/>
        <v>0</v>
      </c>
      <c r="L16" s="690" t="s">
        <v>16</v>
      </c>
      <c r="M16" s="679">
        <f t="shared" si="0"/>
        <v>0</v>
      </c>
      <c r="N16" s="690" t="s">
        <v>16</v>
      </c>
      <c r="O16" s="672"/>
      <c r="P16" s="693"/>
      <c r="Q16" s="351"/>
      <c r="R16" s="350"/>
    </row>
    <row r="17" spans="1:18" ht="29.25" customHeight="1" x14ac:dyDescent="0.25">
      <c r="A17" s="670" t="s">
        <v>118</v>
      </c>
      <c r="B17" s="24"/>
      <c r="C17" s="25"/>
      <c r="D17" s="673"/>
      <c r="E17" s="671"/>
      <c r="F17" s="673"/>
      <c r="G17" s="671"/>
      <c r="H17" s="673"/>
      <c r="I17" s="671"/>
      <c r="J17" s="673"/>
      <c r="K17" s="677">
        <f t="shared" si="1"/>
        <v>0</v>
      </c>
      <c r="L17" s="675" t="s">
        <v>4</v>
      </c>
      <c r="M17" s="679">
        <f t="shared" si="0"/>
        <v>0</v>
      </c>
      <c r="N17" s="675" t="s">
        <v>4</v>
      </c>
      <c r="O17" s="671"/>
      <c r="P17" s="14"/>
      <c r="Q17" s="351"/>
      <c r="R17" s="350"/>
    </row>
    <row r="18" spans="1:18" s="352" customFormat="1" ht="30" customHeight="1" x14ac:dyDescent="0.25">
      <c r="A18" s="887" t="s">
        <v>119</v>
      </c>
      <c r="B18" s="878"/>
      <c r="C18" s="878"/>
      <c r="D18" s="878"/>
      <c r="E18" s="878"/>
      <c r="F18" s="878"/>
      <c r="G18" s="878"/>
      <c r="H18" s="878"/>
      <c r="I18" s="878"/>
      <c r="J18" s="878"/>
      <c r="K18" s="879">
        <f t="shared" si="1"/>
        <v>0</v>
      </c>
      <c r="L18" s="881"/>
      <c r="M18" s="882">
        <f t="shared" si="0"/>
        <v>0</v>
      </c>
      <c r="N18" s="881"/>
      <c r="O18" s="867"/>
      <c r="P18" s="867"/>
      <c r="Q18" s="28"/>
      <c r="R18" s="249"/>
    </row>
    <row r="19" spans="1:18" s="352" customFormat="1" ht="30" customHeight="1" x14ac:dyDescent="0.25">
      <c r="A19" s="888"/>
      <c r="B19" s="878"/>
      <c r="C19" s="878"/>
      <c r="D19" s="878"/>
      <c r="E19" s="878"/>
      <c r="F19" s="878"/>
      <c r="G19" s="878"/>
      <c r="H19" s="878"/>
      <c r="I19" s="878"/>
      <c r="J19" s="878"/>
      <c r="K19" s="880"/>
      <c r="L19" s="881"/>
      <c r="M19" s="883"/>
      <c r="N19" s="881"/>
      <c r="O19" s="867"/>
      <c r="P19" s="867"/>
      <c r="Q19" s="249"/>
      <c r="R19" s="249"/>
    </row>
    <row r="20" spans="1:18" s="354" customFormat="1" ht="30" customHeight="1" x14ac:dyDescent="0.25">
      <c r="A20" s="676" t="s">
        <v>120</v>
      </c>
      <c r="B20" s="681"/>
      <c r="C20" s="681"/>
      <c r="D20" s="681"/>
      <c r="E20" s="682"/>
      <c r="F20" s="681"/>
      <c r="G20" s="682"/>
      <c r="H20" s="681"/>
      <c r="I20" s="682"/>
      <c r="J20" s="681"/>
      <c r="K20" s="677">
        <f t="shared" si="1"/>
        <v>0</v>
      </c>
      <c r="L20" s="678"/>
      <c r="M20" s="679">
        <f t="shared" si="0"/>
        <v>0</v>
      </c>
      <c r="N20" s="353"/>
      <c r="O20" s="682"/>
      <c r="P20" s="682"/>
      <c r="Q20" s="336"/>
      <c r="R20" s="336"/>
    </row>
    <row r="21" spans="1:18" s="668" customFormat="1" ht="30" customHeight="1" thickBot="1" x14ac:dyDescent="0.3">
      <c r="A21" s="688" t="s">
        <v>121</v>
      </c>
      <c r="B21" s="692"/>
      <c r="C21" s="32"/>
      <c r="D21" s="32"/>
      <c r="E21" s="33"/>
      <c r="F21" s="32"/>
      <c r="G21" s="33"/>
      <c r="H21" s="32"/>
      <c r="I21" s="33"/>
      <c r="J21" s="32"/>
      <c r="K21" s="694">
        <f t="shared" si="1"/>
        <v>0</v>
      </c>
      <c r="L21" s="691" t="s">
        <v>305</v>
      </c>
      <c r="M21" s="679">
        <f t="shared" si="0"/>
        <v>0</v>
      </c>
      <c r="N21" s="691" t="s">
        <v>305</v>
      </c>
      <c r="O21" s="33"/>
      <c r="P21" s="681"/>
      <c r="Q21" s="669"/>
      <c r="R21" s="669"/>
    </row>
    <row r="22" spans="1:18" s="337" customFormat="1" ht="5.0999999999999996" customHeight="1" thickBot="1" x14ac:dyDescent="0.3">
      <c r="A22" s="355"/>
      <c r="B22" s="356"/>
      <c r="C22" s="356"/>
      <c r="D22" s="356"/>
      <c r="E22" s="336"/>
      <c r="F22" s="356"/>
      <c r="G22" s="336"/>
      <c r="H22" s="356"/>
      <c r="I22" s="336"/>
      <c r="J22" s="336"/>
      <c r="K22" s="336"/>
      <c r="L22" s="336"/>
      <c r="M22" s="336"/>
      <c r="N22" s="336"/>
      <c r="O22" s="336"/>
      <c r="P22" s="336"/>
      <c r="Q22" s="336"/>
      <c r="R22" s="336"/>
    </row>
    <row r="23" spans="1:18" ht="30" customHeight="1" thickBot="1" x14ac:dyDescent="0.3">
      <c r="A23" s="339"/>
      <c r="B23" s="868" t="s">
        <v>122</v>
      </c>
      <c r="C23" s="869"/>
      <c r="D23" s="869"/>
      <c r="E23" s="869"/>
      <c r="F23" s="869"/>
      <c r="G23" s="870"/>
      <c r="H23" s="357"/>
      <c r="I23" s="868" t="s">
        <v>123</v>
      </c>
      <c r="J23" s="869"/>
      <c r="K23" s="869"/>
      <c r="L23" s="869"/>
      <c r="M23" s="869"/>
      <c r="N23" s="869"/>
      <c r="O23" s="869"/>
      <c r="P23" s="869"/>
      <c r="Q23" s="870"/>
      <c r="R23" s="358"/>
    </row>
    <row r="24" spans="1:18" ht="30" customHeight="1" x14ac:dyDescent="0.25">
      <c r="A24" s="339"/>
      <c r="B24" s="871" t="s">
        <v>124</v>
      </c>
      <c r="C24" s="872"/>
      <c r="D24" s="873" t="s">
        <v>1</v>
      </c>
      <c r="E24" s="874"/>
      <c r="F24" s="873" t="s">
        <v>0</v>
      </c>
      <c r="G24" s="875"/>
      <c r="H24" s="357"/>
      <c r="I24" s="876" t="s">
        <v>108</v>
      </c>
      <c r="J24" s="857" t="s">
        <v>68</v>
      </c>
      <c r="K24" s="857" t="s">
        <v>69</v>
      </c>
      <c r="L24" s="857" t="s">
        <v>125</v>
      </c>
      <c r="M24" s="859" t="s">
        <v>126</v>
      </c>
      <c r="O24" s="861" t="s">
        <v>127</v>
      </c>
      <c r="P24" s="863" t="s">
        <v>128</v>
      </c>
      <c r="Q24" s="865" t="s">
        <v>129</v>
      </c>
    </row>
    <row r="25" spans="1:18" ht="30" customHeight="1" x14ac:dyDescent="0.25">
      <c r="A25" s="339"/>
      <c r="B25" s="835" t="s">
        <v>56</v>
      </c>
      <c r="C25" s="836"/>
      <c r="D25" s="249"/>
      <c r="E25" s="249"/>
      <c r="F25" s="249"/>
      <c r="G25" s="42"/>
      <c r="I25" s="877"/>
      <c r="J25" s="858"/>
      <c r="K25" s="858"/>
      <c r="L25" s="858"/>
      <c r="M25" s="860"/>
      <c r="O25" s="862"/>
      <c r="P25" s="864"/>
      <c r="Q25" s="866"/>
      <c r="R25" s="339"/>
    </row>
    <row r="26" spans="1:18" ht="30" customHeight="1" x14ac:dyDescent="0.25">
      <c r="A26" s="339"/>
      <c r="B26" s="835" t="s">
        <v>57</v>
      </c>
      <c r="C26" s="836"/>
      <c r="D26" s="249"/>
      <c r="E26" s="249"/>
      <c r="F26" s="250"/>
      <c r="G26" s="42"/>
      <c r="I26" s="706" t="s">
        <v>130</v>
      </c>
      <c r="J26" s="317">
        <v>3.7854109999999999</v>
      </c>
      <c r="K26" s="317">
        <f>(J26/J28)*1000</f>
        <v>3785.4110000000001</v>
      </c>
      <c r="L26" s="317">
        <f>(K26*K29)/K27</f>
        <v>231.00000854332629</v>
      </c>
      <c r="M26" s="318">
        <v>5</v>
      </c>
      <c r="N26" s="359"/>
      <c r="O26" s="708">
        <f>+O29/K26</f>
        <v>5.0000013208605356</v>
      </c>
      <c r="P26" s="317">
        <f>P29/K26</f>
        <v>5.0000013208605356</v>
      </c>
      <c r="Q26" s="360">
        <f>P26-O26</f>
        <v>0</v>
      </c>
      <c r="R26" s="339"/>
    </row>
    <row r="27" spans="1:18" ht="30" customHeight="1" x14ac:dyDescent="0.25">
      <c r="A27" s="339"/>
      <c r="B27" s="835" t="s">
        <v>65</v>
      </c>
      <c r="C27" s="836"/>
      <c r="D27" s="249"/>
      <c r="E27" s="249"/>
      <c r="F27" s="249"/>
      <c r="G27" s="42"/>
      <c r="I27" s="706" t="s">
        <v>131</v>
      </c>
      <c r="J27" s="317">
        <v>1.6387059999999998E-2</v>
      </c>
      <c r="K27" s="317">
        <f>(J27/J28)*1000</f>
        <v>16.387059999999998</v>
      </c>
      <c r="L27" s="317">
        <v>1</v>
      </c>
      <c r="M27" s="395">
        <f>L26*M26</f>
        <v>1155.0000427166315</v>
      </c>
      <c r="O27" s="709">
        <f>+O28/L28</f>
        <v>1155.0003478354265</v>
      </c>
      <c r="P27" s="317">
        <f>(P29*L27)/K27</f>
        <v>1155.0003478354265</v>
      </c>
      <c r="Q27" s="360">
        <f t="shared" ref="Q27:Q30" si="2">P27-O27</f>
        <v>0</v>
      </c>
      <c r="R27" s="339"/>
    </row>
    <row r="28" spans="1:18" ht="30" customHeight="1" x14ac:dyDescent="0.25">
      <c r="A28" s="339"/>
      <c r="B28" s="835" t="s">
        <v>29</v>
      </c>
      <c r="C28" s="836"/>
      <c r="D28" s="250"/>
      <c r="E28" s="249"/>
      <c r="F28" s="249"/>
      <c r="G28" s="42"/>
      <c r="I28" s="706" t="s">
        <v>25</v>
      </c>
      <c r="J28" s="317">
        <v>1</v>
      </c>
      <c r="K28" s="317">
        <f>(J28/J28)*1000</f>
        <v>1000</v>
      </c>
      <c r="L28" s="317">
        <f>J27</f>
        <v>1.6387059999999998E-2</v>
      </c>
      <c r="M28" s="707">
        <f>J26*M26</f>
        <v>18.927054999999999</v>
      </c>
      <c r="O28" s="710">
        <f>+C7/K28</f>
        <v>18.927060000000001</v>
      </c>
      <c r="P28" s="317">
        <f>(P29*J28)/K28</f>
        <v>18.927060000000001</v>
      </c>
      <c r="Q28" s="360">
        <f t="shared" si="2"/>
        <v>0</v>
      </c>
      <c r="R28" s="339"/>
    </row>
    <row r="29" spans="1:18" ht="30" customHeight="1" x14ac:dyDescent="0.25">
      <c r="A29" s="339"/>
      <c r="B29" s="835" t="s">
        <v>54</v>
      </c>
      <c r="C29" s="836"/>
      <c r="D29" s="249"/>
      <c r="E29" s="249"/>
      <c r="F29" s="249"/>
      <c r="G29" s="42"/>
      <c r="I29" s="706" t="s">
        <v>26</v>
      </c>
      <c r="J29" s="317">
        <v>1E-3</v>
      </c>
      <c r="K29" s="317">
        <f>(J29/J28)*1000</f>
        <v>1</v>
      </c>
      <c r="L29" s="317">
        <f>K27</f>
        <v>16.387059999999998</v>
      </c>
      <c r="M29" s="395">
        <f>K26*M26</f>
        <v>18927.055</v>
      </c>
      <c r="O29" s="711">
        <f>O28*K28</f>
        <v>18927.060000000001</v>
      </c>
      <c r="P29" s="361">
        <f>E62</f>
        <v>18927.060000000001</v>
      </c>
      <c r="Q29" s="447">
        <f>P29-O29</f>
        <v>0</v>
      </c>
      <c r="R29" s="339"/>
    </row>
    <row r="30" spans="1:18" ht="30" customHeight="1" thickBot="1" x14ac:dyDescent="0.3">
      <c r="A30" s="339"/>
      <c r="B30" s="835" t="s">
        <v>55</v>
      </c>
      <c r="C30" s="836"/>
      <c r="D30" s="249"/>
      <c r="E30" s="249"/>
      <c r="F30" s="249"/>
      <c r="G30" s="42"/>
      <c r="I30" s="321" t="s">
        <v>132</v>
      </c>
      <c r="J30" s="322">
        <v>1E-3</v>
      </c>
      <c r="K30" s="322">
        <f>(J30/J28)*1000</f>
        <v>1</v>
      </c>
      <c r="L30" s="322">
        <f>(J27*K30)/J30</f>
        <v>16.387059999999998</v>
      </c>
      <c r="M30" s="323">
        <f>K26*M26</f>
        <v>18927.055</v>
      </c>
      <c r="O30" s="712">
        <f>O29</f>
        <v>18927.060000000001</v>
      </c>
      <c r="P30" s="322">
        <f>P29</f>
        <v>18927.060000000001</v>
      </c>
      <c r="Q30" s="695">
        <f t="shared" si="2"/>
        <v>0</v>
      </c>
      <c r="R30" s="339"/>
    </row>
    <row r="31" spans="1:18" ht="30" customHeight="1" thickBot="1" x14ac:dyDescent="0.3">
      <c r="A31" s="339"/>
      <c r="B31" s="835" t="s">
        <v>52</v>
      </c>
      <c r="C31" s="836"/>
      <c r="D31" s="249"/>
      <c r="E31" s="249"/>
      <c r="F31" s="249"/>
      <c r="G31" s="42"/>
      <c r="I31" s="339"/>
      <c r="J31" s="339"/>
      <c r="K31" s="339"/>
      <c r="L31" s="339"/>
      <c r="M31" s="339"/>
      <c r="N31" s="339"/>
      <c r="O31" s="339"/>
      <c r="P31" s="339"/>
      <c r="Q31" s="339"/>
      <c r="R31" s="339"/>
    </row>
    <row r="32" spans="1:18" ht="30" customHeight="1" thickBot="1" x14ac:dyDescent="0.3">
      <c r="A32" s="339"/>
      <c r="B32" s="835" t="s">
        <v>51</v>
      </c>
      <c r="C32" s="836"/>
      <c r="D32" s="249"/>
      <c r="E32" s="249"/>
      <c r="F32" s="249"/>
      <c r="G32" s="42"/>
      <c r="I32" s="853" t="s">
        <v>133</v>
      </c>
      <c r="J32" s="854"/>
      <c r="K32" s="855"/>
      <c r="L32" s="856"/>
      <c r="N32" s="853" t="s">
        <v>134</v>
      </c>
      <c r="O32" s="854"/>
      <c r="P32" s="855"/>
      <c r="Q32" s="856"/>
      <c r="R32" s="339"/>
    </row>
    <row r="33" spans="1:18" ht="30" customHeight="1" x14ac:dyDescent="0.25">
      <c r="A33" s="339"/>
      <c r="B33" s="835" t="s">
        <v>66</v>
      </c>
      <c r="C33" s="836"/>
      <c r="D33" s="249"/>
      <c r="E33" s="249"/>
      <c r="F33" s="249"/>
      <c r="G33" s="42"/>
      <c r="R33" s="339"/>
    </row>
    <row r="34" spans="1:18" ht="30" customHeight="1" thickBot="1" x14ac:dyDescent="0.3">
      <c r="A34" s="339"/>
      <c r="B34" s="835" t="s">
        <v>135</v>
      </c>
      <c r="C34" s="836"/>
      <c r="D34" s="12"/>
      <c r="E34" s="249"/>
      <c r="F34" s="249"/>
      <c r="G34" s="42"/>
      <c r="H34" s="339"/>
      <c r="I34" s="826" t="s">
        <v>136</v>
      </c>
      <c r="J34" s="827"/>
      <c r="K34" s="827"/>
      <c r="L34" s="827"/>
      <c r="M34" s="827"/>
      <c r="N34" s="827"/>
      <c r="O34" s="827"/>
      <c r="P34" s="827"/>
      <c r="Q34" s="827"/>
      <c r="R34" s="827"/>
    </row>
    <row r="35" spans="1:18" ht="30" customHeight="1" thickBot="1" x14ac:dyDescent="0.3">
      <c r="A35" s="339"/>
      <c r="B35" s="835" t="s">
        <v>64</v>
      </c>
      <c r="C35" s="836"/>
      <c r="D35" s="249"/>
      <c r="E35" s="249"/>
      <c r="F35" s="249"/>
      <c r="G35" s="42"/>
      <c r="I35" s="848" t="s">
        <v>137</v>
      </c>
      <c r="J35" s="849"/>
      <c r="K35" s="849"/>
      <c r="L35" s="850"/>
      <c r="M35" s="848" t="s">
        <v>22</v>
      </c>
      <c r="N35" s="849"/>
      <c r="O35" s="849"/>
      <c r="P35" s="850"/>
      <c r="Q35" s="362" t="s">
        <v>23</v>
      </c>
      <c r="R35" s="362" t="s">
        <v>15</v>
      </c>
    </row>
    <row r="36" spans="1:18" ht="30" customHeight="1" x14ac:dyDescent="0.25">
      <c r="A36" s="339"/>
      <c r="B36" s="835" t="s">
        <v>138</v>
      </c>
      <c r="C36" s="836"/>
      <c r="D36" s="249"/>
      <c r="E36" s="705"/>
      <c r="F36" s="687"/>
      <c r="G36" s="42"/>
      <c r="I36" s="851" t="s">
        <v>35</v>
      </c>
      <c r="J36" s="852"/>
      <c r="K36" s="50"/>
      <c r="L36" s="363" t="s">
        <v>3</v>
      </c>
      <c r="M36" s="852" t="s">
        <v>35</v>
      </c>
      <c r="N36" s="852"/>
      <c r="O36" s="52"/>
      <c r="P36" s="364" t="s">
        <v>3</v>
      </c>
      <c r="Q36" s="365" t="e">
        <f>AVERAGE(K36,O36)</f>
        <v>#DIV/0!</v>
      </c>
      <c r="R36" s="696" t="e">
        <f>+Q36-G14</f>
        <v>#DIV/0!</v>
      </c>
    </row>
    <row r="37" spans="1:18" ht="30" customHeight="1" x14ac:dyDescent="0.25">
      <c r="A37" s="339"/>
      <c r="B37" s="835" t="s">
        <v>53</v>
      </c>
      <c r="C37" s="836"/>
      <c r="D37" s="249"/>
      <c r="E37" s="705"/>
      <c r="F37" s="687"/>
      <c r="G37" s="42"/>
      <c r="I37" s="844" t="s">
        <v>48</v>
      </c>
      <c r="J37" s="845"/>
      <c r="K37" s="56"/>
      <c r="L37" s="366" t="s">
        <v>139</v>
      </c>
      <c r="M37" s="845" t="s">
        <v>48</v>
      </c>
      <c r="N37" s="845"/>
      <c r="O37" s="58"/>
      <c r="P37" s="367" t="s">
        <v>139</v>
      </c>
      <c r="Q37" s="368" t="e">
        <f t="shared" ref="Q37:Q38" si="3">AVERAGE(K37,O37)</f>
        <v>#DIV/0!</v>
      </c>
      <c r="R37" s="696" t="e">
        <f t="shared" ref="R37:R38" si="4">+Q37-G15</f>
        <v>#DIV/0!</v>
      </c>
    </row>
    <row r="38" spans="1:18" ht="30" customHeight="1" thickBot="1" x14ac:dyDescent="0.3">
      <c r="A38" s="339"/>
      <c r="B38" s="835" t="s">
        <v>140</v>
      </c>
      <c r="C38" s="836"/>
      <c r="D38" s="552"/>
      <c r="E38" s="249"/>
      <c r="F38" s="552"/>
      <c r="G38" s="42"/>
      <c r="I38" s="846" t="s">
        <v>142</v>
      </c>
      <c r="J38" s="847"/>
      <c r="K38" s="61"/>
      <c r="L38" s="369" t="s">
        <v>16</v>
      </c>
      <c r="M38" s="847" t="s">
        <v>142</v>
      </c>
      <c r="N38" s="847"/>
      <c r="O38" s="61"/>
      <c r="P38" s="370" t="s">
        <v>16</v>
      </c>
      <c r="Q38" s="371" t="e">
        <f t="shared" si="3"/>
        <v>#DIV/0!</v>
      </c>
      <c r="R38" s="696" t="e">
        <f t="shared" si="4"/>
        <v>#DIV/0!</v>
      </c>
    </row>
    <row r="39" spans="1:18" ht="39" customHeight="1" x14ac:dyDescent="0.25">
      <c r="A39" s="339"/>
      <c r="B39" s="835" t="s">
        <v>143</v>
      </c>
      <c r="C39" s="836"/>
      <c r="D39" s="249"/>
      <c r="E39" s="249"/>
      <c r="F39" s="249"/>
      <c r="G39" s="42"/>
      <c r="Q39" s="337"/>
      <c r="R39" s="339"/>
    </row>
    <row r="40" spans="1:18" ht="30" customHeight="1" x14ac:dyDescent="0.25">
      <c r="A40" s="339"/>
      <c r="B40" s="835" t="s">
        <v>144</v>
      </c>
      <c r="C40" s="836"/>
      <c r="D40" s="553"/>
      <c r="E40" s="249"/>
      <c r="F40" s="554"/>
      <c r="G40" s="42"/>
      <c r="Q40" s="337"/>
      <c r="R40" s="339"/>
    </row>
    <row r="41" spans="1:18" ht="30" customHeight="1" x14ac:dyDescent="0.25">
      <c r="A41" s="339"/>
      <c r="B41" s="837" t="s">
        <v>145</v>
      </c>
      <c r="C41" s="838"/>
      <c r="D41" s="12"/>
      <c r="E41" s="249"/>
      <c r="F41" s="12"/>
      <c r="G41" s="42"/>
      <c r="Q41" s="337"/>
      <c r="R41" s="339"/>
    </row>
    <row r="42" spans="1:18" s="339" customFormat="1" ht="30" customHeight="1" thickBot="1" x14ac:dyDescent="0.3">
      <c r="B42" s="839" t="s">
        <v>146</v>
      </c>
      <c r="C42" s="840"/>
      <c r="D42" s="65"/>
      <c r="E42" s="66"/>
      <c r="F42" s="65"/>
      <c r="G42" s="67"/>
      <c r="H42" s="337"/>
      <c r="I42" s="337"/>
      <c r="J42" s="337"/>
      <c r="K42" s="337"/>
      <c r="L42" s="337"/>
      <c r="M42" s="337"/>
      <c r="N42" s="336"/>
      <c r="O42" s="336"/>
    </row>
    <row r="43" spans="1:18" s="337" customFormat="1" ht="5.0999999999999996" customHeight="1" thickBot="1" x14ac:dyDescent="0.3">
      <c r="B43" s="336"/>
      <c r="C43" s="356"/>
      <c r="D43" s="336"/>
      <c r="E43" s="336"/>
      <c r="F43" s="336"/>
      <c r="G43" s="336"/>
      <c r="H43" s="336"/>
      <c r="I43" s="336"/>
      <c r="J43" s="336"/>
      <c r="K43" s="336"/>
      <c r="L43" s="336"/>
      <c r="M43" s="336"/>
      <c r="N43" s="336"/>
      <c r="O43" s="336"/>
    </row>
    <row r="44" spans="1:18" ht="30" customHeight="1" thickBot="1" x14ac:dyDescent="0.3">
      <c r="B44" s="339"/>
      <c r="C44" s="797" t="s">
        <v>147</v>
      </c>
      <c r="D44" s="798"/>
      <c r="E44" s="798"/>
      <c r="F44" s="798"/>
      <c r="G44" s="798"/>
      <c r="H44" s="798"/>
      <c r="I44" s="798"/>
      <c r="J44" s="798"/>
      <c r="K44" s="798"/>
      <c r="L44" s="798"/>
      <c r="M44" s="798"/>
      <c r="N44" s="799"/>
      <c r="Q44" s="339"/>
      <c r="R44" s="339"/>
    </row>
    <row r="45" spans="1:18" ht="30" customHeight="1" x14ac:dyDescent="0.25">
      <c r="A45" s="339"/>
      <c r="C45" s="841" t="s">
        <v>148</v>
      </c>
      <c r="D45" s="842"/>
      <c r="E45" s="842"/>
      <c r="F45" s="842"/>
      <c r="G45" s="843"/>
      <c r="I45" s="841" t="s">
        <v>149</v>
      </c>
      <c r="J45" s="842"/>
      <c r="K45" s="842"/>
      <c r="L45" s="842"/>
      <c r="M45" s="842"/>
      <c r="N45" s="843"/>
      <c r="Q45" s="339"/>
      <c r="R45" s="339"/>
    </row>
    <row r="46" spans="1:18" ht="30" customHeight="1" x14ac:dyDescent="0.25">
      <c r="A46" s="339"/>
      <c r="C46" s="316" t="s">
        <v>150</v>
      </c>
      <c r="D46" s="372" t="s">
        <v>151</v>
      </c>
      <c r="E46" s="372" t="s">
        <v>152</v>
      </c>
      <c r="F46" s="372" t="s">
        <v>153</v>
      </c>
      <c r="G46" s="373" t="s">
        <v>154</v>
      </c>
      <c r="I46" s="316" t="s">
        <v>150</v>
      </c>
      <c r="J46" s="372" t="s">
        <v>151</v>
      </c>
      <c r="K46" s="372" t="s">
        <v>152</v>
      </c>
      <c r="L46" s="372" t="s">
        <v>153</v>
      </c>
      <c r="M46" s="372" t="s">
        <v>154</v>
      </c>
      <c r="N46" s="373" t="s">
        <v>155</v>
      </c>
      <c r="P46" s="339"/>
      <c r="Q46" s="339"/>
      <c r="R46" s="339"/>
    </row>
    <row r="47" spans="1:18" s="379" customFormat="1" ht="30" customHeight="1" x14ac:dyDescent="0.25">
      <c r="A47" s="374"/>
      <c r="B47" s="375"/>
      <c r="C47" s="376">
        <v>1</v>
      </c>
      <c r="D47" s="71"/>
      <c r="E47" s="72"/>
      <c r="F47" s="73"/>
      <c r="G47" s="377">
        <f>(E47+F47)/2</f>
        <v>0</v>
      </c>
      <c r="H47" s="375"/>
      <c r="I47" s="376">
        <v>1</v>
      </c>
      <c r="J47" s="75"/>
      <c r="K47" s="75"/>
      <c r="L47" s="76"/>
      <c r="M47" s="378">
        <f>(K47+L47)/2</f>
        <v>0</v>
      </c>
      <c r="N47" s="78"/>
      <c r="O47" s="375"/>
      <c r="P47" s="374"/>
      <c r="Q47" s="374"/>
      <c r="R47" s="374"/>
    </row>
    <row r="48" spans="1:18" s="379" customFormat="1" ht="30" customHeight="1" x14ac:dyDescent="0.25">
      <c r="A48" s="374"/>
      <c r="B48" s="375"/>
      <c r="C48" s="376">
        <v>2</v>
      </c>
      <c r="D48" s="71"/>
      <c r="E48" s="72"/>
      <c r="F48" s="73"/>
      <c r="G48" s="380">
        <f t="shared" ref="G48:G51" si="5">(E48+F48)/2</f>
        <v>0</v>
      </c>
      <c r="H48" s="375"/>
      <c r="I48" s="376">
        <v>2</v>
      </c>
      <c r="J48" s="75"/>
      <c r="K48" s="75"/>
      <c r="L48" s="76"/>
      <c r="M48" s="378">
        <f t="shared" ref="M48:M51" si="6">(K48+L48)/2</f>
        <v>0</v>
      </c>
      <c r="N48" s="78"/>
      <c r="O48" s="375"/>
      <c r="P48" s="374"/>
      <c r="Q48" s="374"/>
      <c r="R48" s="374"/>
    </row>
    <row r="49" spans="1:18" s="379" customFormat="1" ht="30" customHeight="1" x14ac:dyDescent="0.25">
      <c r="A49" s="374"/>
      <c r="B49" s="375"/>
      <c r="C49" s="376">
        <v>3</v>
      </c>
      <c r="D49" s="71"/>
      <c r="E49" s="72"/>
      <c r="F49" s="73"/>
      <c r="G49" s="377">
        <f t="shared" si="5"/>
        <v>0</v>
      </c>
      <c r="H49" s="375"/>
      <c r="I49" s="376">
        <v>3</v>
      </c>
      <c r="J49" s="75"/>
      <c r="K49" s="75"/>
      <c r="L49" s="76"/>
      <c r="M49" s="378">
        <f t="shared" si="6"/>
        <v>0</v>
      </c>
      <c r="N49" s="78"/>
      <c r="O49" s="375"/>
      <c r="P49" s="374"/>
      <c r="Q49" s="374"/>
      <c r="R49" s="374"/>
    </row>
    <row r="50" spans="1:18" s="379" customFormat="1" ht="30" customHeight="1" thickBot="1" x14ac:dyDescent="0.3">
      <c r="A50" s="374"/>
      <c r="B50" s="375"/>
      <c r="C50" s="381">
        <v>4</v>
      </c>
      <c r="D50" s="71"/>
      <c r="E50" s="72"/>
      <c r="F50" s="73"/>
      <c r="G50" s="382">
        <f t="shared" si="5"/>
        <v>0</v>
      </c>
      <c r="H50" s="375"/>
      <c r="I50" s="376">
        <v>4</v>
      </c>
      <c r="J50" s="75"/>
      <c r="K50" s="75"/>
      <c r="L50" s="76"/>
      <c r="M50" s="383">
        <f t="shared" si="6"/>
        <v>0</v>
      </c>
      <c r="N50" s="78"/>
      <c r="O50" s="375"/>
      <c r="P50" s="374"/>
      <c r="Q50" s="374"/>
      <c r="R50" s="374"/>
    </row>
    <row r="51" spans="1:18" s="379" customFormat="1" ht="30" customHeight="1" thickBot="1" x14ac:dyDescent="0.3">
      <c r="A51" s="374"/>
      <c r="B51" s="384" t="s">
        <v>156</v>
      </c>
      <c r="C51" s="385">
        <v>5</v>
      </c>
      <c r="D51" s="71"/>
      <c r="E51" s="82"/>
      <c r="F51" s="83"/>
      <c r="G51" s="386">
        <f t="shared" si="5"/>
        <v>0</v>
      </c>
      <c r="H51" s="375"/>
      <c r="I51" s="381">
        <v>5</v>
      </c>
      <c r="J51" s="75"/>
      <c r="K51" s="84"/>
      <c r="L51" s="85"/>
      <c r="M51" s="383">
        <f t="shared" si="6"/>
        <v>0</v>
      </c>
      <c r="N51" s="86"/>
      <c r="O51" s="375"/>
      <c r="P51" s="374"/>
      <c r="Q51" s="374"/>
      <c r="R51" s="374"/>
    </row>
    <row r="52" spans="1:18" ht="30" customHeight="1" thickBot="1" x14ac:dyDescent="0.3">
      <c r="A52" s="339"/>
      <c r="C52" s="387" t="s">
        <v>2</v>
      </c>
      <c r="D52" s="388" t="e">
        <f>AVERAGE(D47:D51)</f>
        <v>#DIV/0!</v>
      </c>
      <c r="E52" s="820" t="s">
        <v>157</v>
      </c>
      <c r="F52" s="821"/>
      <c r="G52" s="695" t="e">
        <f>D52-G9</f>
        <v>#DIV/0!</v>
      </c>
      <c r="I52" s="321" t="s">
        <v>2</v>
      </c>
      <c r="J52" s="388" t="e">
        <f>AVERAGE(J47:J51)</f>
        <v>#DIV/0!</v>
      </c>
      <c r="K52" s="820" t="s">
        <v>157</v>
      </c>
      <c r="L52" s="822"/>
      <c r="M52" s="695" t="e">
        <f>J52-G12</f>
        <v>#DIV/0!</v>
      </c>
      <c r="Q52" s="339"/>
      <c r="R52" s="339"/>
    </row>
    <row r="53" spans="1:18" s="337" customFormat="1" ht="5.0999999999999996" customHeight="1" thickBot="1" x14ac:dyDescent="0.3">
      <c r="B53" s="389"/>
      <c r="C53" s="389"/>
      <c r="D53" s="389"/>
      <c r="E53" s="389"/>
      <c r="F53" s="389"/>
      <c r="G53" s="389"/>
      <c r="H53" s="389"/>
      <c r="I53" s="389"/>
      <c r="J53" s="389"/>
      <c r="K53" s="389"/>
      <c r="L53" s="389"/>
      <c r="M53" s="389"/>
      <c r="N53" s="389"/>
      <c r="O53" s="389"/>
    </row>
    <row r="54" spans="1:18" ht="30" customHeight="1" x14ac:dyDescent="0.25">
      <c r="A54" s="339"/>
      <c r="B54" s="823" t="s">
        <v>158</v>
      </c>
      <c r="C54" s="824"/>
      <c r="D54" s="824"/>
      <c r="E54" s="824"/>
      <c r="F54" s="824"/>
      <c r="G54" s="824"/>
      <c r="H54" s="824"/>
      <c r="I54" s="824"/>
      <c r="J54" s="824"/>
      <c r="K54" s="824"/>
      <c r="L54" s="824"/>
      <c r="M54" s="824"/>
      <c r="N54" s="824"/>
      <c r="O54" s="825"/>
      <c r="P54" s="339"/>
      <c r="Q54" s="339"/>
    </row>
    <row r="55" spans="1:18" ht="30" customHeight="1" thickBot="1" x14ac:dyDescent="0.3">
      <c r="A55" s="339"/>
      <c r="B55" s="826"/>
      <c r="C55" s="827"/>
      <c r="D55" s="827"/>
      <c r="E55" s="827"/>
      <c r="F55" s="827"/>
      <c r="G55" s="827"/>
      <c r="H55" s="827"/>
      <c r="I55" s="827"/>
      <c r="J55" s="827"/>
      <c r="K55" s="827"/>
      <c r="L55" s="827"/>
      <c r="M55" s="827"/>
      <c r="N55" s="827"/>
      <c r="O55" s="828"/>
      <c r="P55" s="339"/>
      <c r="Q55" s="339"/>
      <c r="R55" s="339"/>
    </row>
    <row r="56" spans="1:18" ht="30" customHeight="1" thickBot="1" x14ac:dyDescent="0.3">
      <c r="A56" s="339"/>
      <c r="B56" s="829" t="s">
        <v>150</v>
      </c>
      <c r="C56" s="830"/>
      <c r="D56" s="390" t="s">
        <v>159</v>
      </c>
      <c r="E56" s="391" t="s">
        <v>160</v>
      </c>
      <c r="F56" s="339"/>
      <c r="G56" s="392"/>
      <c r="H56" s="393"/>
      <c r="I56" s="394"/>
      <c r="K56" s="339"/>
      <c r="L56" s="339"/>
      <c r="O56" s="335"/>
      <c r="Q56" s="339"/>
      <c r="R56" s="339"/>
    </row>
    <row r="57" spans="1:18" ht="30" customHeight="1" x14ac:dyDescent="0.25">
      <c r="A57" s="339"/>
      <c r="B57" s="801">
        <v>1</v>
      </c>
      <c r="C57" s="803"/>
      <c r="D57" s="361">
        <f>$C$7*((1-$D$39*($D$34-D47))+($H$57)*(J47-D47)+$F$39*($D$34-J47))</f>
        <v>18927.060000000001</v>
      </c>
      <c r="E57" s="395">
        <f>D57+N47</f>
        <v>18927.060000000001</v>
      </c>
      <c r="F57" s="339"/>
      <c r="G57" s="316">
        <v>1</v>
      </c>
      <c r="H57" s="396">
        <f>(-0.1176*((D47+J47)/2)^2+(15.846*(D47+J47)/2)-62.677)*10^-6</f>
        <v>-6.2676999999999996E-5</v>
      </c>
      <c r="I57" s="397" t="s">
        <v>141</v>
      </c>
      <c r="K57" s="339"/>
      <c r="L57" s="831" t="s">
        <v>161</v>
      </c>
      <c r="M57" s="832"/>
      <c r="N57" s="398"/>
      <c r="O57" s="399"/>
      <c r="P57" s="400"/>
      <c r="Q57" s="339"/>
      <c r="R57" s="339"/>
    </row>
    <row r="58" spans="1:18" ht="30" customHeight="1" x14ac:dyDescent="0.25">
      <c r="A58" s="339"/>
      <c r="B58" s="801">
        <v>2</v>
      </c>
      <c r="C58" s="803"/>
      <c r="D58" s="361">
        <f>$C$7*((1-$D$39*($D$34-D48))+($H$57)*(J48-D48)+$F$39*($D$34-J48))</f>
        <v>18927.060000000001</v>
      </c>
      <c r="E58" s="395">
        <f>D58+N48</f>
        <v>18927.060000000001</v>
      </c>
      <c r="F58" s="339"/>
      <c r="G58" s="316">
        <v>2</v>
      </c>
      <c r="H58" s="396">
        <f>(-0.1176*((D48+J48)/2)^2+(15.846*(D48+J48)/2)-62.677)*10^-6</f>
        <v>-6.2676999999999996E-5</v>
      </c>
      <c r="I58" s="397" t="s">
        <v>141</v>
      </c>
      <c r="K58" s="339"/>
      <c r="L58" s="808"/>
      <c r="M58" s="809"/>
      <c r="N58" s="401"/>
      <c r="O58" s="555">
        <f>Q29</f>
        <v>0</v>
      </c>
      <c r="P58" s="402"/>
      <c r="Q58" s="339"/>
      <c r="R58" s="339"/>
    </row>
    <row r="59" spans="1:18" ht="30" customHeight="1" x14ac:dyDescent="0.25">
      <c r="A59" s="339"/>
      <c r="B59" s="801">
        <v>3</v>
      </c>
      <c r="C59" s="803"/>
      <c r="D59" s="361">
        <f>$C$7*((1-$D$39*($D$34-D49))+($H$57)*(J49-D49)+$F$39*($D$34-J49))</f>
        <v>18927.060000000001</v>
      </c>
      <c r="E59" s="395">
        <f>D59+N49</f>
        <v>18927.060000000001</v>
      </c>
      <c r="F59" s="339"/>
      <c r="G59" s="316">
        <v>3</v>
      </c>
      <c r="H59" s="396">
        <f>(-0.1176*((D49+J49)/2)^2+(15.846*(D49+J49)/2)-62.677)*10^-6</f>
        <v>-6.2676999999999996E-5</v>
      </c>
      <c r="I59" s="397" t="s">
        <v>141</v>
      </c>
      <c r="K59" s="339"/>
      <c r="L59" s="833"/>
      <c r="M59" s="834"/>
      <c r="N59" s="403"/>
      <c r="O59" s="404"/>
      <c r="P59" s="405"/>
      <c r="Q59" s="339"/>
      <c r="R59" s="339"/>
    </row>
    <row r="60" spans="1:18" ht="30" customHeight="1" x14ac:dyDescent="0.25">
      <c r="A60" s="339"/>
      <c r="B60" s="801">
        <v>4</v>
      </c>
      <c r="C60" s="803"/>
      <c r="D60" s="361">
        <f>$C$7*((1-$D$39*($D$34-D50))+($H$57)*(J50-D50)+$F$39*($D$34-J50))</f>
        <v>18927.060000000001</v>
      </c>
      <c r="E60" s="395">
        <f>D60+N50</f>
        <v>18927.060000000001</v>
      </c>
      <c r="F60" s="339"/>
      <c r="G60" s="316">
        <v>4</v>
      </c>
      <c r="H60" s="396">
        <f>(-0.1176*((D50+J50)/2)^2+(15.846*(D50+J50)/2)-62.677)*10^-6</f>
        <v>-6.2676999999999996E-5</v>
      </c>
      <c r="I60" s="397" t="s">
        <v>141</v>
      </c>
      <c r="K60" s="339"/>
      <c r="L60" s="806" t="s">
        <v>162</v>
      </c>
      <c r="M60" s="807"/>
      <c r="N60" s="406"/>
      <c r="O60" s="407"/>
      <c r="P60" s="408"/>
      <c r="Q60" s="339"/>
      <c r="R60" s="339"/>
    </row>
    <row r="61" spans="1:18" ht="30" customHeight="1" thickBot="1" x14ac:dyDescent="0.3">
      <c r="A61" s="339"/>
      <c r="B61" s="812">
        <v>5</v>
      </c>
      <c r="C61" s="813"/>
      <c r="D61" s="409">
        <f>$C$7*((1-$D$39*($D$34-D51))+($H$57)*(J51-D51)+$F$39*($D$34-J51))</f>
        <v>18927.060000000001</v>
      </c>
      <c r="E61" s="410">
        <f>D61+N51</f>
        <v>18927.060000000001</v>
      </c>
      <c r="F61" s="339"/>
      <c r="G61" s="316">
        <v>5</v>
      </c>
      <c r="H61" s="396">
        <f>(-0.1176*((D51+J51)/2)^2+(15.846*(D51+J51)/2)-62.677)*10^-6</f>
        <v>-6.2676999999999996E-5</v>
      </c>
      <c r="I61" s="397" t="s">
        <v>141</v>
      </c>
      <c r="K61" s="339"/>
      <c r="L61" s="808"/>
      <c r="M61" s="809"/>
      <c r="N61" s="401"/>
      <c r="O61" s="555">
        <f>Q27</f>
        <v>0</v>
      </c>
      <c r="P61" s="402"/>
      <c r="Q61" s="339"/>
      <c r="R61" s="339"/>
    </row>
    <row r="62" spans="1:18" ht="30" customHeight="1" thickBot="1" x14ac:dyDescent="0.3">
      <c r="A62" s="339"/>
      <c r="B62" s="411"/>
      <c r="C62" s="814" t="s">
        <v>163</v>
      </c>
      <c r="D62" s="815"/>
      <c r="E62" s="412">
        <f>AVERAGE(E57:E61)</f>
        <v>18927.060000000001</v>
      </c>
      <c r="F62" s="335"/>
      <c r="G62" s="413" t="s">
        <v>2</v>
      </c>
      <c r="H62" s="414">
        <f>AVERAGE(H57:H61)</f>
        <v>-6.2676999999999996E-5</v>
      </c>
      <c r="I62" s="415" t="s">
        <v>141</v>
      </c>
      <c r="J62" s="339"/>
      <c r="K62" s="339"/>
      <c r="L62" s="810"/>
      <c r="M62" s="811"/>
      <c r="N62" s="416"/>
      <c r="O62" s="417"/>
      <c r="P62" s="418"/>
      <c r="Q62" s="339"/>
      <c r="R62" s="339"/>
    </row>
    <row r="63" spans="1:18" ht="30" customHeight="1" x14ac:dyDescent="0.25">
      <c r="A63" s="339"/>
      <c r="C63" s="816" t="s">
        <v>164</v>
      </c>
      <c r="D63" s="817"/>
      <c r="E63" s="419">
        <f>_xlfn.STDEV.S(E57:E61)</f>
        <v>0</v>
      </c>
      <c r="F63" s="339"/>
      <c r="G63" s="420"/>
      <c r="H63" s="421"/>
      <c r="I63" s="421"/>
      <c r="J63" s="422"/>
      <c r="K63" s="423"/>
      <c r="L63" s="339"/>
      <c r="Q63" s="339"/>
      <c r="R63" s="339"/>
    </row>
    <row r="64" spans="1:18" ht="30" customHeight="1" thickBot="1" x14ac:dyDescent="0.3">
      <c r="A64" s="339"/>
      <c r="C64" s="818" t="s">
        <v>165</v>
      </c>
      <c r="D64" s="819"/>
      <c r="E64" s="424">
        <f>E63/SQRT(5)</f>
        <v>0</v>
      </c>
      <c r="F64" s="339"/>
      <c r="G64" s="420"/>
      <c r="H64" s="425"/>
      <c r="J64" s="339"/>
      <c r="K64" s="339"/>
      <c r="L64" s="339"/>
      <c r="M64" s="337" t="s">
        <v>13</v>
      </c>
      <c r="Q64" s="339"/>
      <c r="R64" s="339"/>
    </row>
    <row r="65" spans="1:18" s="337" customFormat="1" ht="5.0999999999999996" customHeight="1" thickBot="1" x14ac:dyDescent="0.3">
      <c r="A65" s="426"/>
      <c r="J65" s="336"/>
      <c r="K65" s="336"/>
      <c r="L65" s="427"/>
      <c r="M65" s="427"/>
      <c r="N65" s="427"/>
      <c r="O65" s="427"/>
      <c r="Q65" s="339"/>
      <c r="R65" s="339"/>
    </row>
    <row r="66" spans="1:18" ht="30" customHeight="1" thickBot="1" x14ac:dyDescent="0.3">
      <c r="B66" s="797" t="s">
        <v>166</v>
      </c>
      <c r="C66" s="798"/>
      <c r="D66" s="798"/>
      <c r="E66" s="798"/>
      <c r="F66" s="798"/>
      <c r="G66" s="798"/>
      <c r="H66" s="798"/>
      <c r="I66" s="798"/>
      <c r="J66" s="798"/>
      <c r="K66" s="798"/>
      <c r="L66" s="799"/>
      <c r="Q66" s="339"/>
      <c r="R66" s="339"/>
    </row>
    <row r="67" spans="1:18" ht="30" customHeight="1" x14ac:dyDescent="0.25">
      <c r="A67" s="337"/>
      <c r="B67" s="428"/>
      <c r="K67" s="429" t="s">
        <v>167</v>
      </c>
      <c r="L67" s="430" t="s">
        <v>108</v>
      </c>
      <c r="N67" s="800" t="s">
        <v>108</v>
      </c>
      <c r="O67" s="802" t="s">
        <v>1</v>
      </c>
      <c r="P67" s="804" t="s">
        <v>0</v>
      </c>
      <c r="Q67" s="339"/>
      <c r="R67" s="339"/>
    </row>
    <row r="68" spans="1:18" ht="30" customHeight="1" x14ac:dyDescent="0.25">
      <c r="A68" s="337"/>
      <c r="B68" s="789" t="s">
        <v>168</v>
      </c>
      <c r="C68" s="790"/>
      <c r="D68" s="790"/>
      <c r="E68" s="431"/>
      <c r="F68" s="431"/>
      <c r="G68" s="432"/>
      <c r="H68" s="432"/>
      <c r="I68" s="432"/>
      <c r="J68" s="433"/>
      <c r="K68" s="434" t="e">
        <f>(1-$O$78*(O76-O72))+(O82)*(P74-O72)+P80*(O84-P74)</f>
        <v>#DIV/0!</v>
      </c>
      <c r="L68" s="435" t="s">
        <v>169</v>
      </c>
      <c r="N68" s="801"/>
      <c r="O68" s="803"/>
      <c r="P68" s="805"/>
      <c r="Q68" s="339"/>
      <c r="R68" s="339"/>
    </row>
    <row r="69" spans="1:18" s="337" customFormat="1" ht="5.0999999999999996" customHeight="1" x14ac:dyDescent="0.25">
      <c r="B69" s="436"/>
      <c r="C69" s="437"/>
      <c r="D69" s="437"/>
      <c r="E69" s="437"/>
      <c r="F69" s="437"/>
      <c r="K69" s="438"/>
      <c r="L69" s="330"/>
      <c r="N69" s="439"/>
      <c r="O69" s="440"/>
      <c r="P69" s="441"/>
    </row>
    <row r="70" spans="1:18" ht="30" customHeight="1" x14ac:dyDescent="0.25">
      <c r="A70" s="337"/>
      <c r="B70" s="789" t="s">
        <v>170</v>
      </c>
      <c r="C70" s="790"/>
      <c r="D70" s="790"/>
      <c r="E70" s="431"/>
      <c r="F70" s="431"/>
      <c r="G70" s="432"/>
      <c r="H70" s="432"/>
      <c r="I70" s="432"/>
      <c r="J70" s="433"/>
      <c r="K70" s="434">
        <f>$O$70*(O78-O82)</f>
        <v>0</v>
      </c>
      <c r="L70" s="435" t="s">
        <v>169</v>
      </c>
      <c r="N70" s="442"/>
      <c r="O70" s="361">
        <f>$C$7</f>
        <v>18927.060000000001</v>
      </c>
      <c r="P70" s="443"/>
      <c r="R70" s="339"/>
    </row>
    <row r="71" spans="1:18" s="339" customFormat="1" ht="5.0999999999999996" customHeight="1" x14ac:dyDescent="0.25">
      <c r="A71" s="337"/>
      <c r="B71" s="436"/>
      <c r="C71" s="437"/>
      <c r="D71" s="437"/>
      <c r="E71" s="437"/>
      <c r="F71" s="437"/>
      <c r="G71" s="337"/>
      <c r="H71" s="337"/>
      <c r="I71" s="337"/>
      <c r="J71" s="337"/>
      <c r="K71" s="438"/>
      <c r="L71" s="444"/>
      <c r="N71" s="439"/>
      <c r="O71" s="440"/>
      <c r="P71" s="441"/>
    </row>
    <row r="72" spans="1:18" ht="30" customHeight="1" x14ac:dyDescent="0.25">
      <c r="A72" s="337"/>
      <c r="B72" s="789" t="s">
        <v>171</v>
      </c>
      <c r="C72" s="790"/>
      <c r="D72" s="790"/>
      <c r="E72" s="790"/>
      <c r="F72" s="431"/>
      <c r="G72" s="432"/>
      <c r="H72" s="432"/>
      <c r="I72" s="432"/>
      <c r="J72" s="433"/>
      <c r="K72" s="434">
        <f>$O$70*(O82-P80)</f>
        <v>0</v>
      </c>
      <c r="L72" s="435" t="s">
        <v>169</v>
      </c>
      <c r="M72" s="339"/>
      <c r="N72" s="442"/>
      <c r="O72" s="445" t="e">
        <f>$G$52</f>
        <v>#DIV/0!</v>
      </c>
      <c r="P72" s="443"/>
      <c r="Q72" s="339"/>
      <c r="R72" s="339"/>
    </row>
    <row r="73" spans="1:18" s="339" customFormat="1" ht="5.0999999999999996" customHeight="1" x14ac:dyDescent="0.25">
      <c r="A73" s="337"/>
      <c r="B73" s="436"/>
      <c r="C73" s="437"/>
      <c r="D73" s="437"/>
      <c r="E73" s="437"/>
      <c r="F73" s="437"/>
      <c r="G73" s="337"/>
      <c r="H73" s="337"/>
      <c r="I73" s="337"/>
      <c r="J73" s="337"/>
      <c r="K73" s="438"/>
      <c r="L73" s="444"/>
      <c r="N73" s="439"/>
      <c r="O73" s="440"/>
      <c r="P73" s="441"/>
    </row>
    <row r="74" spans="1:18" ht="30" customHeight="1" x14ac:dyDescent="0.25">
      <c r="A74" s="337"/>
      <c r="B74" s="789" t="s">
        <v>172</v>
      </c>
      <c r="C74" s="790"/>
      <c r="D74" s="790"/>
      <c r="E74" s="790"/>
      <c r="F74" s="790"/>
      <c r="G74" s="432"/>
      <c r="H74" s="432"/>
      <c r="I74" s="432"/>
      <c r="J74" s="433"/>
      <c r="K74" s="434" t="e">
        <f>-O$70*(O76-O72)</f>
        <v>#DIV/0!</v>
      </c>
      <c r="L74" s="435" t="s">
        <v>169</v>
      </c>
      <c r="M74" s="339"/>
      <c r="N74" s="442"/>
      <c r="O74" s="446"/>
      <c r="P74" s="447" t="e">
        <f>$M$52</f>
        <v>#DIV/0!</v>
      </c>
      <c r="Q74" s="339"/>
      <c r="R74" s="339"/>
    </row>
    <row r="75" spans="1:18" s="339" customFormat="1" ht="5.0999999999999996" customHeight="1" x14ac:dyDescent="0.25">
      <c r="A75" s="337"/>
      <c r="B75" s="436"/>
      <c r="C75" s="437"/>
      <c r="D75" s="437"/>
      <c r="E75" s="437"/>
      <c r="F75" s="437"/>
      <c r="G75" s="337"/>
      <c r="H75" s="337"/>
      <c r="I75" s="337"/>
      <c r="J75" s="337"/>
      <c r="K75" s="438"/>
      <c r="L75" s="444"/>
      <c r="N75" s="439"/>
      <c r="O75" s="440"/>
      <c r="P75" s="441"/>
    </row>
    <row r="76" spans="1:18" ht="30" customHeight="1" x14ac:dyDescent="0.25">
      <c r="A76" s="337"/>
      <c r="B76" s="789" t="s">
        <v>173</v>
      </c>
      <c r="C76" s="790"/>
      <c r="D76" s="790"/>
      <c r="E76" s="790"/>
      <c r="F76" s="790"/>
      <c r="G76" s="448"/>
      <c r="H76" s="448"/>
      <c r="I76" s="448"/>
      <c r="J76" s="433"/>
      <c r="K76" s="434" t="e">
        <f>$O$70*(O84-P74)</f>
        <v>#DIV/0!</v>
      </c>
      <c r="L76" s="435" t="s">
        <v>169</v>
      </c>
      <c r="M76" s="339"/>
      <c r="N76" s="449"/>
      <c r="O76" s="317">
        <f>$D$34</f>
        <v>0</v>
      </c>
      <c r="P76" s="318">
        <f>$D$34</f>
        <v>0</v>
      </c>
      <c r="Q76" s="339"/>
      <c r="R76" s="339"/>
    </row>
    <row r="77" spans="1:18" s="339" customFormat="1" ht="5.0999999999999996" customHeight="1" x14ac:dyDescent="0.25">
      <c r="A77" s="337"/>
      <c r="B77" s="436"/>
      <c r="C77" s="437"/>
      <c r="D77" s="437"/>
      <c r="E77" s="437"/>
      <c r="F77" s="437"/>
      <c r="G77" s="337"/>
      <c r="H77" s="337"/>
      <c r="I77" s="337"/>
      <c r="J77" s="337"/>
      <c r="K77" s="438"/>
      <c r="L77" s="444"/>
      <c r="N77" s="439"/>
      <c r="O77" s="440"/>
      <c r="P77" s="441"/>
    </row>
    <row r="78" spans="1:18" ht="30" customHeight="1" x14ac:dyDescent="0.25">
      <c r="A78" s="337"/>
      <c r="B78" s="789" t="s">
        <v>174</v>
      </c>
      <c r="C78" s="790"/>
      <c r="D78" s="790"/>
      <c r="E78" s="790"/>
      <c r="F78" s="790"/>
      <c r="G78" s="432"/>
      <c r="H78" s="432"/>
      <c r="I78" s="432"/>
      <c r="J78" s="433"/>
      <c r="K78" s="434" t="e">
        <f>$O$70*(P74-O72)</f>
        <v>#DIV/0!</v>
      </c>
      <c r="L78" s="435" t="s">
        <v>169</v>
      </c>
      <c r="M78" s="339"/>
      <c r="N78" s="442"/>
      <c r="O78" s="317">
        <f>$D$39</f>
        <v>0</v>
      </c>
      <c r="P78" s="443"/>
      <c r="Q78" s="339"/>
      <c r="R78" s="339"/>
    </row>
    <row r="79" spans="1:18" s="339" customFormat="1" ht="5.0999999999999996" customHeight="1" x14ac:dyDescent="0.25">
      <c r="A79" s="337"/>
      <c r="B79" s="436"/>
      <c r="C79" s="437"/>
      <c r="D79" s="437"/>
      <c r="E79" s="437"/>
      <c r="F79" s="437"/>
      <c r="G79" s="337"/>
      <c r="H79" s="337"/>
      <c r="I79" s="337"/>
      <c r="J79" s="337"/>
      <c r="K79" s="450"/>
      <c r="L79" s="444"/>
      <c r="N79" s="439"/>
      <c r="O79" s="440"/>
      <c r="P79" s="441"/>
    </row>
    <row r="80" spans="1:18" ht="30" customHeight="1" x14ac:dyDescent="0.25">
      <c r="A80" s="337"/>
      <c r="B80" s="789" t="s">
        <v>175</v>
      </c>
      <c r="C80" s="790"/>
      <c r="D80" s="790"/>
      <c r="E80" s="451"/>
      <c r="F80" s="451"/>
      <c r="G80" s="448"/>
      <c r="H80" s="448"/>
      <c r="I80" s="448"/>
      <c r="J80" s="433"/>
      <c r="K80" s="452">
        <v>1</v>
      </c>
      <c r="L80" s="435"/>
      <c r="M80" s="427"/>
      <c r="N80" s="442"/>
      <c r="O80" s="446"/>
      <c r="P80" s="318">
        <f>$F$39</f>
        <v>0</v>
      </c>
      <c r="Q80" s="339"/>
      <c r="R80" s="339"/>
    </row>
    <row r="81" spans="1:18" s="339" customFormat="1" ht="5.0999999999999996" customHeight="1" x14ac:dyDescent="0.25">
      <c r="A81" s="337"/>
      <c r="B81" s="436"/>
      <c r="C81" s="437"/>
      <c r="D81" s="437"/>
      <c r="E81" s="437"/>
      <c r="F81" s="437"/>
      <c r="G81" s="337"/>
      <c r="H81" s="337"/>
      <c r="I81" s="337"/>
      <c r="J81" s="337"/>
      <c r="K81" s="453"/>
      <c r="L81" s="444"/>
      <c r="M81" s="427"/>
      <c r="N81" s="454"/>
      <c r="O81" s="440"/>
      <c r="P81" s="441"/>
    </row>
    <row r="82" spans="1:18" ht="30" customHeight="1" x14ac:dyDescent="0.25">
      <c r="A82" s="455"/>
      <c r="B82" s="789" t="s">
        <v>176</v>
      </c>
      <c r="C82" s="790"/>
      <c r="D82" s="790"/>
      <c r="E82" s="451"/>
      <c r="F82" s="451"/>
      <c r="G82" s="448"/>
      <c r="H82" s="448"/>
      <c r="I82" s="448"/>
      <c r="J82" s="433"/>
      <c r="K82" s="452">
        <v>1</v>
      </c>
      <c r="L82" s="435"/>
      <c r="M82" s="427"/>
      <c r="N82" s="442"/>
      <c r="O82" s="396">
        <f>$D$38</f>
        <v>0</v>
      </c>
      <c r="P82" s="456">
        <f>$F$38</f>
        <v>0</v>
      </c>
      <c r="Q82" s="339"/>
      <c r="R82" s="339"/>
    </row>
    <row r="83" spans="1:18" s="339" customFormat="1" ht="5.0999999999999996" customHeight="1" x14ac:dyDescent="0.25">
      <c r="A83" s="337"/>
      <c r="B83" s="436"/>
      <c r="C83" s="437"/>
      <c r="D83" s="437"/>
      <c r="E83" s="437"/>
      <c r="F83" s="437"/>
      <c r="G83" s="337"/>
      <c r="H83" s="337"/>
      <c r="I83" s="337"/>
      <c r="J83" s="337"/>
      <c r="K83" s="453"/>
      <c r="L83" s="444"/>
      <c r="M83" s="427"/>
      <c r="N83" s="454"/>
      <c r="O83" s="440"/>
      <c r="P83" s="441"/>
    </row>
    <row r="84" spans="1:18" ht="30" customHeight="1" thickBot="1" x14ac:dyDescent="0.3">
      <c r="A84" s="337"/>
      <c r="B84" s="789" t="s">
        <v>177</v>
      </c>
      <c r="C84" s="790"/>
      <c r="D84" s="790"/>
      <c r="E84" s="451"/>
      <c r="F84" s="451"/>
      <c r="G84" s="448"/>
      <c r="H84" s="448"/>
      <c r="I84" s="448"/>
      <c r="J84" s="433"/>
      <c r="K84" s="452">
        <v>1</v>
      </c>
      <c r="L84" s="435"/>
      <c r="M84" s="427"/>
      <c r="N84" s="457"/>
      <c r="O84" s="322">
        <f>$D$34</f>
        <v>0</v>
      </c>
      <c r="P84" s="323">
        <f>$F$34</f>
        <v>0</v>
      </c>
      <c r="Q84" s="339"/>
      <c r="R84" s="339"/>
    </row>
    <row r="85" spans="1:18" s="339" customFormat="1" ht="5.0999999999999996" customHeight="1" x14ac:dyDescent="0.25">
      <c r="A85" s="337"/>
      <c r="B85" s="458"/>
      <c r="C85" s="375"/>
      <c r="D85" s="375"/>
      <c r="E85" s="375"/>
      <c r="F85" s="375"/>
      <c r="G85" s="337"/>
      <c r="H85" s="337"/>
      <c r="I85" s="337"/>
      <c r="J85" s="337"/>
      <c r="K85" s="459"/>
      <c r="L85" s="460"/>
      <c r="M85" s="427"/>
      <c r="N85" s="427"/>
      <c r="O85" s="461"/>
      <c r="P85" s="337"/>
    </row>
    <row r="86" spans="1:18" s="339" customFormat="1" ht="30" customHeight="1" thickBot="1" x14ac:dyDescent="0.3">
      <c r="A86" s="337"/>
      <c r="B86" s="791" t="s">
        <v>178</v>
      </c>
      <c r="C86" s="792"/>
      <c r="D86" s="792"/>
      <c r="E86" s="462"/>
      <c r="F86" s="462"/>
      <c r="G86" s="463"/>
      <c r="H86" s="463"/>
      <c r="I86" s="463"/>
      <c r="J86" s="464"/>
      <c r="K86" s="465">
        <v>1</v>
      </c>
      <c r="L86" s="466"/>
      <c r="M86" s="427"/>
      <c r="N86" s="427"/>
      <c r="O86" s="461"/>
      <c r="P86" s="337"/>
    </row>
    <row r="87" spans="1:18" s="339" customFormat="1" ht="5.0999999999999996" customHeight="1" x14ac:dyDescent="0.25">
      <c r="A87" s="337"/>
      <c r="M87" s="427"/>
      <c r="N87" s="427"/>
      <c r="O87" s="461"/>
      <c r="P87" s="337"/>
    </row>
    <row r="88" spans="1:18" s="339" customFormat="1" ht="5.0999999999999996" customHeight="1" x14ac:dyDescent="0.25">
      <c r="A88" s="337"/>
      <c r="M88" s="427"/>
      <c r="N88" s="427"/>
      <c r="O88" s="461"/>
      <c r="P88" s="337"/>
    </row>
    <row r="89" spans="1:18" ht="30" customHeight="1" thickBot="1" x14ac:dyDescent="0.3">
      <c r="A89" s="793" t="s">
        <v>179</v>
      </c>
      <c r="B89" s="793"/>
      <c r="C89" s="793"/>
      <c r="D89" s="793"/>
      <c r="E89" s="793"/>
      <c r="F89" s="793"/>
      <c r="G89" s="793"/>
      <c r="H89" s="793"/>
      <c r="I89" s="793"/>
      <c r="J89" s="793"/>
      <c r="K89" s="793"/>
      <c r="L89" s="793"/>
      <c r="M89" s="793"/>
      <c r="N89" s="793"/>
      <c r="O89" s="793"/>
      <c r="P89" s="793"/>
      <c r="Q89" s="793"/>
      <c r="R89" s="793"/>
    </row>
    <row r="90" spans="1:18" ht="30" customHeight="1" x14ac:dyDescent="0.25">
      <c r="A90" s="339"/>
      <c r="B90" s="794" t="s">
        <v>180</v>
      </c>
      <c r="C90" s="795"/>
      <c r="D90" s="467" t="s">
        <v>181</v>
      </c>
      <c r="E90" s="796" t="s">
        <v>182</v>
      </c>
      <c r="F90" s="796"/>
      <c r="G90" s="467" t="s">
        <v>183</v>
      </c>
      <c r="H90" s="796" t="s">
        <v>184</v>
      </c>
      <c r="I90" s="796"/>
      <c r="J90" s="796" t="s">
        <v>185</v>
      </c>
      <c r="K90" s="796"/>
      <c r="L90" s="796" t="s">
        <v>186</v>
      </c>
      <c r="M90" s="796"/>
      <c r="N90" s="468" t="s">
        <v>187</v>
      </c>
      <c r="O90" s="467" t="s">
        <v>188</v>
      </c>
      <c r="P90" s="467" t="s">
        <v>189</v>
      </c>
      <c r="Q90" s="469" t="s">
        <v>190</v>
      </c>
    </row>
    <row r="91" spans="1:18" s="461" customFormat="1" ht="37.5" customHeight="1" x14ac:dyDescent="0.25">
      <c r="B91" s="784" t="s">
        <v>191</v>
      </c>
      <c r="C91" s="785"/>
      <c r="D91" s="470">
        <f>C7</f>
        <v>18927.060000000001</v>
      </c>
      <c r="E91" s="426"/>
      <c r="F91" s="426"/>
      <c r="G91" s="426"/>
      <c r="H91" s="426"/>
      <c r="I91" s="426"/>
      <c r="J91" s="426"/>
      <c r="K91" s="426"/>
      <c r="L91" s="426"/>
      <c r="M91" s="426"/>
      <c r="N91" s="471"/>
      <c r="O91" s="426"/>
      <c r="P91" s="426"/>
      <c r="Q91" s="472"/>
    </row>
    <row r="92" spans="1:18" ht="30" customHeight="1" x14ac:dyDescent="0.25">
      <c r="A92" s="786"/>
      <c r="B92" s="771" t="s">
        <v>192</v>
      </c>
      <c r="C92" s="772"/>
      <c r="D92" s="473"/>
      <c r="E92" s="474">
        <f>I7</f>
        <v>0</v>
      </c>
      <c r="F92" s="475" t="s">
        <v>193</v>
      </c>
      <c r="G92" s="474">
        <f>O7</f>
        <v>0</v>
      </c>
      <c r="H92" s="474" t="e">
        <f>E92/G92</f>
        <v>#DIV/0!</v>
      </c>
      <c r="I92" s="475" t="s">
        <v>193</v>
      </c>
      <c r="J92" s="476" t="e">
        <f>K68</f>
        <v>#DIV/0!</v>
      </c>
      <c r="K92" s="477" t="str">
        <f>L68</f>
        <v>mL°C-1</v>
      </c>
      <c r="L92" s="474" t="e">
        <f>H92*J92</f>
        <v>#DIV/0!</v>
      </c>
      <c r="M92" s="477" t="s">
        <v>4</v>
      </c>
      <c r="N92" s="474" t="e">
        <f>L92^2</f>
        <v>#DIV/0!</v>
      </c>
      <c r="O92" s="477" t="s">
        <v>19</v>
      </c>
      <c r="P92" s="477" t="s">
        <v>194</v>
      </c>
      <c r="Q92" s="478">
        <v>50</v>
      </c>
      <c r="R92" s="339"/>
    </row>
    <row r="93" spans="1:18" ht="30" customHeight="1" x14ac:dyDescent="0.25">
      <c r="A93" s="786"/>
      <c r="B93" s="771" t="s">
        <v>195</v>
      </c>
      <c r="C93" s="772"/>
      <c r="D93" s="473"/>
      <c r="E93" s="479">
        <f>K7</f>
        <v>0</v>
      </c>
      <c r="F93" s="475" t="s">
        <v>4</v>
      </c>
      <c r="G93" s="474">
        <f>SQRT(3)</f>
        <v>1.7320508075688772</v>
      </c>
      <c r="H93" s="474">
        <f>E93/G93</f>
        <v>0</v>
      </c>
      <c r="I93" s="475" t="str">
        <f>F93</f>
        <v>mL</v>
      </c>
      <c r="J93" s="474" t="e">
        <f>K68</f>
        <v>#DIV/0!</v>
      </c>
      <c r="K93" s="477" t="str">
        <f>L68</f>
        <v>mL°C-1</v>
      </c>
      <c r="L93" s="474" t="e">
        <f>H93*J93</f>
        <v>#DIV/0!</v>
      </c>
      <c r="M93" s="477" t="s">
        <v>4</v>
      </c>
      <c r="N93" s="474" t="e">
        <f>L93^2</f>
        <v>#DIV/0!</v>
      </c>
      <c r="O93" s="477" t="s">
        <v>19</v>
      </c>
      <c r="P93" s="477" t="s">
        <v>5</v>
      </c>
      <c r="Q93" s="480" t="s">
        <v>12</v>
      </c>
      <c r="R93" s="339"/>
    </row>
    <row r="94" spans="1:18" s="461" customFormat="1" ht="5.0999999999999996" customHeight="1" x14ac:dyDescent="0.25">
      <c r="B94" s="787"/>
      <c r="C94" s="788"/>
      <c r="D94" s="788"/>
      <c r="E94" s="427"/>
      <c r="F94" s="427"/>
      <c r="G94" s="427"/>
      <c r="H94" s="427"/>
      <c r="I94" s="427"/>
      <c r="J94" s="427"/>
      <c r="K94" s="427"/>
      <c r="L94" s="427"/>
      <c r="M94" s="427"/>
      <c r="N94" s="427"/>
      <c r="O94" s="427"/>
      <c r="P94" s="427"/>
      <c r="Q94" s="481"/>
    </row>
    <row r="95" spans="1:18" ht="30" customHeight="1" x14ac:dyDescent="0.25">
      <c r="A95" s="337"/>
      <c r="B95" s="771" t="s">
        <v>196</v>
      </c>
      <c r="C95" s="772"/>
      <c r="D95" s="482">
        <f>O58</f>
        <v>0</v>
      </c>
      <c r="E95" s="474">
        <f>I17</f>
        <v>0</v>
      </c>
      <c r="F95" s="475">
        <f>J17</f>
        <v>0</v>
      </c>
      <c r="G95" s="483">
        <f>O17</f>
        <v>0</v>
      </c>
      <c r="H95" s="474" t="e">
        <f>E95/G95</f>
        <v>#DIV/0!</v>
      </c>
      <c r="I95" s="475">
        <f>F95</f>
        <v>0</v>
      </c>
      <c r="J95" s="484" t="e">
        <f>K68</f>
        <v>#DIV/0!</v>
      </c>
      <c r="K95" s="485" t="str">
        <f>L68</f>
        <v>mL°C-1</v>
      </c>
      <c r="L95" s="474" t="e">
        <f>H95*J95</f>
        <v>#DIV/0!</v>
      </c>
      <c r="M95" s="477" t="s">
        <v>4</v>
      </c>
      <c r="N95" s="486" t="e">
        <f>L95^2</f>
        <v>#DIV/0!</v>
      </c>
      <c r="O95" s="477" t="s">
        <v>19</v>
      </c>
      <c r="P95" s="477" t="s">
        <v>194</v>
      </c>
      <c r="Q95" s="478">
        <v>50</v>
      </c>
      <c r="R95" s="339"/>
    </row>
    <row r="96" spans="1:18" s="461" customFormat="1" ht="37.5" customHeight="1" x14ac:dyDescent="0.25">
      <c r="B96" s="782" t="s">
        <v>197</v>
      </c>
      <c r="C96" s="783"/>
      <c r="D96" s="487" t="e">
        <f>G52</f>
        <v>#DIV/0!</v>
      </c>
      <c r="E96" s="488" t="e">
        <f>G52</f>
        <v>#DIV/0!</v>
      </c>
      <c r="F96" s="475" t="s">
        <v>3</v>
      </c>
      <c r="G96" s="427"/>
      <c r="H96" s="427"/>
      <c r="I96" s="427"/>
      <c r="J96" s="489"/>
      <c r="K96" s="427"/>
      <c r="L96" s="427"/>
      <c r="M96" s="427"/>
      <c r="N96" s="427"/>
      <c r="O96" s="427"/>
      <c r="P96" s="427"/>
      <c r="Q96" s="481"/>
    </row>
    <row r="97" spans="1:19" ht="30" customHeight="1" x14ac:dyDescent="0.25">
      <c r="A97" s="337"/>
      <c r="B97" s="771" t="s">
        <v>198</v>
      </c>
      <c r="C97" s="772"/>
      <c r="D97" s="490"/>
      <c r="E97" s="474">
        <f>E8</f>
        <v>0</v>
      </c>
      <c r="F97" s="475" t="s">
        <v>3</v>
      </c>
      <c r="G97" s="474">
        <f>SQRT(12)</f>
        <v>3.4641016151377544</v>
      </c>
      <c r="H97" s="474">
        <f>E97/G97</f>
        <v>0</v>
      </c>
      <c r="I97" s="475" t="s">
        <v>3</v>
      </c>
      <c r="J97" s="484">
        <f>K70</f>
        <v>0</v>
      </c>
      <c r="K97" s="477" t="s">
        <v>21</v>
      </c>
      <c r="L97" s="474">
        <f t="shared" ref="L97:L110" si="7">H97*J97</f>
        <v>0</v>
      </c>
      <c r="M97" s="477" t="s">
        <v>4</v>
      </c>
      <c r="N97" s="474">
        <f t="shared" ref="N97:N110" si="8">L97^2</f>
        <v>0</v>
      </c>
      <c r="O97" s="477" t="s">
        <v>20</v>
      </c>
      <c r="P97" s="477" t="s">
        <v>5</v>
      </c>
      <c r="Q97" s="480" t="s">
        <v>12</v>
      </c>
      <c r="R97" s="339"/>
    </row>
    <row r="98" spans="1:19" ht="30" customHeight="1" x14ac:dyDescent="0.25">
      <c r="A98" s="337"/>
      <c r="B98" s="771" t="s">
        <v>199</v>
      </c>
      <c r="C98" s="772"/>
      <c r="D98" s="490"/>
      <c r="E98" s="474">
        <f>I9</f>
        <v>0</v>
      </c>
      <c r="F98" s="475">
        <f>F11</f>
        <v>0</v>
      </c>
      <c r="G98" s="474">
        <f>O8</f>
        <v>0</v>
      </c>
      <c r="H98" s="474" t="e">
        <f t="shared" ref="H98:H110" si="9">E98/G98</f>
        <v>#DIV/0!</v>
      </c>
      <c r="I98" s="475" t="s">
        <v>3</v>
      </c>
      <c r="J98" s="484">
        <f>K70</f>
        <v>0</v>
      </c>
      <c r="K98" s="477" t="s">
        <v>21</v>
      </c>
      <c r="L98" s="474" t="e">
        <f t="shared" si="7"/>
        <v>#DIV/0!</v>
      </c>
      <c r="M98" s="477" t="s">
        <v>4</v>
      </c>
      <c r="N98" s="474" t="e">
        <f t="shared" si="8"/>
        <v>#DIV/0!</v>
      </c>
      <c r="O98" s="477" t="s">
        <v>19</v>
      </c>
      <c r="P98" s="477" t="s">
        <v>194</v>
      </c>
      <c r="Q98" s="478">
        <v>50</v>
      </c>
      <c r="R98" s="339"/>
    </row>
    <row r="99" spans="1:19" ht="30" customHeight="1" x14ac:dyDescent="0.25">
      <c r="A99" s="337"/>
      <c r="B99" s="771" t="s">
        <v>195</v>
      </c>
      <c r="C99" s="772"/>
      <c r="D99" s="490"/>
      <c r="E99" s="476">
        <f>K9</f>
        <v>0</v>
      </c>
      <c r="F99" s="475">
        <f>F11</f>
        <v>0</v>
      </c>
      <c r="G99" s="474">
        <f>SQRT(3)</f>
        <v>1.7320508075688772</v>
      </c>
      <c r="H99" s="474">
        <f t="shared" si="9"/>
        <v>0</v>
      </c>
      <c r="I99" s="475" t="s">
        <v>3</v>
      </c>
      <c r="J99" s="484">
        <f>K70</f>
        <v>0</v>
      </c>
      <c r="K99" s="477" t="s">
        <v>21</v>
      </c>
      <c r="L99" s="474">
        <f t="shared" si="7"/>
        <v>0</v>
      </c>
      <c r="M99" s="477" t="s">
        <v>4</v>
      </c>
      <c r="N99" s="474">
        <f t="shared" si="8"/>
        <v>0</v>
      </c>
      <c r="O99" s="477" t="s">
        <v>19</v>
      </c>
      <c r="P99" s="477" t="s">
        <v>5</v>
      </c>
      <c r="Q99" s="480" t="s">
        <v>12</v>
      </c>
      <c r="R99" s="339"/>
    </row>
    <row r="100" spans="1:19" ht="30" customHeight="1" x14ac:dyDescent="0.25">
      <c r="A100" s="337"/>
      <c r="B100" s="771" t="s">
        <v>200</v>
      </c>
      <c r="C100" s="772"/>
      <c r="D100" s="490"/>
      <c r="E100" s="474">
        <f>(MAX(D47:D51)-(MIN(D47:D51)))</f>
        <v>0</v>
      </c>
      <c r="F100" s="475">
        <f>F11</f>
        <v>0</v>
      </c>
      <c r="G100" s="474">
        <f>SQRT(12)</f>
        <v>3.4641016151377544</v>
      </c>
      <c r="H100" s="474">
        <f t="shared" si="9"/>
        <v>0</v>
      </c>
      <c r="I100" s="477" t="s">
        <v>4</v>
      </c>
      <c r="J100" s="484">
        <f>K70</f>
        <v>0</v>
      </c>
      <c r="K100" s="477" t="s">
        <v>21</v>
      </c>
      <c r="L100" s="474">
        <f t="shared" si="7"/>
        <v>0</v>
      </c>
      <c r="M100" s="477" t="s">
        <v>4</v>
      </c>
      <c r="N100" s="474">
        <f t="shared" si="8"/>
        <v>0</v>
      </c>
      <c r="O100" s="477" t="s">
        <v>20</v>
      </c>
      <c r="P100" s="477" t="s">
        <v>5</v>
      </c>
      <c r="Q100" s="480" t="s">
        <v>12</v>
      </c>
      <c r="R100" s="339"/>
    </row>
    <row r="101" spans="1:19" s="461" customFormat="1" ht="35.450000000000003" customHeight="1" x14ac:dyDescent="0.25">
      <c r="B101" s="782" t="s">
        <v>201</v>
      </c>
      <c r="C101" s="783"/>
      <c r="D101" s="487" t="e">
        <f>M52</f>
        <v>#DIV/0!</v>
      </c>
      <c r="E101" s="488" t="e">
        <f>M52</f>
        <v>#DIV/0!</v>
      </c>
      <c r="F101" s="475">
        <f>F11</f>
        <v>0</v>
      </c>
      <c r="G101" s="427"/>
      <c r="H101" s="427"/>
      <c r="I101" s="427"/>
      <c r="J101" s="489"/>
      <c r="K101" s="427"/>
      <c r="L101" s="427"/>
      <c r="M101" s="427"/>
      <c r="N101" s="427"/>
      <c r="O101" s="427"/>
      <c r="P101" s="427"/>
      <c r="Q101" s="481"/>
    </row>
    <row r="102" spans="1:19" ht="30" customHeight="1" x14ac:dyDescent="0.25">
      <c r="A102" s="337"/>
      <c r="B102" s="771" t="s">
        <v>198</v>
      </c>
      <c r="C102" s="772"/>
      <c r="D102" s="490">
        <f>E11</f>
        <v>0</v>
      </c>
      <c r="E102" s="474">
        <f>E11</f>
        <v>0</v>
      </c>
      <c r="F102" s="477">
        <f>F11</f>
        <v>0</v>
      </c>
      <c r="G102" s="474">
        <f>SQRT(12)</f>
        <v>3.4641016151377544</v>
      </c>
      <c r="H102" s="474">
        <f t="shared" si="9"/>
        <v>0</v>
      </c>
      <c r="I102" s="477" t="s">
        <v>4</v>
      </c>
      <c r="J102" s="484">
        <f>K72</f>
        <v>0</v>
      </c>
      <c r="K102" s="477" t="s">
        <v>21</v>
      </c>
      <c r="L102" s="474">
        <f t="shared" si="7"/>
        <v>0</v>
      </c>
      <c r="M102" s="477" t="s">
        <v>4</v>
      </c>
      <c r="N102" s="474">
        <f t="shared" si="8"/>
        <v>0</v>
      </c>
      <c r="O102" s="477" t="s">
        <v>20</v>
      </c>
      <c r="P102" s="477" t="s">
        <v>5</v>
      </c>
      <c r="Q102" s="480" t="s">
        <v>12</v>
      </c>
      <c r="R102" s="339"/>
    </row>
    <row r="103" spans="1:19" ht="30" customHeight="1" x14ac:dyDescent="0.25">
      <c r="A103" s="337"/>
      <c r="B103" s="771" t="s">
        <v>199</v>
      </c>
      <c r="C103" s="772"/>
      <c r="D103" s="490"/>
      <c r="E103" s="474">
        <f>I12</f>
        <v>0</v>
      </c>
      <c r="F103" s="475">
        <f>F11</f>
        <v>0</v>
      </c>
      <c r="G103" s="474">
        <f>O11</f>
        <v>0</v>
      </c>
      <c r="H103" s="474" t="e">
        <f t="shared" si="9"/>
        <v>#DIV/0!</v>
      </c>
      <c r="I103" s="477" t="s">
        <v>4</v>
      </c>
      <c r="J103" s="484">
        <f>K72</f>
        <v>0</v>
      </c>
      <c r="K103" s="477" t="s">
        <v>21</v>
      </c>
      <c r="L103" s="474" t="e">
        <f>H103*J103</f>
        <v>#DIV/0!</v>
      </c>
      <c r="M103" s="477" t="s">
        <v>4</v>
      </c>
      <c r="N103" s="474" t="e">
        <f>L103^2</f>
        <v>#DIV/0!</v>
      </c>
      <c r="O103" s="477" t="s">
        <v>19</v>
      </c>
      <c r="P103" s="477" t="s">
        <v>194</v>
      </c>
      <c r="Q103" s="478">
        <v>50</v>
      </c>
      <c r="R103" s="339"/>
    </row>
    <row r="104" spans="1:19" ht="30" customHeight="1" x14ac:dyDescent="0.25">
      <c r="A104" s="337"/>
      <c r="B104" s="771" t="s">
        <v>195</v>
      </c>
      <c r="C104" s="772"/>
      <c r="D104" s="491"/>
      <c r="E104" s="476">
        <f>K12</f>
        <v>0</v>
      </c>
      <c r="F104" s="475">
        <f>F11</f>
        <v>0</v>
      </c>
      <c r="G104" s="474">
        <f>SQRT(3)</f>
        <v>1.7320508075688772</v>
      </c>
      <c r="H104" s="474">
        <f t="shared" si="9"/>
        <v>0</v>
      </c>
      <c r="I104" s="477" t="s">
        <v>4</v>
      </c>
      <c r="J104" s="484">
        <f>K72</f>
        <v>0</v>
      </c>
      <c r="K104" s="477" t="s">
        <v>21</v>
      </c>
      <c r="L104" s="474">
        <f t="shared" si="7"/>
        <v>0</v>
      </c>
      <c r="M104" s="477" t="s">
        <v>4</v>
      </c>
      <c r="N104" s="474">
        <f t="shared" si="8"/>
        <v>0</v>
      </c>
      <c r="O104" s="477" t="s">
        <v>19</v>
      </c>
      <c r="P104" s="477" t="s">
        <v>5</v>
      </c>
      <c r="Q104" s="480" t="s">
        <v>12</v>
      </c>
      <c r="R104" s="339"/>
    </row>
    <row r="105" spans="1:19" ht="30" customHeight="1" x14ac:dyDescent="0.25">
      <c r="A105" s="337"/>
      <c r="B105" s="771" t="s">
        <v>200</v>
      </c>
      <c r="C105" s="772"/>
      <c r="D105" s="473"/>
      <c r="E105" s="483">
        <f>(MAX(J47:J51)-(MIN(J47:J51)))</f>
        <v>0</v>
      </c>
      <c r="F105" s="475">
        <f>F11</f>
        <v>0</v>
      </c>
      <c r="G105" s="474">
        <f>SQRT(12)</f>
        <v>3.4641016151377544</v>
      </c>
      <c r="H105" s="474">
        <f t="shared" si="9"/>
        <v>0</v>
      </c>
      <c r="I105" s="477" t="s">
        <v>4</v>
      </c>
      <c r="J105" s="484">
        <f>K72</f>
        <v>0</v>
      </c>
      <c r="K105" s="477" t="s">
        <v>21</v>
      </c>
      <c r="L105" s="474">
        <f t="shared" si="7"/>
        <v>0</v>
      </c>
      <c r="M105" s="477" t="s">
        <v>4</v>
      </c>
      <c r="N105" s="474">
        <f t="shared" si="8"/>
        <v>0</v>
      </c>
      <c r="O105" s="477" t="s">
        <v>20</v>
      </c>
      <c r="P105" s="477" t="s">
        <v>5</v>
      </c>
      <c r="Q105" s="480" t="s">
        <v>12</v>
      </c>
      <c r="R105" s="339"/>
    </row>
    <row r="106" spans="1:19" s="461" customFormat="1" ht="36" customHeight="1" x14ac:dyDescent="0.25">
      <c r="B106" s="780" t="s">
        <v>202</v>
      </c>
      <c r="C106" s="781"/>
      <c r="D106" s="492">
        <f>D38</f>
        <v>0</v>
      </c>
      <c r="E106" s="493">
        <f>D38</f>
        <v>0</v>
      </c>
      <c r="F106" s="477" t="s">
        <v>11</v>
      </c>
      <c r="G106" s="427"/>
      <c r="H106" s="427"/>
      <c r="I106" s="427"/>
      <c r="J106" s="489"/>
      <c r="K106" s="427"/>
      <c r="L106" s="427"/>
      <c r="M106" s="427"/>
      <c r="N106" s="427"/>
      <c r="O106" s="427"/>
      <c r="P106" s="427"/>
      <c r="Q106" s="481"/>
    </row>
    <row r="107" spans="1:19" ht="40.5" customHeight="1" x14ac:dyDescent="0.25">
      <c r="A107" s="337"/>
      <c r="B107" s="771" t="s">
        <v>203</v>
      </c>
      <c r="C107" s="772"/>
      <c r="D107" s="473"/>
      <c r="E107" s="474">
        <f>(D38*5)/100</f>
        <v>0</v>
      </c>
      <c r="F107" s="477" t="s">
        <v>11</v>
      </c>
      <c r="G107" s="474">
        <f>SQRT(3)</f>
        <v>1.7320508075688772</v>
      </c>
      <c r="H107" s="474">
        <f t="shared" si="9"/>
        <v>0</v>
      </c>
      <c r="I107" s="477" t="s">
        <v>4</v>
      </c>
      <c r="J107" s="479" t="e">
        <f>K78</f>
        <v>#DIV/0!</v>
      </c>
      <c r="K107" s="477" t="s">
        <v>21</v>
      </c>
      <c r="L107" s="474" t="e">
        <f t="shared" si="7"/>
        <v>#DIV/0!</v>
      </c>
      <c r="M107" s="477" t="s">
        <v>4</v>
      </c>
      <c r="N107" s="474" t="e">
        <f t="shared" si="8"/>
        <v>#DIV/0!</v>
      </c>
      <c r="O107" s="477" t="s">
        <v>204</v>
      </c>
      <c r="P107" s="477" t="s">
        <v>5</v>
      </c>
      <c r="Q107" s="480" t="s">
        <v>12</v>
      </c>
      <c r="R107" s="339"/>
    </row>
    <row r="108" spans="1:19" ht="40.5" customHeight="1" x14ac:dyDescent="0.25">
      <c r="A108" s="337"/>
      <c r="B108" s="771" t="s">
        <v>205</v>
      </c>
      <c r="C108" s="772"/>
      <c r="D108" s="494" t="s">
        <v>1</v>
      </c>
      <c r="E108" s="493">
        <f>(D39*5)/100</f>
        <v>0</v>
      </c>
      <c r="F108" s="477" t="s">
        <v>11</v>
      </c>
      <c r="G108" s="474">
        <f>SQRT(3)</f>
        <v>1.7320508075688772</v>
      </c>
      <c r="H108" s="474">
        <f t="shared" si="9"/>
        <v>0</v>
      </c>
      <c r="I108" s="477" t="s">
        <v>4</v>
      </c>
      <c r="J108" s="479" t="e">
        <f>K74</f>
        <v>#DIV/0!</v>
      </c>
      <c r="K108" s="477" t="s">
        <v>21</v>
      </c>
      <c r="L108" s="474" t="e">
        <f t="shared" si="7"/>
        <v>#DIV/0!</v>
      </c>
      <c r="M108" s="477" t="s">
        <v>4</v>
      </c>
      <c r="N108" s="474" t="e">
        <f t="shared" si="8"/>
        <v>#DIV/0!</v>
      </c>
      <c r="O108" s="477" t="s">
        <v>206</v>
      </c>
      <c r="P108" s="477" t="s">
        <v>5</v>
      </c>
      <c r="Q108" s="480" t="s">
        <v>12</v>
      </c>
      <c r="R108" s="339"/>
    </row>
    <row r="109" spans="1:19" ht="40.5" customHeight="1" x14ac:dyDescent="0.25">
      <c r="A109" s="337"/>
      <c r="B109" s="771" t="s">
        <v>207</v>
      </c>
      <c r="C109" s="772"/>
      <c r="D109" s="494" t="s">
        <v>0</v>
      </c>
      <c r="E109" s="493">
        <f>(F39*5)/100</f>
        <v>0</v>
      </c>
      <c r="F109" s="477" t="s">
        <v>11</v>
      </c>
      <c r="G109" s="474">
        <f>SQRT(3)</f>
        <v>1.7320508075688772</v>
      </c>
      <c r="H109" s="474">
        <f t="shared" si="9"/>
        <v>0</v>
      </c>
      <c r="I109" s="477" t="s">
        <v>4</v>
      </c>
      <c r="J109" s="479" t="e">
        <f>K76</f>
        <v>#DIV/0!</v>
      </c>
      <c r="K109" s="477" t="s">
        <v>21</v>
      </c>
      <c r="L109" s="474" t="e">
        <f t="shared" si="7"/>
        <v>#DIV/0!</v>
      </c>
      <c r="M109" s="477" t="s">
        <v>4</v>
      </c>
      <c r="N109" s="474" t="e">
        <f t="shared" si="8"/>
        <v>#DIV/0!</v>
      </c>
      <c r="O109" s="477" t="s">
        <v>208</v>
      </c>
      <c r="P109" s="477" t="s">
        <v>5</v>
      </c>
      <c r="Q109" s="480" t="s">
        <v>12</v>
      </c>
      <c r="R109" s="339"/>
    </row>
    <row r="110" spans="1:19" s="461" customFormat="1" ht="40.5" customHeight="1" thickBot="1" x14ac:dyDescent="0.3">
      <c r="A110" s="337"/>
      <c r="B110" s="773" t="s">
        <v>207</v>
      </c>
      <c r="C110" s="774"/>
      <c r="D110" s="495" t="s">
        <v>37</v>
      </c>
      <c r="E110" s="496">
        <f>(F40*5)/100</f>
        <v>0</v>
      </c>
      <c r="F110" s="497" t="s">
        <v>11</v>
      </c>
      <c r="G110" s="498">
        <f>SQRT(3)</f>
        <v>1.7320508075688772</v>
      </c>
      <c r="H110" s="498">
        <f t="shared" si="9"/>
        <v>0</v>
      </c>
      <c r="I110" s="497" t="s">
        <v>4</v>
      </c>
      <c r="J110" s="499">
        <f>K77</f>
        <v>0</v>
      </c>
      <c r="K110" s="497" t="s">
        <v>209</v>
      </c>
      <c r="L110" s="498">
        <f t="shared" si="7"/>
        <v>0</v>
      </c>
      <c r="M110" s="497" t="s">
        <v>4</v>
      </c>
      <c r="N110" s="498">
        <f t="shared" si="8"/>
        <v>0</v>
      </c>
      <c r="O110" s="497" t="s">
        <v>208</v>
      </c>
      <c r="P110" s="497" t="s">
        <v>5</v>
      </c>
      <c r="Q110" s="500" t="s">
        <v>12</v>
      </c>
      <c r="S110" s="335"/>
    </row>
    <row r="111" spans="1:19" s="502" customFormat="1" ht="40.5" customHeight="1" x14ac:dyDescent="0.25">
      <c r="A111" s="337"/>
      <c r="B111" s="337"/>
      <c r="C111" s="337"/>
      <c r="D111" s="337"/>
      <c r="E111" s="337"/>
      <c r="F111" s="337"/>
      <c r="G111" s="337"/>
      <c r="H111" s="337"/>
      <c r="I111" s="337"/>
      <c r="J111" s="337"/>
      <c r="K111" s="337"/>
      <c r="L111" s="337"/>
      <c r="M111" s="337"/>
      <c r="N111" s="337"/>
      <c r="O111" s="337"/>
      <c r="P111" s="337"/>
      <c r="Q111" s="337"/>
      <c r="R111" s="501"/>
      <c r="S111" s="335"/>
    </row>
    <row r="112" spans="1:19" s="461" customFormat="1" ht="5.0999999999999996" customHeight="1" thickBot="1" x14ac:dyDescent="0.3">
      <c r="B112" s="503"/>
      <c r="C112" s="503"/>
      <c r="D112" s="503"/>
      <c r="E112" s="427"/>
      <c r="F112" s="427"/>
      <c r="H112" s="427"/>
      <c r="I112" s="427"/>
      <c r="J112" s="427"/>
      <c r="K112" s="427"/>
      <c r="L112" s="427"/>
      <c r="M112" s="427"/>
      <c r="N112" s="427"/>
      <c r="O112" s="427"/>
    </row>
    <row r="113" spans="1:31" ht="30" customHeight="1" thickBot="1" x14ac:dyDescent="0.3">
      <c r="A113" s="339"/>
      <c r="B113" s="775" t="s">
        <v>210</v>
      </c>
      <c r="C113" s="776"/>
      <c r="D113" s="776"/>
      <c r="E113" s="776"/>
      <c r="F113" s="776"/>
      <c r="G113" s="776"/>
      <c r="H113" s="776"/>
      <c r="I113" s="776"/>
      <c r="J113" s="776"/>
      <c r="K113" s="776"/>
      <c r="L113" s="776"/>
      <c r="M113" s="776"/>
      <c r="N113" s="776"/>
      <c r="O113" s="776"/>
      <c r="P113" s="776"/>
      <c r="Q113" s="777"/>
    </row>
    <row r="114" spans="1:31" ht="30" customHeight="1" x14ac:dyDescent="0.25">
      <c r="A114" s="427"/>
      <c r="B114" s="778" t="s">
        <v>211</v>
      </c>
      <c r="C114" s="779"/>
      <c r="D114" s="779"/>
      <c r="E114" s="504">
        <f>(3.1416*(D41)^2/4)*D42</f>
        <v>0</v>
      </c>
      <c r="F114" s="505" t="s">
        <v>4</v>
      </c>
      <c r="G114" s="504">
        <f>SQRT(3)</f>
        <v>1.7320508075688772</v>
      </c>
      <c r="H114" s="504">
        <f>E114/G114</f>
        <v>0</v>
      </c>
      <c r="I114" s="505" t="s">
        <v>4</v>
      </c>
      <c r="J114" s="504">
        <v>1</v>
      </c>
      <c r="K114" s="505"/>
      <c r="L114" s="504">
        <f>H114*J114</f>
        <v>0</v>
      </c>
      <c r="M114" s="477" t="s">
        <v>4</v>
      </c>
      <c r="N114" s="504">
        <f>L114^2</f>
        <v>0</v>
      </c>
      <c r="O114" s="505" t="s">
        <v>18</v>
      </c>
      <c r="P114" s="505" t="s">
        <v>5</v>
      </c>
      <c r="Q114" s="506" t="s">
        <v>12</v>
      </c>
      <c r="R114" s="339"/>
    </row>
    <row r="115" spans="1:31" ht="30" customHeight="1" x14ac:dyDescent="0.25">
      <c r="A115" s="427"/>
      <c r="B115" s="759" t="s">
        <v>212</v>
      </c>
      <c r="C115" s="760"/>
      <c r="D115" s="760"/>
      <c r="E115" s="474">
        <f>(F37/2)</f>
        <v>0</v>
      </c>
      <c r="F115" s="477" t="s">
        <v>4</v>
      </c>
      <c r="G115" s="474">
        <f t="shared" ref="G115" si="10">SQRT(3)</f>
        <v>1.7320508075688772</v>
      </c>
      <c r="H115" s="474">
        <f>E115/G115</f>
        <v>0</v>
      </c>
      <c r="I115" s="477" t="s">
        <v>4</v>
      </c>
      <c r="J115" s="474">
        <v>1</v>
      </c>
      <c r="K115" s="477"/>
      <c r="L115" s="474">
        <f t="shared" ref="L115:L116" si="11">H115*J115</f>
        <v>0</v>
      </c>
      <c r="M115" s="477" t="s">
        <v>4</v>
      </c>
      <c r="N115" s="474">
        <f t="shared" ref="N115:N117" si="12">L115^2</f>
        <v>0</v>
      </c>
      <c r="O115" s="477" t="s">
        <v>18</v>
      </c>
      <c r="P115" s="477" t="s">
        <v>5</v>
      </c>
      <c r="Q115" s="480" t="s">
        <v>12</v>
      </c>
      <c r="R115" s="339"/>
    </row>
    <row r="116" spans="1:31" ht="30" customHeight="1" x14ac:dyDescent="0.25">
      <c r="A116" s="337"/>
      <c r="B116" s="759" t="s">
        <v>213</v>
      </c>
      <c r="C116" s="760"/>
      <c r="D116" s="760"/>
      <c r="E116" s="345">
        <f>E63</f>
        <v>0</v>
      </c>
      <c r="F116" s="477" t="s">
        <v>4</v>
      </c>
      <c r="G116" s="483">
        <f>SQRT(5)</f>
        <v>2.2360679774997898</v>
      </c>
      <c r="H116" s="479">
        <f>E116/G116</f>
        <v>0</v>
      </c>
      <c r="I116" s="477" t="s">
        <v>4</v>
      </c>
      <c r="J116" s="317">
        <v>1</v>
      </c>
      <c r="K116" s="477"/>
      <c r="L116" s="474">
        <f t="shared" si="11"/>
        <v>0</v>
      </c>
      <c r="M116" s="477" t="s">
        <v>4</v>
      </c>
      <c r="N116" s="488">
        <f t="shared" si="12"/>
        <v>0</v>
      </c>
      <c r="O116" s="477" t="s">
        <v>6</v>
      </c>
      <c r="P116" s="477" t="s">
        <v>194</v>
      </c>
      <c r="Q116" s="480">
        <f>C51-1</f>
        <v>4</v>
      </c>
      <c r="R116" s="339"/>
    </row>
    <row r="117" spans="1:31" ht="30" customHeight="1" thickBot="1" x14ac:dyDescent="0.3">
      <c r="A117" s="337" t="s">
        <v>214</v>
      </c>
      <c r="B117" s="761" t="s">
        <v>215</v>
      </c>
      <c r="C117" s="762"/>
      <c r="D117" s="762"/>
      <c r="E117" s="498">
        <f>(0.2+0.51+0.68)</f>
        <v>1.3900000000000001</v>
      </c>
      <c r="F117" s="497" t="s">
        <v>4</v>
      </c>
      <c r="G117" s="498">
        <v>1</v>
      </c>
      <c r="H117" s="498">
        <f>E117/G117</f>
        <v>1.3900000000000001</v>
      </c>
      <c r="I117" s="497" t="s">
        <v>4</v>
      </c>
      <c r="J117" s="498">
        <v>1</v>
      </c>
      <c r="K117" s="497"/>
      <c r="L117" s="498">
        <f>H117*J117</f>
        <v>1.3900000000000001</v>
      </c>
      <c r="M117" s="507" t="s">
        <v>4</v>
      </c>
      <c r="N117" s="508">
        <f t="shared" si="12"/>
        <v>1.9321000000000004</v>
      </c>
      <c r="O117" s="497" t="s">
        <v>216</v>
      </c>
      <c r="P117" s="497" t="s">
        <v>5</v>
      </c>
      <c r="Q117" s="500" t="s">
        <v>12</v>
      </c>
      <c r="R117" s="339"/>
    </row>
    <row r="118" spans="1:31" s="352" customFormat="1" ht="39.950000000000003" customHeight="1" x14ac:dyDescent="0.25">
      <c r="A118" s="455"/>
      <c r="B118" s="763"/>
      <c r="C118" s="763"/>
      <c r="D118" s="763"/>
      <c r="E118" s="509"/>
      <c r="F118" s="509"/>
      <c r="G118" s="510"/>
      <c r="H118" s="509"/>
      <c r="I118" s="509"/>
      <c r="J118" s="509"/>
      <c r="K118" s="509"/>
      <c r="L118" s="511"/>
      <c r="M118" s="512"/>
      <c r="N118" s="513" t="e">
        <f>SQRT(SUM(N92:N93,N95,N97:N100,N102:N105,N107:N109,N110,N114,N115,N116,N117,))</f>
        <v>#DIV/0!</v>
      </c>
      <c r="O118" s="509"/>
      <c r="P118" s="510"/>
      <c r="Q118" s="510"/>
    </row>
    <row r="119" spans="1:31" s="354" customFormat="1" ht="30" customHeight="1" thickBot="1" x14ac:dyDescent="0.3">
      <c r="A119" s="337"/>
      <c r="B119" s="514"/>
      <c r="C119" s="515"/>
      <c r="D119" s="515"/>
      <c r="E119" s="515"/>
      <c r="F119" s="515"/>
      <c r="G119" s="515"/>
      <c r="H119" s="515"/>
      <c r="I119" s="515"/>
      <c r="J119" s="515"/>
      <c r="K119" s="515"/>
      <c r="L119" s="515"/>
      <c r="M119" s="516" t="s">
        <v>217</v>
      </c>
      <c r="N119" s="513" t="e">
        <f>E123*N118</f>
        <v>#DIV/0!</v>
      </c>
      <c r="O119" s="515"/>
      <c r="P119" s="515"/>
      <c r="Q119" s="515"/>
      <c r="R119" s="515"/>
    </row>
    <row r="120" spans="1:31" s="354" customFormat="1" ht="30" customHeight="1" thickBot="1" x14ac:dyDescent="0.3">
      <c r="A120" s="337"/>
      <c r="B120" s="764" t="s">
        <v>218</v>
      </c>
      <c r="C120" s="765"/>
      <c r="D120" s="765"/>
      <c r="E120" s="765"/>
      <c r="F120" s="765"/>
      <c r="G120" s="765"/>
      <c r="H120" s="765"/>
      <c r="I120" s="765"/>
      <c r="J120" s="766"/>
      <c r="K120" s="517"/>
      <c r="L120" s="767" t="s">
        <v>17</v>
      </c>
      <c r="M120" s="768"/>
      <c r="N120" s="513" t="e">
        <f>(N118^4)/((L92^4/Q92)+(L95^4/Q95)+(L98^4/Q98)+(L103^4/Q103)+(L116^4/Q116))</f>
        <v>#DIV/0!</v>
      </c>
      <c r="O120" s="337"/>
      <c r="P120" s="337"/>
      <c r="Q120" s="337"/>
      <c r="R120" s="515"/>
      <c r="U120" s="514"/>
      <c r="V120" s="514"/>
      <c r="W120" s="514"/>
    </row>
    <row r="121" spans="1:31" s="354" customFormat="1" ht="30" customHeight="1" thickBot="1" x14ac:dyDescent="0.3">
      <c r="A121" s="337"/>
      <c r="B121" s="337"/>
      <c r="C121" s="518" t="s">
        <v>219</v>
      </c>
      <c r="D121" s="519" t="s">
        <v>220</v>
      </c>
      <c r="E121" s="519" t="s">
        <v>183</v>
      </c>
      <c r="F121" s="519" t="s">
        <v>7</v>
      </c>
      <c r="G121" s="519" t="s">
        <v>8</v>
      </c>
      <c r="H121" s="519" t="s">
        <v>9</v>
      </c>
      <c r="I121" s="520" t="s">
        <v>221</v>
      </c>
      <c r="J121" s="521" t="s">
        <v>222</v>
      </c>
      <c r="K121" s="337"/>
      <c r="L121" s="337"/>
      <c r="M121" s="337"/>
      <c r="N121" s="337"/>
      <c r="O121" s="337"/>
      <c r="P121" s="337"/>
      <c r="Q121" s="337"/>
      <c r="R121" s="515"/>
      <c r="U121" s="514"/>
      <c r="V121" s="514"/>
      <c r="W121" s="514"/>
    </row>
    <row r="122" spans="1:31" ht="30" customHeight="1" x14ac:dyDescent="0.25">
      <c r="A122" s="339"/>
      <c r="B122" s="522" t="s">
        <v>4</v>
      </c>
      <c r="C122" s="523">
        <f>E62</f>
        <v>18927.060000000001</v>
      </c>
      <c r="D122" s="524" t="e">
        <f>N118</f>
        <v>#DIV/0!</v>
      </c>
      <c r="E122" s="525"/>
      <c r="F122" s="524" t="e">
        <f>D122*$E$123</f>
        <v>#DIV/0!</v>
      </c>
      <c r="G122" s="525"/>
      <c r="H122" s="526">
        <f>C122-C7</f>
        <v>0</v>
      </c>
      <c r="I122" s="526">
        <f>ABS(H122)</f>
        <v>0</v>
      </c>
      <c r="J122" s="527" t="e">
        <f>F122*I122</f>
        <v>#DIV/0!</v>
      </c>
      <c r="K122" s="528"/>
      <c r="L122" s="339"/>
      <c r="M122" s="769" t="s">
        <v>183</v>
      </c>
      <c r="N122" s="770"/>
      <c r="Q122" s="339"/>
      <c r="R122" s="337"/>
    </row>
    <row r="123" spans="1:31" ht="30" customHeight="1" thickBot="1" x14ac:dyDescent="0.3">
      <c r="A123" s="339"/>
      <c r="B123" s="529" t="s">
        <v>223</v>
      </c>
      <c r="C123" s="530">
        <f>C122/L29</f>
        <v>1155.0003478354265</v>
      </c>
      <c r="D123" s="531" t="e">
        <f>D122/L29</f>
        <v>#DIV/0!</v>
      </c>
      <c r="E123" s="666" t="e">
        <f>M123</f>
        <v>#DIV/0!</v>
      </c>
      <c r="F123" s="531" t="e">
        <f>D123*$E$123</f>
        <v>#DIV/0!</v>
      </c>
      <c r="G123" s="532">
        <v>0.95</v>
      </c>
      <c r="H123" s="533">
        <f>H122/L29</f>
        <v>0</v>
      </c>
      <c r="I123" s="533">
        <f t="shared" ref="I123:I124" si="13">ABS(H123)</f>
        <v>0</v>
      </c>
      <c r="J123" s="527" t="e">
        <f t="shared" ref="J123:J124" si="14">F123*I123</f>
        <v>#DIV/0!</v>
      </c>
      <c r="K123" s="534"/>
      <c r="L123" s="339"/>
      <c r="M123" s="667" t="e">
        <f>_xlfn.T.INV.2T(0.05,N120)</f>
        <v>#DIV/0!</v>
      </c>
      <c r="N123" s="535" t="e">
        <f>TINV(0.05,N120)</f>
        <v>#DIV/0!</v>
      </c>
      <c r="O123" s="339"/>
      <c r="P123" s="339"/>
      <c r="Q123" s="339"/>
      <c r="R123" s="337"/>
    </row>
    <row r="124" spans="1:31" ht="30" customHeight="1" thickBot="1" x14ac:dyDescent="0.3">
      <c r="A124" s="339"/>
      <c r="B124" s="536" t="s">
        <v>10</v>
      </c>
      <c r="C124" s="537">
        <f>C123/L26</f>
        <v>5.0000013208605356</v>
      </c>
      <c r="D124" s="537" t="e">
        <f>D123/L26</f>
        <v>#DIV/0!</v>
      </c>
      <c r="E124" s="538"/>
      <c r="F124" s="537" t="e">
        <f t="shared" ref="F124" si="15">D124*$E$123</f>
        <v>#DIV/0!</v>
      </c>
      <c r="G124" s="538"/>
      <c r="H124" s="537">
        <f>H123/L26</f>
        <v>0</v>
      </c>
      <c r="I124" s="537">
        <f t="shared" si="13"/>
        <v>0</v>
      </c>
      <c r="J124" s="527" t="e">
        <f t="shared" si="14"/>
        <v>#DIV/0!</v>
      </c>
      <c r="K124" s="339"/>
      <c r="L124" s="339"/>
      <c r="M124" s="339"/>
      <c r="N124" s="339"/>
      <c r="O124" s="339"/>
      <c r="P124" s="339"/>
      <c r="Q124" s="539"/>
      <c r="R124" s="539"/>
      <c r="S124" s="539"/>
      <c r="T124" s="540"/>
      <c r="U124" s="540"/>
      <c r="V124" s="540"/>
      <c r="W124" s="540"/>
      <c r="X124" s="540"/>
      <c r="Y124" s="540"/>
      <c r="Z124" s="540"/>
      <c r="AA124" s="540"/>
      <c r="AB124" s="354"/>
      <c r="AC124" s="354"/>
      <c r="AD124" s="354"/>
      <c r="AE124" s="354"/>
    </row>
    <row r="125" spans="1:31" s="337" customFormat="1" ht="5.0999999999999996" customHeight="1" x14ac:dyDescent="0.25">
      <c r="B125" s="541"/>
      <c r="C125" s="542"/>
      <c r="D125" s="542"/>
      <c r="E125" s="543"/>
      <c r="F125" s="542"/>
      <c r="G125" s="543"/>
      <c r="H125" s="542"/>
      <c r="I125" s="542"/>
      <c r="J125" s="544"/>
      <c r="Q125" s="539"/>
      <c r="R125" s="539"/>
      <c r="S125" s="539"/>
      <c r="T125" s="539"/>
      <c r="U125" s="539"/>
      <c r="V125" s="539"/>
      <c r="W125" s="539"/>
      <c r="X125" s="539"/>
      <c r="Y125" s="539"/>
      <c r="Z125" s="539"/>
      <c r="AA125" s="539"/>
    </row>
    <row r="126" spans="1:31" ht="5.0999999999999996" customHeight="1" x14ac:dyDescent="0.25">
      <c r="A126" s="339"/>
      <c r="B126" s="461"/>
      <c r="C126" s="339"/>
      <c r="D126" s="339"/>
      <c r="E126" s="339"/>
      <c r="F126" s="339"/>
      <c r="G126" s="339"/>
      <c r="H126" s="339"/>
      <c r="I126" s="339"/>
      <c r="J126" s="339"/>
      <c r="K126" s="339"/>
      <c r="L126" s="339"/>
      <c r="M126" s="339"/>
      <c r="N126" s="339"/>
      <c r="O126" s="339"/>
      <c r="P126" s="339"/>
      <c r="Q126" s="337"/>
      <c r="R126" s="337"/>
      <c r="S126" s="337"/>
      <c r="T126" s="545"/>
      <c r="U126" s="546"/>
      <c r="V126" s="337"/>
      <c r="W126" s="545"/>
      <c r="X126" s="546"/>
      <c r="Y126" s="337"/>
      <c r="Z126" s="547"/>
      <c r="AA126" s="546"/>
      <c r="AB126" s="354"/>
      <c r="AC126" s="354"/>
      <c r="AD126" s="354"/>
      <c r="AE126" s="354"/>
    </row>
  </sheetData>
  <sheetProtection algorithmName="SHA-512" hashValue="nW61swkeX+BdOSfCssyVOrGUGfGdRGwPTi17iRIERAFvQG5pA7Za2nsrfJJ/353IFWJYDwMjS9ppNPfkRsCK7g==" saltValue="AK9nBsH47UXjN4RBemECZg==" spinCount="100000" sheet="1" objects="1" scenarios="1"/>
  <mergeCells count="157">
    <mergeCell ref="A1:B1"/>
    <mergeCell ref="D1:R1"/>
    <mergeCell ref="A3:B3"/>
    <mergeCell ref="N3:O3"/>
    <mergeCell ref="A5:R5"/>
    <mergeCell ref="Q6:R6"/>
    <mergeCell ref="A8:A10"/>
    <mergeCell ref="B8:B10"/>
    <mergeCell ref="E8:E10"/>
    <mergeCell ref="F8:F10"/>
    <mergeCell ref="H8:H10"/>
    <mergeCell ref="J8:J10"/>
    <mergeCell ref="L8:L10"/>
    <mergeCell ref="N8:N10"/>
    <mergeCell ref="O8:O10"/>
    <mergeCell ref="P8:P10"/>
    <mergeCell ref="P3:R3"/>
    <mergeCell ref="P11:P13"/>
    <mergeCell ref="A18:A19"/>
    <mergeCell ref="B18:B19"/>
    <mergeCell ref="C18:C19"/>
    <mergeCell ref="D18:D19"/>
    <mergeCell ref="E18:E19"/>
    <mergeCell ref="F18:F19"/>
    <mergeCell ref="G18:G19"/>
    <mergeCell ref="H18:H19"/>
    <mergeCell ref="A11:A13"/>
    <mergeCell ref="B11:B13"/>
    <mergeCell ref="E11:E13"/>
    <mergeCell ref="F11:F13"/>
    <mergeCell ref="H11:H13"/>
    <mergeCell ref="J11:J13"/>
    <mergeCell ref="L11:L13"/>
    <mergeCell ref="N11:N13"/>
    <mergeCell ref="O11:O13"/>
    <mergeCell ref="A14:A16"/>
    <mergeCell ref="E14:E16"/>
    <mergeCell ref="P24:P25"/>
    <mergeCell ref="Q24:Q25"/>
    <mergeCell ref="B25:C25"/>
    <mergeCell ref="O18:O19"/>
    <mergeCell ref="P18:P19"/>
    <mergeCell ref="B23:G23"/>
    <mergeCell ref="I23:Q23"/>
    <mergeCell ref="B24:C24"/>
    <mergeCell ref="D24:E24"/>
    <mergeCell ref="F24:G24"/>
    <mergeCell ref="I24:I25"/>
    <mergeCell ref="J24:J25"/>
    <mergeCell ref="K24:K25"/>
    <mergeCell ref="I18:I19"/>
    <mergeCell ref="J18:J19"/>
    <mergeCell ref="K18:K19"/>
    <mergeCell ref="L18:L19"/>
    <mergeCell ref="M18:M19"/>
    <mergeCell ref="N18:N19"/>
    <mergeCell ref="B26:C26"/>
    <mergeCell ref="B27:C27"/>
    <mergeCell ref="B28:C28"/>
    <mergeCell ref="B29:C29"/>
    <mergeCell ref="B30:C30"/>
    <mergeCell ref="B31:C31"/>
    <mergeCell ref="L24:L25"/>
    <mergeCell ref="M24:M25"/>
    <mergeCell ref="O24:O25"/>
    <mergeCell ref="B34:C34"/>
    <mergeCell ref="I34:R34"/>
    <mergeCell ref="B35:C35"/>
    <mergeCell ref="I35:L35"/>
    <mergeCell ref="M35:P35"/>
    <mergeCell ref="B36:C36"/>
    <mergeCell ref="I36:J36"/>
    <mergeCell ref="M36:N36"/>
    <mergeCell ref="B32:C32"/>
    <mergeCell ref="I32:J32"/>
    <mergeCell ref="K32:L32"/>
    <mergeCell ref="N32:O32"/>
    <mergeCell ref="P32:Q32"/>
    <mergeCell ref="B33:C33"/>
    <mergeCell ref="B39:C39"/>
    <mergeCell ref="B40:C40"/>
    <mergeCell ref="B41:C41"/>
    <mergeCell ref="B42:C42"/>
    <mergeCell ref="C44:N44"/>
    <mergeCell ref="C45:G45"/>
    <mergeCell ref="I45:N45"/>
    <mergeCell ref="B37:C37"/>
    <mergeCell ref="I37:J37"/>
    <mergeCell ref="M37:N37"/>
    <mergeCell ref="B38:C38"/>
    <mergeCell ref="I38:J38"/>
    <mergeCell ref="M38:N38"/>
    <mergeCell ref="E52:F52"/>
    <mergeCell ref="K52:L52"/>
    <mergeCell ref="B54:O54"/>
    <mergeCell ref="B55:O55"/>
    <mergeCell ref="B56:C56"/>
    <mergeCell ref="B57:C57"/>
    <mergeCell ref="L57:M59"/>
    <mergeCell ref="B58:C58"/>
    <mergeCell ref="B59:C59"/>
    <mergeCell ref="P67:P68"/>
    <mergeCell ref="B68:D68"/>
    <mergeCell ref="B70:D70"/>
    <mergeCell ref="B60:C60"/>
    <mergeCell ref="L60:M62"/>
    <mergeCell ref="B61:C61"/>
    <mergeCell ref="C62:D62"/>
    <mergeCell ref="C63:D63"/>
    <mergeCell ref="C64:D64"/>
    <mergeCell ref="B72:E72"/>
    <mergeCell ref="B74:F74"/>
    <mergeCell ref="B76:F76"/>
    <mergeCell ref="B78:F78"/>
    <mergeCell ref="B80:D80"/>
    <mergeCell ref="B82:D82"/>
    <mergeCell ref="B66:L66"/>
    <mergeCell ref="N67:N68"/>
    <mergeCell ref="O67:O68"/>
    <mergeCell ref="B91:C91"/>
    <mergeCell ref="A92:A93"/>
    <mergeCell ref="B92:C92"/>
    <mergeCell ref="B93:C93"/>
    <mergeCell ref="B94:D94"/>
    <mergeCell ref="B95:C95"/>
    <mergeCell ref="B84:D84"/>
    <mergeCell ref="B86:D86"/>
    <mergeCell ref="A89:R89"/>
    <mergeCell ref="B90:C90"/>
    <mergeCell ref="E90:F90"/>
    <mergeCell ref="H90:I90"/>
    <mergeCell ref="J90:K90"/>
    <mergeCell ref="L90:M90"/>
    <mergeCell ref="B102:C102"/>
    <mergeCell ref="B103:C103"/>
    <mergeCell ref="B104:C104"/>
    <mergeCell ref="B105:C105"/>
    <mergeCell ref="B106:C106"/>
    <mergeCell ref="B107:C107"/>
    <mergeCell ref="B96:C96"/>
    <mergeCell ref="B97:C97"/>
    <mergeCell ref="B98:C98"/>
    <mergeCell ref="B99:C99"/>
    <mergeCell ref="B100:C100"/>
    <mergeCell ref="B101:C101"/>
    <mergeCell ref="B116:D116"/>
    <mergeCell ref="B117:D117"/>
    <mergeCell ref="B118:D118"/>
    <mergeCell ref="B120:J120"/>
    <mergeCell ref="L120:M120"/>
    <mergeCell ref="M122:N122"/>
    <mergeCell ref="B108:C108"/>
    <mergeCell ref="B109:C109"/>
    <mergeCell ref="B110:C110"/>
    <mergeCell ref="B113:Q113"/>
    <mergeCell ref="B114:D114"/>
    <mergeCell ref="B115:D115"/>
  </mergeCells>
  <pageMargins left="0.70866141732283472" right="0.70866141732283472" top="0.74803149606299213" bottom="0.74803149606299213" header="0.31496062992125984" footer="0.31496062992125984"/>
  <pageSetup scale="28" orientation="landscape" horizontalDpi="4294967293" r:id="rId1"/>
  <headerFooter>
    <oddFooter>&amp;RRT03-F11.Vr.1(2017-04-27)
&amp;P de 3</oddFooter>
  </headerFooter>
  <rowBreaks count="1" manualBreakCount="1">
    <brk id="6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2"/>
  <sheetViews>
    <sheetView showGridLines="0" tabSelected="1" view="pageBreakPreview" zoomScale="150" zoomScaleNormal="100" zoomScaleSheetLayoutView="150" workbookViewId="0">
      <selection activeCell="B186" sqref="B186:I186"/>
    </sheetView>
  </sheetViews>
  <sheetFormatPr baseColWidth="10" defaultRowHeight="15" x14ac:dyDescent="0.2"/>
  <cols>
    <col min="1" max="1" width="5.28515625" style="718" customWidth="1"/>
    <col min="2" max="2" width="12.85546875" style="718" customWidth="1"/>
    <col min="3" max="3" width="9.28515625" style="718" customWidth="1"/>
    <col min="4" max="4" width="8.7109375" style="718" customWidth="1"/>
    <col min="5" max="5" width="10.5703125" style="718" customWidth="1"/>
    <col min="6" max="6" width="11" style="718" customWidth="1"/>
    <col min="7" max="7" width="9" style="718" customWidth="1"/>
    <col min="8" max="8" width="8.42578125" style="718" customWidth="1"/>
    <col min="9" max="9" width="7.5703125" style="718" customWidth="1"/>
    <col min="10" max="10" width="5.42578125" style="718" customWidth="1"/>
    <col min="11" max="16384" width="11.42578125" style="718"/>
  </cols>
  <sheetData>
    <row r="3" spans="1:10" ht="15.75" thickBot="1" x14ac:dyDescent="0.25"/>
    <row r="4" spans="1:10" ht="3" customHeight="1" thickTop="1" thickBot="1" x14ac:dyDescent="0.25">
      <c r="A4" s="922"/>
      <c r="B4" s="922"/>
      <c r="C4" s="922"/>
      <c r="D4" s="922"/>
      <c r="E4" s="922"/>
      <c r="F4" s="922"/>
      <c r="G4" s="922"/>
      <c r="H4" s="922"/>
      <c r="I4" s="922"/>
      <c r="J4" s="922"/>
    </row>
    <row r="5" spans="1:10" ht="3" customHeight="1" thickTop="1" x14ac:dyDescent="0.2"/>
    <row r="6" spans="1:10" ht="12" customHeight="1" x14ac:dyDescent="0.2">
      <c r="A6" s="971"/>
      <c r="B6" s="971"/>
      <c r="C6" s="971"/>
      <c r="D6" s="719"/>
      <c r="E6" s="719"/>
      <c r="F6" s="719"/>
    </row>
    <row r="7" spans="1:10" ht="12" customHeight="1" x14ac:dyDescent="0.2">
      <c r="A7" s="971" t="s">
        <v>71</v>
      </c>
      <c r="B7" s="971"/>
      <c r="C7" s="971"/>
      <c r="D7" s="971"/>
      <c r="E7" s="971"/>
      <c r="F7" s="719"/>
    </row>
    <row r="8" spans="1:10" ht="12" customHeight="1" x14ac:dyDescent="0.2">
      <c r="A8" s="720"/>
      <c r="B8" s="720"/>
      <c r="C8" s="720"/>
      <c r="D8" s="719"/>
      <c r="E8" s="719"/>
      <c r="F8" s="719"/>
    </row>
    <row r="9" spans="1:10" ht="15" customHeight="1" x14ac:dyDescent="0.2">
      <c r="A9" s="954" t="s">
        <v>72</v>
      </c>
      <c r="B9" s="954"/>
      <c r="C9" s="720"/>
      <c r="D9" s="931">
        <f>'CALIBRACIÓN DEL CUERPO'!F3</f>
        <v>0</v>
      </c>
      <c r="E9" s="931"/>
      <c r="F9" s="931"/>
      <c r="G9" s="931"/>
    </row>
    <row r="10" spans="1:10" ht="15" customHeight="1" x14ac:dyDescent="0.2">
      <c r="A10" s="954" t="s">
        <v>45</v>
      </c>
      <c r="B10" s="954"/>
      <c r="C10" s="720"/>
      <c r="D10" s="979"/>
      <c r="E10" s="979"/>
      <c r="F10" s="979"/>
      <c r="G10" s="979"/>
    </row>
    <row r="11" spans="1:10" ht="15" customHeight="1" x14ac:dyDescent="0.2">
      <c r="A11" s="954" t="s">
        <v>73</v>
      </c>
      <c r="B11" s="954"/>
      <c r="C11" s="720"/>
      <c r="D11" s="931">
        <f>'CALIBRACIÓN DEL CUERPO'!C3</f>
        <v>0</v>
      </c>
      <c r="E11" s="931"/>
      <c r="F11" s="931"/>
      <c r="G11" s="931"/>
    </row>
    <row r="12" spans="1:10" ht="15" customHeight="1" x14ac:dyDescent="0.2">
      <c r="A12" s="721"/>
      <c r="B12" s="721"/>
      <c r="C12" s="720"/>
      <c r="D12" s="719"/>
      <c r="E12" s="719"/>
      <c r="F12" s="719"/>
      <c r="G12" s="719"/>
    </row>
    <row r="13" spans="1:10" ht="15" customHeight="1" x14ac:dyDescent="0.2">
      <c r="A13" s="954" t="s">
        <v>30</v>
      </c>
      <c r="B13" s="954"/>
      <c r="C13" s="954"/>
      <c r="D13" s="976">
        <f>'CALIBRACIÓN DEL CUERPO'!I3</f>
        <v>0</v>
      </c>
      <c r="E13" s="976"/>
      <c r="F13" s="977" t="s">
        <v>31</v>
      </c>
      <c r="G13" s="977"/>
      <c r="H13" s="978">
        <f>'CALIBRACIÓN DEL CUERPO'!M3</f>
        <v>0</v>
      </c>
      <c r="I13" s="978"/>
      <c r="J13" s="978"/>
    </row>
    <row r="14" spans="1:10" ht="12" customHeight="1" x14ac:dyDescent="0.2">
      <c r="A14" s="954"/>
      <c r="B14" s="954"/>
      <c r="C14" s="722"/>
      <c r="D14" s="954"/>
      <c r="E14" s="954"/>
      <c r="F14" s="954"/>
    </row>
    <row r="15" spans="1:10" ht="20.100000000000001" customHeight="1" x14ac:dyDescent="0.2">
      <c r="A15" s="971" t="s">
        <v>74</v>
      </c>
      <c r="B15" s="971"/>
      <c r="C15" s="971"/>
      <c r="D15" s="971"/>
      <c r="E15" s="971"/>
      <c r="F15" s="971"/>
      <c r="G15" s="971"/>
      <c r="H15" s="971"/>
      <c r="I15" s="971"/>
      <c r="J15" s="971"/>
    </row>
    <row r="16" spans="1:10" ht="12" customHeight="1" x14ac:dyDescent="0.2">
      <c r="A16" s="720"/>
      <c r="B16" s="720"/>
      <c r="C16" s="720"/>
      <c r="D16" s="720"/>
      <c r="E16" s="720"/>
      <c r="F16" s="719"/>
    </row>
    <row r="17" spans="1:10" ht="15" customHeight="1" x14ac:dyDescent="0.2">
      <c r="A17" s="954" t="s">
        <v>27</v>
      </c>
      <c r="B17" s="954"/>
      <c r="C17" s="954"/>
      <c r="D17" s="975"/>
      <c r="E17" s="975"/>
      <c r="F17" s="975"/>
      <c r="G17" s="975"/>
      <c r="H17" s="975"/>
    </row>
    <row r="18" spans="1:10" ht="15" customHeight="1" x14ac:dyDescent="0.2">
      <c r="A18" s="954" t="s">
        <v>28</v>
      </c>
      <c r="B18" s="954"/>
      <c r="C18" s="954"/>
      <c r="D18" s="931">
        <f>'CALIBRACIÓN DEL CUERPO'!F25</f>
        <v>0</v>
      </c>
      <c r="E18" s="931"/>
      <c r="F18" s="931"/>
      <c r="G18" s="931"/>
    </row>
    <row r="19" spans="1:10" ht="15" customHeight="1" x14ac:dyDescent="0.2">
      <c r="A19" s="954" t="s">
        <v>29</v>
      </c>
      <c r="B19" s="954"/>
      <c r="C19" s="954"/>
      <c r="D19" s="931">
        <f>'CALIBRACIÓN DEL CUERPO'!F28</f>
        <v>0</v>
      </c>
      <c r="E19" s="931"/>
      <c r="F19" s="931"/>
      <c r="G19" s="931"/>
    </row>
    <row r="20" spans="1:10" ht="12" customHeight="1" x14ac:dyDescent="0.2">
      <c r="A20" s="721"/>
      <c r="B20" s="721"/>
      <c r="C20" s="721"/>
      <c r="D20" s="723"/>
      <c r="E20" s="723"/>
      <c r="F20" s="723"/>
      <c r="G20" s="723"/>
    </row>
    <row r="21" spans="1:10" ht="19.5" customHeight="1" x14ac:dyDescent="0.2">
      <c r="A21" s="973" t="s">
        <v>301</v>
      </c>
      <c r="B21" s="973"/>
      <c r="C21" s="973"/>
      <c r="D21" s="973"/>
      <c r="E21" s="973"/>
      <c r="F21" s="973"/>
    </row>
    <row r="22" spans="1:10" ht="12" customHeight="1" x14ac:dyDescent="0.2">
      <c r="A22" s="724"/>
      <c r="B22" s="724"/>
      <c r="C22" s="724"/>
      <c r="D22" s="724"/>
      <c r="E22" s="724"/>
      <c r="F22" s="724"/>
    </row>
    <row r="23" spans="1:10" ht="19.5" customHeight="1" x14ac:dyDescent="0.2">
      <c r="A23" s="974" t="s">
        <v>302</v>
      </c>
      <c r="B23" s="974"/>
      <c r="C23" s="974"/>
      <c r="D23" s="974"/>
      <c r="E23" s="974"/>
      <c r="F23" s="974"/>
      <c r="G23" s="954"/>
      <c r="H23" s="954"/>
      <c r="I23" s="954"/>
      <c r="J23" s="954"/>
    </row>
    <row r="24" spans="1:10" ht="12" customHeight="1" x14ac:dyDescent="0.2">
      <c r="A24" s="725"/>
      <c r="B24" s="725"/>
      <c r="C24" s="725"/>
      <c r="D24" s="725"/>
      <c r="E24" s="725"/>
      <c r="F24" s="725"/>
      <c r="G24" s="725"/>
      <c r="H24" s="725"/>
      <c r="I24" s="725"/>
      <c r="J24" s="725"/>
    </row>
    <row r="25" spans="1:10" ht="15.75" customHeight="1" x14ac:dyDescent="0.2">
      <c r="A25" s="972" t="s">
        <v>75</v>
      </c>
      <c r="B25" s="972"/>
      <c r="C25" s="972"/>
      <c r="D25" s="954" t="s">
        <v>309</v>
      </c>
      <c r="E25" s="954"/>
      <c r="F25" s="954"/>
      <c r="G25" s="954"/>
      <c r="H25" s="954"/>
      <c r="I25" s="954"/>
      <c r="J25" s="954"/>
    </row>
    <row r="26" spans="1:10" ht="15.75" customHeight="1" x14ac:dyDescent="0.2">
      <c r="A26" s="725"/>
      <c r="B26" s="725"/>
      <c r="C26" s="725"/>
      <c r="D26" s="725"/>
      <c r="E26" s="725"/>
      <c r="F26" s="725"/>
      <c r="G26" s="725"/>
      <c r="H26" s="725"/>
      <c r="I26" s="725"/>
      <c r="J26" s="725"/>
    </row>
    <row r="27" spans="1:10" ht="15" customHeight="1" x14ac:dyDescent="0.2">
      <c r="A27" s="927" t="s">
        <v>32</v>
      </c>
      <c r="B27" s="927"/>
      <c r="C27" s="927"/>
      <c r="D27" s="927"/>
      <c r="E27" s="927"/>
      <c r="F27" s="927"/>
      <c r="G27" s="927"/>
      <c r="H27" s="927"/>
      <c r="I27" s="927"/>
      <c r="J27" s="927"/>
    </row>
    <row r="28" spans="1:10" ht="15" customHeight="1" x14ac:dyDescent="0.2">
      <c r="A28" s="927"/>
      <c r="B28" s="927"/>
      <c r="C28" s="927"/>
      <c r="D28" s="927"/>
      <c r="E28" s="927"/>
      <c r="F28" s="927"/>
      <c r="G28" s="927"/>
      <c r="H28" s="927"/>
      <c r="I28" s="927"/>
      <c r="J28" s="927"/>
    </row>
    <row r="29" spans="1:10" ht="15" customHeight="1" x14ac:dyDescent="0.2">
      <c r="A29" s="927" t="s">
        <v>33</v>
      </c>
      <c r="B29" s="927"/>
      <c r="C29" s="927"/>
      <c r="D29" s="927"/>
      <c r="E29" s="927"/>
      <c r="F29" s="927"/>
      <c r="G29" s="927"/>
      <c r="H29" s="927"/>
      <c r="I29" s="927"/>
      <c r="J29" s="927"/>
    </row>
    <row r="30" spans="1:10" ht="12" customHeight="1" x14ac:dyDescent="0.2">
      <c r="A30" s="723"/>
      <c r="B30" s="723"/>
      <c r="C30" s="723"/>
      <c r="D30" s="723"/>
      <c r="E30" s="723"/>
      <c r="F30" s="723"/>
      <c r="G30" s="723"/>
      <c r="H30" s="723"/>
      <c r="I30" s="723"/>
    </row>
    <row r="31" spans="1:10" ht="45" customHeight="1" x14ac:dyDescent="0.2">
      <c r="A31" s="927" t="s">
        <v>34</v>
      </c>
      <c r="B31" s="927"/>
      <c r="C31" s="927"/>
      <c r="D31" s="927"/>
      <c r="E31" s="927"/>
      <c r="F31" s="927"/>
      <c r="G31" s="927"/>
      <c r="H31" s="927"/>
      <c r="I31" s="927"/>
      <c r="J31" s="927"/>
    </row>
    <row r="32" spans="1:10" ht="12" customHeight="1" x14ac:dyDescent="0.2">
      <c r="A32" s="726"/>
      <c r="B32" s="726"/>
      <c r="C32" s="726"/>
      <c r="D32" s="726"/>
      <c r="E32" s="726"/>
      <c r="F32" s="726"/>
      <c r="G32" s="726"/>
      <c r="H32" s="726"/>
      <c r="I32" s="726"/>
      <c r="J32" s="726"/>
    </row>
    <row r="33" spans="1:10" ht="15.75" x14ac:dyDescent="0.2">
      <c r="A33" s="932" t="s">
        <v>77</v>
      </c>
      <c r="B33" s="932"/>
      <c r="C33" s="932"/>
      <c r="D33" s="932"/>
      <c r="E33" s="932"/>
      <c r="F33" s="932"/>
      <c r="G33" s="932"/>
      <c r="H33" s="932"/>
      <c r="I33" s="932"/>
    </row>
    <row r="35" spans="1:10" ht="15.75" x14ac:dyDescent="0.2">
      <c r="A35" s="971" t="s">
        <v>46</v>
      </c>
      <c r="B35" s="971"/>
      <c r="C35" s="971"/>
      <c r="D35" s="971"/>
      <c r="E35" s="971"/>
      <c r="F35" s="971"/>
      <c r="G35" s="971"/>
      <c r="H35" s="971"/>
      <c r="I35" s="971"/>
      <c r="J35" s="971"/>
    </row>
    <row r="36" spans="1:10" ht="15.75" x14ac:dyDescent="0.2">
      <c r="A36" s="720"/>
      <c r="B36" s="720"/>
      <c r="C36" s="720"/>
      <c r="D36" s="720"/>
      <c r="E36" s="720"/>
      <c r="F36" s="720"/>
      <c r="G36" s="720"/>
      <c r="H36" s="720"/>
      <c r="I36" s="720"/>
      <c r="J36" s="720"/>
    </row>
    <row r="37" spans="1:10" ht="15" customHeight="1" x14ac:dyDescent="0.2">
      <c r="A37" s="923" t="s">
        <v>50</v>
      </c>
      <c r="B37" s="923"/>
      <c r="C37" s="923"/>
      <c r="D37" s="727"/>
      <c r="E37" s="931"/>
      <c r="F37" s="931"/>
      <c r="G37" s="931"/>
    </row>
    <row r="38" spans="1:10" ht="15" customHeight="1" x14ac:dyDescent="0.2">
      <c r="A38" s="923" t="s">
        <v>52</v>
      </c>
      <c r="B38" s="923"/>
      <c r="C38" s="923"/>
      <c r="D38" s="923"/>
      <c r="E38" s="931"/>
      <c r="F38" s="931"/>
      <c r="G38" s="931"/>
    </row>
    <row r="39" spans="1:10" ht="15" customHeight="1" x14ac:dyDescent="0.2">
      <c r="A39" s="954" t="s">
        <v>51</v>
      </c>
      <c r="B39" s="954"/>
      <c r="C39" s="954"/>
      <c r="E39" s="954"/>
      <c r="F39" s="954"/>
      <c r="G39" s="954"/>
    </row>
    <row r="40" spans="1:10" ht="15" customHeight="1" x14ac:dyDescent="0.2">
      <c r="A40" s="954" t="s">
        <v>78</v>
      </c>
      <c r="B40" s="954"/>
      <c r="C40" s="954"/>
      <c r="D40" s="954"/>
      <c r="E40" s="954"/>
      <c r="F40" s="954"/>
      <c r="J40" s="728"/>
    </row>
    <row r="41" spans="1:10" ht="15" customHeight="1" x14ac:dyDescent="0.2">
      <c r="A41" s="954" t="s">
        <v>310</v>
      </c>
      <c r="B41" s="954"/>
      <c r="C41" s="954"/>
      <c r="E41" s="931"/>
      <c r="F41" s="931"/>
      <c r="G41" s="931"/>
    </row>
    <row r="42" spans="1:10" ht="15" customHeight="1" x14ac:dyDescent="0.2">
      <c r="A42" s="954" t="s">
        <v>54</v>
      </c>
      <c r="B42" s="954"/>
      <c r="C42" s="954"/>
      <c r="E42" s="729"/>
    </row>
    <row r="43" spans="1:10" ht="15" customHeight="1" x14ac:dyDescent="0.2">
      <c r="A43" s="954" t="s">
        <v>57</v>
      </c>
      <c r="B43" s="954"/>
      <c r="C43" s="954"/>
      <c r="D43" s="954"/>
      <c r="E43" s="970"/>
      <c r="F43" s="931"/>
      <c r="G43" s="931"/>
    </row>
    <row r="44" spans="1:10" ht="15" customHeight="1" thickBot="1" x14ac:dyDescent="0.25">
      <c r="A44" s="954" t="s">
        <v>55</v>
      </c>
      <c r="B44" s="954"/>
      <c r="C44" s="954"/>
      <c r="E44" s="931"/>
      <c r="F44" s="931"/>
      <c r="G44" s="931"/>
      <c r="H44" s="931"/>
      <c r="I44" s="931"/>
    </row>
    <row r="45" spans="1:10" ht="3" customHeight="1" thickTop="1" thickBot="1" x14ac:dyDescent="0.25">
      <c r="A45" s="922"/>
      <c r="B45" s="922"/>
      <c r="C45" s="922"/>
      <c r="D45" s="922"/>
      <c r="E45" s="922"/>
      <c r="F45" s="922"/>
      <c r="G45" s="922"/>
      <c r="H45" s="922"/>
      <c r="I45" s="922"/>
      <c r="J45" s="922"/>
    </row>
    <row r="46" spans="1:10" ht="12" customHeight="1" thickTop="1" x14ac:dyDescent="0.2"/>
    <row r="47" spans="1:10" ht="15.75" customHeight="1" x14ac:dyDescent="0.2">
      <c r="A47" s="723"/>
      <c r="B47" s="723"/>
      <c r="C47" s="723"/>
      <c r="D47" s="723"/>
      <c r="E47" s="723"/>
      <c r="F47" s="723"/>
      <c r="G47" s="723"/>
      <c r="H47" s="723"/>
      <c r="I47" s="723"/>
    </row>
    <row r="48" spans="1:10" ht="15.75" customHeight="1" x14ac:dyDescent="0.2">
      <c r="A48" s="723"/>
      <c r="B48" s="723"/>
      <c r="C48" s="723"/>
      <c r="D48" s="723"/>
      <c r="E48" s="723"/>
      <c r="F48" s="723"/>
      <c r="G48" s="723"/>
      <c r="H48" s="723"/>
      <c r="I48" s="723"/>
    </row>
    <row r="49" spans="1:10" ht="15.75" customHeight="1" x14ac:dyDescent="0.2">
      <c r="A49" s="723"/>
      <c r="B49" s="723"/>
      <c r="C49" s="723"/>
      <c r="D49" s="723"/>
      <c r="E49" s="723"/>
      <c r="F49" s="723"/>
      <c r="G49" s="723"/>
      <c r="H49" s="723"/>
      <c r="I49" s="723"/>
    </row>
    <row r="50" spans="1:10" ht="15.75" customHeight="1" x14ac:dyDescent="0.2">
      <c r="A50" s="723"/>
      <c r="B50" s="723"/>
      <c r="C50" s="723"/>
      <c r="D50" s="723"/>
      <c r="E50" s="723"/>
      <c r="F50" s="723"/>
      <c r="G50" s="723"/>
      <c r="H50" s="723"/>
      <c r="I50" s="723"/>
    </row>
    <row r="51" spans="1:10" ht="15.75" customHeight="1" x14ac:dyDescent="0.2">
      <c r="A51" s="723"/>
      <c r="B51" s="723"/>
      <c r="C51" s="723"/>
      <c r="D51" s="723"/>
      <c r="E51" s="723"/>
      <c r="F51" s="723"/>
      <c r="G51" s="723"/>
      <c r="H51" s="723"/>
      <c r="I51" s="723"/>
    </row>
    <row r="52" spans="1:10" ht="12" customHeight="1" thickBot="1" x14ac:dyDescent="0.25"/>
    <row r="53" spans="1:10" ht="3" customHeight="1" thickTop="1" thickBot="1" x14ac:dyDescent="0.25">
      <c r="A53" s="922"/>
      <c r="B53" s="922"/>
      <c r="C53" s="922"/>
      <c r="D53" s="922"/>
      <c r="E53" s="922"/>
      <c r="F53" s="922"/>
      <c r="G53" s="922"/>
      <c r="H53" s="922"/>
      <c r="I53" s="922"/>
      <c r="J53" s="922"/>
    </row>
    <row r="54" spans="1:10" ht="12" customHeight="1" thickTop="1" x14ac:dyDescent="0.2"/>
    <row r="55" spans="1:10" ht="15" customHeight="1" x14ac:dyDescent="0.2">
      <c r="A55" s="946" t="s">
        <v>303</v>
      </c>
      <c r="B55" s="946"/>
      <c r="C55" s="946"/>
      <c r="D55" s="946"/>
      <c r="E55" s="946"/>
      <c r="F55" s="946"/>
      <c r="G55" s="946"/>
      <c r="H55" s="946"/>
      <c r="I55" s="946"/>
      <c r="J55" s="946"/>
    </row>
    <row r="56" spans="1:10" ht="15" customHeight="1" x14ac:dyDescent="0.2">
      <c r="A56" s="723"/>
      <c r="B56" s="723"/>
      <c r="C56" s="723"/>
      <c r="D56" s="723"/>
      <c r="E56" s="723"/>
      <c r="F56" s="723"/>
      <c r="G56" s="723"/>
      <c r="H56" s="723"/>
      <c r="I56" s="723"/>
    </row>
    <row r="57" spans="1:10" ht="15" customHeight="1" x14ac:dyDescent="0.2">
      <c r="A57" s="927" t="s">
        <v>58</v>
      </c>
      <c r="B57" s="927"/>
      <c r="C57" s="927"/>
      <c r="D57" s="927"/>
      <c r="E57" s="927"/>
      <c r="F57" s="927"/>
      <c r="G57" s="927"/>
      <c r="H57" s="927"/>
      <c r="I57" s="927"/>
      <c r="J57" s="927"/>
    </row>
    <row r="58" spans="1:10" ht="15" customHeight="1" x14ac:dyDescent="0.2">
      <c r="A58" s="927"/>
      <c r="B58" s="927"/>
      <c r="C58" s="927"/>
      <c r="D58" s="927"/>
      <c r="E58" s="927"/>
      <c r="F58" s="927"/>
      <c r="G58" s="927"/>
      <c r="H58" s="927"/>
      <c r="I58" s="927"/>
      <c r="J58" s="927"/>
    </row>
    <row r="59" spans="1:10" ht="15" customHeight="1" x14ac:dyDescent="0.2">
      <c r="A59" s="927"/>
      <c r="B59" s="927"/>
      <c r="C59" s="927"/>
      <c r="D59" s="927"/>
      <c r="E59" s="927"/>
      <c r="F59" s="927"/>
      <c r="G59" s="927"/>
      <c r="H59" s="927"/>
      <c r="I59" s="927"/>
      <c r="J59" s="927"/>
    </row>
    <row r="60" spans="1:10" ht="15" customHeight="1" x14ac:dyDescent="0.2">
      <c r="A60" s="927"/>
      <c r="B60" s="927"/>
      <c r="C60" s="927"/>
      <c r="D60" s="927"/>
      <c r="E60" s="927"/>
      <c r="F60" s="927"/>
      <c r="G60" s="927"/>
      <c r="H60" s="927"/>
      <c r="I60" s="927"/>
      <c r="J60" s="927"/>
    </row>
    <row r="61" spans="1:10" ht="15" customHeight="1" x14ac:dyDescent="0.2"/>
    <row r="62" spans="1:10" ht="15" customHeight="1" x14ac:dyDescent="0.2"/>
    <row r="63" spans="1:10" ht="12" customHeight="1" x14ac:dyDescent="0.2">
      <c r="A63" s="721"/>
      <c r="B63" s="721"/>
      <c r="C63" s="721"/>
      <c r="E63" s="723"/>
      <c r="F63" s="723"/>
      <c r="G63" s="723"/>
    </row>
    <row r="64" spans="1:10" ht="20.100000000000001" customHeight="1" x14ac:dyDescent="0.2"/>
    <row r="65" spans="1:10" ht="12" customHeight="1" x14ac:dyDescent="0.2"/>
    <row r="66" spans="1:10" ht="12" customHeight="1" x14ac:dyDescent="0.2">
      <c r="A66" s="730"/>
      <c r="B66" s="730"/>
      <c r="C66" s="730"/>
      <c r="D66" s="730"/>
      <c r="E66" s="730"/>
      <c r="F66" s="730"/>
      <c r="G66" s="730"/>
      <c r="H66" s="730"/>
      <c r="I66" s="730"/>
      <c r="J66" s="730"/>
    </row>
    <row r="67" spans="1:10" ht="15" customHeight="1" x14ac:dyDescent="0.2">
      <c r="A67" s="969" t="s">
        <v>60</v>
      </c>
      <c r="B67" s="969"/>
      <c r="C67" s="723"/>
      <c r="D67" s="723"/>
      <c r="E67" s="723"/>
      <c r="F67" s="723"/>
      <c r="G67" s="723"/>
      <c r="H67" s="723"/>
      <c r="I67" s="723"/>
      <c r="J67" s="726"/>
    </row>
    <row r="68" spans="1:10" ht="12" customHeight="1" x14ac:dyDescent="0.2">
      <c r="A68" s="731"/>
      <c r="B68" s="723"/>
      <c r="C68" s="723"/>
      <c r="D68" s="723"/>
      <c r="E68" s="723"/>
      <c r="F68" s="723"/>
      <c r="G68" s="723"/>
      <c r="H68" s="723"/>
      <c r="I68" s="723"/>
      <c r="J68" s="726"/>
    </row>
    <row r="69" spans="1:10" ht="20.25" customHeight="1" x14ac:dyDescent="0.2">
      <c r="A69" s="723"/>
      <c r="B69" s="732"/>
      <c r="C69" s="733" t="s">
        <v>59</v>
      </c>
      <c r="D69" s="723"/>
      <c r="E69" s="723"/>
      <c r="F69" s="723"/>
      <c r="G69" s="723"/>
      <c r="H69" s="723"/>
      <c r="I69" s="723"/>
      <c r="J69" s="726"/>
    </row>
    <row r="70" spans="1:10" ht="9.9499999999999993" customHeight="1" x14ac:dyDescent="0.2">
      <c r="A70" s="730"/>
      <c r="B70" s="730"/>
      <c r="C70" s="730"/>
      <c r="D70" s="730"/>
      <c r="E70" s="730"/>
      <c r="F70" s="730"/>
      <c r="G70" s="730"/>
      <c r="H70" s="730"/>
      <c r="I70" s="730"/>
      <c r="J70" s="730"/>
    </row>
    <row r="71" spans="1:10" ht="30" customHeight="1" x14ac:dyDescent="0.2">
      <c r="A71" s="723"/>
      <c r="B71" s="734"/>
      <c r="C71" s="927" t="s">
        <v>61</v>
      </c>
      <c r="D71" s="927"/>
      <c r="E71" s="927"/>
      <c r="F71" s="927"/>
      <c r="G71" s="927"/>
      <c r="H71" s="927"/>
      <c r="I71" s="927"/>
      <c r="J71" s="927"/>
    </row>
    <row r="72" spans="1:10" ht="9.9499999999999993" customHeight="1" x14ac:dyDescent="0.2">
      <c r="A72" s="723"/>
      <c r="B72" s="734"/>
      <c r="C72" s="726"/>
      <c r="D72" s="726"/>
      <c r="E72" s="726"/>
      <c r="F72" s="726"/>
      <c r="G72" s="726"/>
      <c r="H72" s="726"/>
      <c r="I72" s="726"/>
      <c r="J72" s="726"/>
    </row>
    <row r="73" spans="1:10" ht="20.100000000000001" customHeight="1" x14ac:dyDescent="0.2">
      <c r="A73" s="723"/>
      <c r="B73" s="723"/>
      <c r="C73" s="927" t="s">
        <v>79</v>
      </c>
      <c r="D73" s="927"/>
      <c r="E73" s="927"/>
      <c r="F73" s="927"/>
      <c r="G73" s="927"/>
      <c r="H73" s="927"/>
      <c r="I73" s="927"/>
      <c r="J73" s="927"/>
    </row>
    <row r="74" spans="1:10" ht="9.9499999999999993" customHeight="1" x14ac:dyDescent="0.2">
      <c r="A74" s="723"/>
      <c r="B74" s="723"/>
      <c r="C74" s="726"/>
      <c r="D74" s="726"/>
      <c r="E74" s="726"/>
      <c r="F74" s="726"/>
      <c r="G74" s="726"/>
      <c r="H74" s="726"/>
      <c r="I74" s="726"/>
      <c r="J74" s="726"/>
    </row>
    <row r="75" spans="1:10" ht="33" customHeight="1" x14ac:dyDescent="0.2">
      <c r="A75" s="723"/>
      <c r="B75" s="723"/>
      <c r="C75" s="927" t="s">
        <v>80</v>
      </c>
      <c r="D75" s="927"/>
      <c r="E75" s="927"/>
      <c r="F75" s="927"/>
      <c r="G75" s="927"/>
      <c r="H75" s="927"/>
      <c r="I75" s="927"/>
      <c r="J75" s="927"/>
    </row>
    <row r="76" spans="1:10" ht="9.9499999999999993" customHeight="1" x14ac:dyDescent="0.2">
      <c r="A76" s="723"/>
      <c r="B76" s="723"/>
      <c r="C76" s="726"/>
      <c r="D76" s="726"/>
      <c r="E76" s="726"/>
      <c r="F76" s="726"/>
      <c r="G76" s="726"/>
      <c r="H76" s="726"/>
      <c r="I76" s="726"/>
      <c r="J76" s="726"/>
    </row>
    <row r="77" spans="1:10" ht="20.100000000000001" customHeight="1" x14ac:dyDescent="0.2">
      <c r="A77" s="723"/>
      <c r="B77" s="723"/>
      <c r="C77" s="927" t="s">
        <v>81</v>
      </c>
      <c r="D77" s="927"/>
      <c r="E77" s="927"/>
      <c r="F77" s="927"/>
      <c r="G77" s="927"/>
      <c r="H77" s="927"/>
      <c r="I77" s="927"/>
      <c r="J77" s="927"/>
    </row>
    <row r="78" spans="1:10" ht="9.9499999999999993" customHeight="1" x14ac:dyDescent="0.2">
      <c r="A78" s="723"/>
      <c r="B78" s="723"/>
      <c r="C78" s="726"/>
      <c r="D78" s="726"/>
      <c r="E78" s="726"/>
      <c r="F78" s="726"/>
      <c r="G78" s="726"/>
      <c r="H78" s="726"/>
      <c r="I78" s="726"/>
      <c r="J78" s="726"/>
    </row>
    <row r="79" spans="1:10" ht="20.100000000000001" customHeight="1" x14ac:dyDescent="0.2">
      <c r="A79" s="723"/>
      <c r="B79" s="718" t="s">
        <v>13</v>
      </c>
      <c r="C79" s="927" t="s">
        <v>82</v>
      </c>
      <c r="D79" s="927"/>
      <c r="E79" s="927"/>
      <c r="F79" s="927"/>
      <c r="G79" s="927"/>
      <c r="H79" s="927"/>
      <c r="I79" s="927"/>
      <c r="J79" s="927"/>
    </row>
    <row r="80" spans="1:10" ht="9.9499999999999993" customHeight="1" x14ac:dyDescent="0.2">
      <c r="A80" s="723"/>
      <c r="C80" s="726"/>
      <c r="D80" s="726"/>
      <c r="E80" s="726"/>
      <c r="F80" s="726"/>
      <c r="G80" s="726"/>
      <c r="H80" s="726"/>
      <c r="I80" s="726"/>
      <c r="J80" s="726"/>
    </row>
    <row r="81" spans="1:10" ht="20.100000000000001" customHeight="1" x14ac:dyDescent="0.2">
      <c r="A81" s="723"/>
      <c r="B81" s="723"/>
      <c r="C81" s="927" t="s">
        <v>83</v>
      </c>
      <c r="D81" s="927"/>
      <c r="E81" s="927"/>
      <c r="F81" s="927"/>
      <c r="G81" s="927"/>
      <c r="H81" s="927"/>
      <c r="I81" s="927"/>
      <c r="J81" s="927"/>
    </row>
    <row r="82" spans="1:10" ht="9.9499999999999993" customHeight="1" x14ac:dyDescent="0.2">
      <c r="A82" s="723"/>
      <c r="B82" s="723"/>
      <c r="C82" s="726"/>
      <c r="D82" s="726"/>
      <c r="E82" s="726"/>
      <c r="F82" s="726"/>
      <c r="G82" s="726"/>
      <c r="H82" s="726"/>
      <c r="I82" s="726"/>
      <c r="J82" s="726"/>
    </row>
    <row r="83" spans="1:10" ht="20.100000000000001" customHeight="1" x14ac:dyDescent="0.2">
      <c r="A83" s="723"/>
      <c r="B83" s="723"/>
      <c r="C83" s="927" t="s">
        <v>84</v>
      </c>
      <c r="D83" s="927"/>
      <c r="E83" s="927"/>
      <c r="F83" s="927"/>
      <c r="G83" s="927"/>
      <c r="H83" s="927"/>
      <c r="I83" s="927"/>
      <c r="J83" s="927"/>
    </row>
    <row r="84" spans="1:10" ht="9.9499999999999993" customHeight="1" x14ac:dyDescent="0.2">
      <c r="A84" s="723"/>
      <c r="B84" s="723"/>
      <c r="C84" s="726"/>
      <c r="D84" s="726"/>
      <c r="E84" s="726"/>
      <c r="F84" s="726"/>
      <c r="G84" s="726"/>
      <c r="H84" s="726"/>
      <c r="I84" s="726"/>
      <c r="J84" s="726"/>
    </row>
    <row r="85" spans="1:10" ht="20.100000000000001" customHeight="1" x14ac:dyDescent="0.2">
      <c r="A85" s="723"/>
      <c r="B85" s="723"/>
      <c r="C85" s="927" t="s">
        <v>85</v>
      </c>
      <c r="D85" s="927"/>
      <c r="E85" s="927"/>
      <c r="F85" s="927"/>
      <c r="G85" s="927"/>
      <c r="H85" s="927"/>
      <c r="I85" s="927"/>
      <c r="J85" s="927"/>
    </row>
    <row r="86" spans="1:10" ht="9.9499999999999993" customHeight="1" x14ac:dyDescent="0.2">
      <c r="A86" s="723"/>
      <c r="B86" s="723"/>
      <c r="C86" s="726"/>
      <c r="D86" s="726"/>
      <c r="E86" s="726"/>
      <c r="F86" s="726"/>
      <c r="G86" s="726"/>
      <c r="H86" s="726"/>
      <c r="I86" s="726"/>
      <c r="J86" s="726"/>
    </row>
    <row r="87" spans="1:10" ht="20.100000000000001" customHeight="1" x14ac:dyDescent="0.2">
      <c r="A87" s="723"/>
      <c r="B87" s="723"/>
      <c r="C87" s="927" t="s">
        <v>86</v>
      </c>
      <c r="D87" s="927"/>
      <c r="E87" s="927"/>
      <c r="F87" s="927"/>
      <c r="G87" s="927"/>
      <c r="H87" s="927"/>
      <c r="I87" s="728"/>
      <c r="J87" s="728"/>
    </row>
    <row r="88" spans="1:10" ht="8.1" customHeight="1" x14ac:dyDescent="0.2">
      <c r="A88" s="723"/>
      <c r="B88" s="723"/>
      <c r="I88" s="728"/>
      <c r="J88" s="728"/>
    </row>
    <row r="89" spans="1:10" ht="20.100000000000001" customHeight="1" x14ac:dyDescent="0.2">
      <c r="A89" s="723"/>
      <c r="B89" s="723"/>
      <c r="C89" s="927" t="s">
        <v>87</v>
      </c>
      <c r="D89" s="927"/>
      <c r="E89" s="927"/>
      <c r="F89" s="927"/>
      <c r="G89" s="927"/>
      <c r="H89" s="927"/>
      <c r="I89" s="728"/>
      <c r="J89" s="728"/>
    </row>
    <row r="90" spans="1:10" ht="8.1" customHeight="1" x14ac:dyDescent="0.2">
      <c r="A90" s="723"/>
      <c r="B90" s="723"/>
      <c r="C90" s="728"/>
      <c r="D90" s="728"/>
      <c r="E90" s="728"/>
      <c r="F90" s="728"/>
      <c r="G90" s="728"/>
      <c r="H90" s="728"/>
      <c r="I90" s="728"/>
      <c r="J90" s="728"/>
    </row>
    <row r="91" spans="1:10" ht="20.100000000000001" customHeight="1" x14ac:dyDescent="0.2">
      <c r="A91" s="723"/>
      <c r="B91" s="723"/>
      <c r="C91" s="927" t="s">
        <v>88</v>
      </c>
      <c r="D91" s="927"/>
      <c r="E91" s="927"/>
      <c r="F91" s="927"/>
      <c r="G91" s="927"/>
      <c r="H91" s="927"/>
      <c r="I91" s="728"/>
      <c r="J91" s="728"/>
    </row>
    <row r="92" spans="1:10" ht="15" customHeight="1" thickBot="1" x14ac:dyDescent="0.25">
      <c r="A92" s="723"/>
      <c r="B92" s="723"/>
      <c r="C92" s="726"/>
      <c r="D92" s="726"/>
      <c r="E92" s="726"/>
      <c r="F92" s="726"/>
      <c r="G92" s="726"/>
      <c r="H92" s="726"/>
      <c r="I92" s="728"/>
      <c r="J92" s="728"/>
    </row>
    <row r="93" spans="1:10" ht="3" customHeight="1" thickTop="1" thickBot="1" x14ac:dyDescent="0.25">
      <c r="A93" s="922"/>
      <c r="B93" s="922"/>
      <c r="C93" s="922"/>
      <c r="D93" s="922"/>
      <c r="E93" s="922"/>
      <c r="F93" s="922"/>
      <c r="G93" s="922"/>
      <c r="H93" s="922"/>
      <c r="I93" s="922"/>
      <c r="J93" s="922"/>
    </row>
    <row r="94" spans="1:10" ht="3" customHeight="1" thickTop="1" x14ac:dyDescent="0.2"/>
    <row r="95" spans="1:10" ht="12" customHeight="1" x14ac:dyDescent="0.2">
      <c r="A95" s="723"/>
      <c r="B95" s="723"/>
      <c r="C95" s="726"/>
      <c r="D95" s="726"/>
      <c r="E95" s="726"/>
      <c r="F95" s="726"/>
      <c r="G95" s="726"/>
      <c r="H95" s="726"/>
      <c r="I95" s="728"/>
      <c r="J95" s="728"/>
    </row>
    <row r="96" spans="1:10" ht="12" customHeight="1" x14ac:dyDescent="0.2">
      <c r="A96" s="723"/>
      <c r="B96" s="723"/>
      <c r="C96" s="726"/>
      <c r="D96" s="726"/>
      <c r="E96" s="726"/>
      <c r="F96" s="726"/>
      <c r="G96" s="726"/>
      <c r="H96" s="726"/>
      <c r="I96" s="728"/>
      <c r="J96" s="728"/>
    </row>
    <row r="97" spans="1:10" ht="3" customHeight="1" x14ac:dyDescent="0.2"/>
    <row r="98" spans="1:10" ht="12" customHeight="1" x14ac:dyDescent="0.2">
      <c r="A98" s="723"/>
      <c r="B98" s="723"/>
      <c r="C98" s="726"/>
      <c r="D98" s="726"/>
      <c r="E98" s="726"/>
      <c r="F98" s="726"/>
      <c r="G98" s="726"/>
      <c r="H98" s="726"/>
      <c r="I98" s="728"/>
      <c r="J98" s="728"/>
    </row>
    <row r="99" spans="1:10" ht="12" customHeight="1" x14ac:dyDescent="0.2">
      <c r="A99" s="723"/>
      <c r="B99" s="723"/>
      <c r="C99" s="726"/>
      <c r="D99" s="726"/>
      <c r="E99" s="726"/>
      <c r="F99" s="726"/>
      <c r="G99" s="726"/>
      <c r="H99" s="726"/>
      <c r="I99" s="728"/>
      <c r="J99" s="728"/>
    </row>
    <row r="100" spans="1:10" ht="12" customHeight="1" x14ac:dyDescent="0.2">
      <c r="A100" s="723"/>
      <c r="B100" s="723"/>
      <c r="C100" s="726"/>
      <c r="D100" s="726"/>
      <c r="E100" s="726"/>
      <c r="F100" s="726"/>
      <c r="G100" s="726"/>
      <c r="H100" s="726"/>
      <c r="I100" s="728"/>
      <c r="J100" s="728"/>
    </row>
    <row r="101" spans="1:10" ht="12" customHeight="1" x14ac:dyDescent="0.2">
      <c r="A101" s="723"/>
      <c r="B101" s="723"/>
      <c r="C101" s="726"/>
      <c r="D101" s="726"/>
      <c r="E101" s="726"/>
      <c r="F101" s="726"/>
      <c r="G101" s="726"/>
      <c r="H101" s="726"/>
      <c r="I101" s="728"/>
      <c r="J101" s="728"/>
    </row>
    <row r="102" spans="1:10" ht="12" customHeight="1" thickBot="1" x14ac:dyDescent="0.25">
      <c r="A102" s="723"/>
      <c r="B102" s="723"/>
      <c r="C102" s="726"/>
      <c r="D102" s="726"/>
      <c r="E102" s="726"/>
      <c r="F102" s="726"/>
      <c r="G102" s="726"/>
      <c r="H102" s="726"/>
      <c r="I102" s="728"/>
      <c r="J102" s="728"/>
    </row>
    <row r="103" spans="1:10" ht="3" customHeight="1" thickTop="1" thickBot="1" x14ac:dyDescent="0.25">
      <c r="A103" s="922"/>
      <c r="B103" s="922"/>
      <c r="C103" s="922"/>
      <c r="D103" s="922"/>
      <c r="E103" s="922"/>
      <c r="F103" s="922"/>
      <c r="G103" s="922"/>
      <c r="H103" s="922"/>
      <c r="I103" s="922"/>
      <c r="J103" s="922"/>
    </row>
    <row r="104" spans="1:10" ht="12" customHeight="1" thickTop="1" x14ac:dyDescent="0.2">
      <c r="A104" s="723"/>
      <c r="B104" s="723"/>
      <c r="C104" s="726"/>
      <c r="D104" s="726"/>
      <c r="E104" s="726"/>
      <c r="F104" s="726"/>
      <c r="G104" s="726"/>
      <c r="H104" s="726"/>
      <c r="I104" s="728"/>
      <c r="J104" s="728"/>
    </row>
    <row r="105" spans="1:10" ht="3" customHeight="1" x14ac:dyDescent="0.2"/>
    <row r="106" spans="1:10" ht="12" customHeight="1" x14ac:dyDescent="0.2">
      <c r="A106" s="723"/>
      <c r="B106" s="723"/>
      <c r="C106" s="726"/>
      <c r="D106" s="726"/>
      <c r="E106" s="726"/>
      <c r="F106" s="726"/>
      <c r="G106" s="726"/>
      <c r="H106" s="726"/>
      <c r="I106" s="728"/>
      <c r="J106" s="728"/>
    </row>
    <row r="107" spans="1:10" ht="20.100000000000001" customHeight="1" x14ac:dyDescent="0.2">
      <c r="A107" s="946" t="s">
        <v>89</v>
      </c>
      <c r="B107" s="946"/>
      <c r="C107" s="946"/>
      <c r="D107" s="946"/>
      <c r="E107" s="946"/>
      <c r="F107" s="723"/>
      <c r="G107" s="723"/>
      <c r="H107" s="723"/>
      <c r="I107" s="723"/>
      <c r="J107" s="726"/>
    </row>
    <row r="108" spans="1:10" ht="12" customHeight="1" x14ac:dyDescent="0.2">
      <c r="A108" s="735"/>
      <c r="B108" s="735"/>
      <c r="C108" s="735"/>
      <c r="D108" s="735"/>
      <c r="E108" s="735"/>
      <c r="F108" s="723"/>
      <c r="G108" s="723"/>
      <c r="H108" s="723"/>
      <c r="I108" s="723"/>
      <c r="J108" s="726"/>
    </row>
    <row r="109" spans="1:10" ht="15" customHeight="1" x14ac:dyDescent="0.2">
      <c r="A109" s="927" t="s">
        <v>47</v>
      </c>
      <c r="B109" s="927"/>
      <c r="C109" s="927"/>
      <c r="D109" s="927"/>
      <c r="E109" s="927"/>
      <c r="F109" s="927"/>
      <c r="G109" s="927"/>
      <c r="H109" s="927"/>
      <c r="I109" s="927"/>
      <c r="J109" s="927"/>
    </row>
    <row r="110" spans="1:10" ht="12" customHeight="1" thickBot="1" x14ac:dyDescent="0.25">
      <c r="A110" s="723"/>
      <c r="B110" s="723"/>
      <c r="C110" s="723"/>
      <c r="D110" s="723"/>
      <c r="E110" s="723"/>
      <c r="F110" s="723"/>
      <c r="G110" s="723"/>
      <c r="H110" s="723"/>
      <c r="I110" s="723"/>
      <c r="J110" s="726"/>
    </row>
    <row r="111" spans="1:10" ht="20.100000000000001" customHeight="1" thickBot="1" x14ac:dyDescent="0.25">
      <c r="A111" s="723"/>
      <c r="B111" s="967" t="s">
        <v>35</v>
      </c>
      <c r="C111" s="968"/>
      <c r="D111" s="952" t="s">
        <v>48</v>
      </c>
      <c r="E111" s="950"/>
      <c r="F111" s="950"/>
      <c r="G111" s="952" t="s">
        <v>49</v>
      </c>
      <c r="H111" s="950"/>
      <c r="I111" s="951"/>
      <c r="J111" s="726"/>
    </row>
    <row r="112" spans="1:10" ht="20.100000000000001" customHeight="1" thickBot="1" x14ac:dyDescent="0.25">
      <c r="B112" s="945"/>
      <c r="C112" s="942"/>
      <c r="D112" s="945"/>
      <c r="E112" s="936"/>
      <c r="F112" s="942"/>
      <c r="G112" s="945"/>
      <c r="H112" s="936"/>
      <c r="I112" s="942"/>
      <c r="J112" s="726"/>
    </row>
    <row r="113" spans="1:10" ht="12" customHeight="1" x14ac:dyDescent="0.2">
      <c r="A113" s="723"/>
      <c r="B113" s="723"/>
      <c r="C113" s="722"/>
      <c r="D113" s="723"/>
      <c r="E113" s="723"/>
      <c r="F113" s="723"/>
      <c r="G113" s="723"/>
      <c r="H113" s="723"/>
      <c r="I113" s="723"/>
      <c r="J113" s="726"/>
    </row>
    <row r="114" spans="1:10" ht="20.100000000000001" customHeight="1" x14ac:dyDescent="0.2">
      <c r="A114" s="946" t="s">
        <v>90</v>
      </c>
      <c r="B114" s="946"/>
      <c r="C114" s="946"/>
      <c r="D114" s="946"/>
      <c r="E114" s="946"/>
      <c r="F114" s="723"/>
      <c r="G114" s="723"/>
      <c r="H114" s="723"/>
      <c r="I114" s="723"/>
      <c r="J114" s="726"/>
    </row>
    <row r="115" spans="1:10" ht="12" customHeight="1" x14ac:dyDescent="0.2">
      <c r="A115" s="736"/>
      <c r="B115" s="723"/>
      <c r="C115" s="723"/>
      <c r="D115" s="723"/>
      <c r="E115" s="723"/>
      <c r="F115" s="723"/>
      <c r="G115" s="723"/>
      <c r="H115" s="723"/>
      <c r="I115" s="723"/>
      <c r="J115" s="726"/>
    </row>
    <row r="116" spans="1:10" ht="30" customHeight="1" x14ac:dyDescent="0.2">
      <c r="A116" s="927" t="s">
        <v>36</v>
      </c>
      <c r="B116" s="927"/>
      <c r="C116" s="927"/>
      <c r="D116" s="927"/>
      <c r="E116" s="927"/>
      <c r="F116" s="927"/>
      <c r="G116" s="927"/>
      <c r="H116" s="927"/>
      <c r="I116" s="927"/>
      <c r="J116" s="927"/>
    </row>
    <row r="117" spans="1:10" ht="12" customHeight="1" x14ac:dyDescent="0.2"/>
    <row r="118" spans="1:10" ht="12" customHeight="1" x14ac:dyDescent="0.2">
      <c r="A118" s="946" t="s">
        <v>91</v>
      </c>
      <c r="B118" s="946"/>
      <c r="C118" s="946"/>
      <c r="D118" s="946"/>
      <c r="E118" s="946"/>
      <c r="F118" s="723"/>
      <c r="G118" s="723"/>
      <c r="J118" s="726"/>
    </row>
    <row r="119" spans="1:10" ht="12" customHeight="1" x14ac:dyDescent="0.2">
      <c r="A119" s="735"/>
      <c r="B119" s="735"/>
      <c r="C119" s="735"/>
      <c r="D119" s="735"/>
      <c r="E119" s="735"/>
      <c r="F119" s="723"/>
      <c r="G119" s="723"/>
      <c r="J119" s="726"/>
    </row>
    <row r="120" spans="1:10" ht="15" customHeight="1" x14ac:dyDescent="0.2">
      <c r="A120" s="927" t="s">
        <v>62</v>
      </c>
      <c r="B120" s="927"/>
      <c r="C120" s="927"/>
      <c r="D120" s="927"/>
      <c r="E120" s="927"/>
      <c r="F120" s="927"/>
      <c r="G120" s="927"/>
      <c r="H120" s="927"/>
      <c r="I120" s="927"/>
      <c r="J120" s="927"/>
    </row>
    <row r="121" spans="1:10" ht="15" customHeight="1" x14ac:dyDescent="0.2">
      <c r="A121" s="927"/>
      <c r="B121" s="927"/>
      <c r="C121" s="927"/>
      <c r="D121" s="927"/>
      <c r="E121" s="927"/>
      <c r="F121" s="927"/>
      <c r="G121" s="927"/>
      <c r="H121" s="927"/>
      <c r="I121" s="927"/>
      <c r="J121" s="927"/>
    </row>
    <row r="122" spans="1:10" ht="12" customHeight="1" thickBot="1" x14ac:dyDescent="0.25">
      <c r="A122" s="730"/>
      <c r="B122" s="730"/>
      <c r="C122" s="730"/>
      <c r="D122" s="730"/>
      <c r="E122" s="730"/>
      <c r="F122" s="730"/>
      <c r="G122" s="730"/>
      <c r="H122" s="730"/>
      <c r="I122" s="730"/>
      <c r="J122" s="730"/>
    </row>
    <row r="123" spans="1:10" ht="20.100000000000001" customHeight="1" thickBot="1" x14ac:dyDescent="0.25">
      <c r="A123" s="952" t="s">
        <v>92</v>
      </c>
      <c r="B123" s="950"/>
      <c r="C123" s="951"/>
      <c r="D123" s="952" t="s">
        <v>56</v>
      </c>
      <c r="E123" s="951"/>
      <c r="F123" s="737" t="s">
        <v>93</v>
      </c>
      <c r="G123" s="952" t="s">
        <v>94</v>
      </c>
      <c r="H123" s="950"/>
      <c r="I123" s="952" t="s">
        <v>95</v>
      </c>
      <c r="J123" s="951"/>
    </row>
    <row r="124" spans="1:10" ht="30" customHeight="1" thickBot="1" x14ac:dyDescent="0.25">
      <c r="A124" s="963"/>
      <c r="B124" s="964"/>
      <c r="C124" s="965"/>
      <c r="D124" s="945"/>
      <c r="E124" s="942"/>
      <c r="F124" s="738"/>
      <c r="G124" s="966"/>
      <c r="H124" s="942"/>
      <c r="I124" s="945"/>
      <c r="J124" s="942"/>
    </row>
    <row r="125" spans="1:10" ht="30" customHeight="1" thickBot="1" x14ac:dyDescent="0.25">
      <c r="A125" s="957"/>
      <c r="B125" s="958"/>
      <c r="C125" s="959"/>
      <c r="D125" s="945"/>
      <c r="E125" s="942"/>
      <c r="F125" s="738"/>
      <c r="G125" s="956"/>
      <c r="H125" s="942"/>
      <c r="I125" s="945"/>
      <c r="J125" s="942"/>
    </row>
    <row r="126" spans="1:10" ht="30" customHeight="1" thickBot="1" x14ac:dyDescent="0.25">
      <c r="A126" s="953"/>
      <c r="B126" s="954"/>
      <c r="C126" s="955"/>
      <c r="D126" s="945"/>
      <c r="E126" s="942"/>
      <c r="F126" s="738"/>
      <c r="G126" s="956"/>
      <c r="H126" s="942"/>
      <c r="I126" s="945"/>
      <c r="J126" s="942"/>
    </row>
    <row r="127" spans="1:10" ht="20.100000000000001" customHeight="1" thickBot="1" x14ac:dyDescent="0.25">
      <c r="A127" s="957"/>
      <c r="B127" s="958"/>
      <c r="C127" s="959"/>
      <c r="D127" s="960"/>
      <c r="E127" s="961"/>
      <c r="F127" s="739"/>
      <c r="G127" s="962"/>
      <c r="H127" s="961"/>
      <c r="I127" s="960"/>
      <c r="J127" s="961"/>
    </row>
    <row r="128" spans="1:10" ht="20.100000000000001" customHeight="1" thickBot="1" x14ac:dyDescent="0.25">
      <c r="A128" s="945"/>
      <c r="B128" s="936"/>
      <c r="C128" s="936"/>
      <c r="D128" s="936"/>
      <c r="E128" s="936"/>
      <c r="F128" s="936"/>
      <c r="G128" s="936"/>
      <c r="H128" s="942"/>
      <c r="I128" s="945"/>
      <c r="J128" s="942"/>
    </row>
    <row r="129" spans="1:10" ht="20.100000000000001" customHeight="1" x14ac:dyDescent="0.2">
      <c r="B129" s="721"/>
      <c r="C129" s="721"/>
      <c r="D129" s="740"/>
      <c r="E129" s="740"/>
      <c r="F129" s="722"/>
      <c r="G129" s="740"/>
      <c r="H129" s="740"/>
      <c r="I129" s="740"/>
      <c r="J129" s="740"/>
    </row>
    <row r="130" spans="1:10" ht="12" customHeight="1" x14ac:dyDescent="0.2">
      <c r="A130" s="946" t="s">
        <v>96</v>
      </c>
      <c r="B130" s="946"/>
      <c r="C130" s="946"/>
      <c r="D130" s="946"/>
      <c r="E130" s="946"/>
      <c r="F130" s="730"/>
      <c r="G130" s="730"/>
      <c r="H130" s="730"/>
      <c r="I130" s="730"/>
      <c r="J130" s="726"/>
    </row>
    <row r="131" spans="1:10" ht="12" customHeight="1" thickBot="1" x14ac:dyDescent="0.25">
      <c r="A131" s="721"/>
      <c r="B131" s="721"/>
      <c r="C131" s="721"/>
      <c r="D131" s="723"/>
      <c r="E131" s="723"/>
      <c r="F131" s="723"/>
      <c r="G131" s="723"/>
      <c r="J131" s="726"/>
    </row>
    <row r="132" spans="1:10" ht="30" customHeight="1" thickBot="1" x14ac:dyDescent="0.25">
      <c r="A132" s="947" t="s">
        <v>38</v>
      </c>
      <c r="B132" s="948"/>
      <c r="C132" s="947" t="s">
        <v>39</v>
      </c>
      <c r="D132" s="949"/>
      <c r="E132" s="948"/>
      <c r="F132" s="950" t="s">
        <v>70</v>
      </c>
      <c r="G132" s="951"/>
      <c r="H132" s="952" t="s">
        <v>67</v>
      </c>
      <c r="I132" s="950"/>
      <c r="J132" s="951"/>
    </row>
    <row r="133" spans="1:10" ht="20.100000000000001" customHeight="1" thickBot="1" x14ac:dyDescent="0.25">
      <c r="A133" s="933"/>
      <c r="B133" s="934"/>
      <c r="C133" s="935"/>
      <c r="D133" s="939"/>
      <c r="E133" s="738"/>
      <c r="F133" s="741"/>
      <c r="G133" s="742"/>
      <c r="H133" s="940"/>
      <c r="I133" s="941"/>
      <c r="J133" s="738"/>
    </row>
    <row r="134" spans="1:10" ht="20.100000000000001" customHeight="1" thickBot="1" x14ac:dyDescent="0.25">
      <c r="A134" s="933"/>
      <c r="B134" s="934"/>
      <c r="C134" s="935"/>
      <c r="D134" s="942"/>
      <c r="E134" s="743"/>
      <c r="F134" s="744"/>
      <c r="G134" s="738"/>
      <c r="H134" s="943"/>
      <c r="I134" s="944"/>
      <c r="J134" s="738"/>
    </row>
    <row r="135" spans="1:10" ht="20.100000000000001" customHeight="1" thickBot="1" x14ac:dyDescent="0.25">
      <c r="A135" s="933"/>
      <c r="B135" s="934"/>
      <c r="C135" s="935"/>
      <c r="D135" s="936"/>
      <c r="E135" s="738"/>
      <c r="F135" s="745"/>
      <c r="G135" s="742"/>
      <c r="H135" s="937"/>
      <c r="I135" s="938"/>
      <c r="J135" s="738"/>
    </row>
    <row r="136" spans="1:10" ht="12" customHeight="1" thickBot="1" x14ac:dyDescent="0.25">
      <c r="A136" s="721"/>
      <c r="B136" s="721"/>
      <c r="C136" s="721"/>
      <c r="D136" s="723"/>
      <c r="E136" s="723"/>
      <c r="F136" s="723"/>
      <c r="G136" s="723"/>
      <c r="J136" s="726"/>
    </row>
    <row r="137" spans="1:10" ht="12" customHeight="1" thickBot="1" x14ac:dyDescent="0.25">
      <c r="A137" s="932" t="s">
        <v>225</v>
      </c>
      <c r="B137" s="932"/>
      <c r="C137" s="932"/>
      <c r="D137" s="932"/>
      <c r="E137" s="932"/>
      <c r="F137" s="746" t="s">
        <v>24</v>
      </c>
      <c r="G137" s="737"/>
      <c r="H137" s="746" t="s">
        <v>97</v>
      </c>
      <c r="I137" s="737"/>
      <c r="J137" s="727"/>
    </row>
    <row r="138" spans="1:10" ht="12" customHeight="1" x14ac:dyDescent="0.2">
      <c r="A138" s="747"/>
      <c r="B138" s="723"/>
      <c r="C138" s="723"/>
      <c r="D138" s="723"/>
      <c r="E138" s="723"/>
      <c r="F138" s="723"/>
      <c r="G138" s="723"/>
      <c r="H138" s="723"/>
      <c r="I138" s="723"/>
      <c r="J138" s="723"/>
    </row>
    <row r="139" spans="1:10" ht="12" customHeight="1" thickBot="1" x14ac:dyDescent="0.25">
      <c r="A139" s="931"/>
      <c r="B139" s="931"/>
      <c r="C139" s="931"/>
      <c r="D139" s="931"/>
      <c r="E139" s="931"/>
      <c r="F139" s="723"/>
      <c r="G139" s="723"/>
      <c r="H139" s="723"/>
      <c r="I139" s="723"/>
      <c r="J139" s="723"/>
    </row>
    <row r="140" spans="1:10" ht="3" customHeight="1" thickTop="1" thickBot="1" x14ac:dyDescent="0.25">
      <c r="A140" s="922"/>
      <c r="B140" s="922"/>
      <c r="C140" s="922"/>
      <c r="D140" s="922"/>
      <c r="E140" s="922"/>
      <c r="F140" s="922"/>
      <c r="G140" s="922"/>
      <c r="H140" s="922"/>
      <c r="I140" s="922"/>
      <c r="J140" s="922"/>
    </row>
    <row r="141" spans="1:10" ht="12" customHeight="1" thickTop="1" x14ac:dyDescent="0.2">
      <c r="A141" s="747"/>
      <c r="B141" s="723"/>
      <c r="C141" s="723"/>
      <c r="D141" s="723"/>
      <c r="E141" s="723"/>
      <c r="F141" s="723"/>
      <c r="G141" s="723"/>
      <c r="H141" s="723"/>
      <c r="I141" s="723"/>
      <c r="J141" s="723"/>
    </row>
    <row r="142" spans="1:10" ht="3" customHeight="1" x14ac:dyDescent="0.2"/>
    <row r="143" spans="1:10" ht="3" customHeight="1" x14ac:dyDescent="0.2"/>
    <row r="144" spans="1:10" ht="12" customHeight="1" x14ac:dyDescent="0.2">
      <c r="A144" s="747"/>
      <c r="B144" s="723"/>
      <c r="C144" s="723"/>
      <c r="D144" s="723"/>
      <c r="E144" s="723"/>
      <c r="F144" s="723"/>
      <c r="G144" s="723"/>
      <c r="H144" s="723"/>
      <c r="I144" s="723"/>
      <c r="J144" s="723"/>
    </row>
    <row r="145" spans="1:10" ht="12" customHeight="1" x14ac:dyDescent="0.2">
      <c r="A145" s="747"/>
      <c r="B145" s="723"/>
      <c r="C145" s="723"/>
      <c r="D145" s="723"/>
      <c r="E145" s="723"/>
      <c r="F145" s="723"/>
      <c r="G145" s="723"/>
      <c r="H145" s="723"/>
      <c r="I145" s="723"/>
      <c r="J145" s="723"/>
    </row>
    <row r="146" spans="1:10" ht="12" customHeight="1" x14ac:dyDescent="0.2">
      <c r="A146" s="747"/>
      <c r="B146" s="723"/>
      <c r="C146" s="723"/>
      <c r="D146" s="723"/>
      <c r="E146" s="723"/>
      <c r="F146" s="723"/>
      <c r="G146" s="723"/>
      <c r="H146" s="723"/>
      <c r="I146" s="723"/>
      <c r="J146" s="723"/>
    </row>
    <row r="147" spans="1:10" ht="12" customHeight="1" x14ac:dyDescent="0.2">
      <c r="A147" s="747"/>
      <c r="B147" s="723"/>
      <c r="C147" s="723"/>
      <c r="D147" s="723"/>
      <c r="E147" s="723"/>
      <c r="F147" s="723"/>
      <c r="G147" s="723"/>
      <c r="H147" s="723"/>
      <c r="I147" s="723"/>
      <c r="J147" s="723"/>
    </row>
    <row r="148" spans="1:10" ht="12" customHeight="1" x14ac:dyDescent="0.2">
      <c r="A148" s="747"/>
      <c r="B148" s="723"/>
      <c r="C148" s="723"/>
      <c r="D148" s="723"/>
      <c r="E148" s="723"/>
      <c r="F148" s="723"/>
      <c r="G148" s="723"/>
      <c r="H148" s="723"/>
      <c r="I148" s="723"/>
      <c r="J148" s="723"/>
    </row>
    <row r="149" spans="1:10" ht="12" customHeight="1" x14ac:dyDescent="0.2">
      <c r="A149" s="747"/>
      <c r="B149" s="723"/>
      <c r="C149" s="723"/>
      <c r="D149" s="723"/>
      <c r="E149" s="723"/>
      <c r="F149" s="723"/>
      <c r="G149" s="723"/>
      <c r="H149" s="723"/>
      <c r="I149" s="723"/>
      <c r="J149" s="723"/>
    </row>
    <row r="150" spans="1:10" ht="12" customHeight="1" thickBot="1" x14ac:dyDescent="0.25">
      <c r="A150" s="747"/>
      <c r="B150" s="723"/>
      <c r="C150" s="723"/>
      <c r="D150" s="723"/>
      <c r="E150" s="723"/>
      <c r="F150" s="723"/>
      <c r="G150" s="723"/>
      <c r="H150" s="723"/>
      <c r="I150" s="723"/>
      <c r="J150" s="723"/>
    </row>
    <row r="151" spans="1:10" ht="3" customHeight="1" thickTop="1" thickBot="1" x14ac:dyDescent="0.25">
      <c r="A151" s="922"/>
      <c r="B151" s="922"/>
      <c r="C151" s="922"/>
      <c r="D151" s="922"/>
      <c r="E151" s="922"/>
      <c r="F151" s="922"/>
      <c r="G151" s="922"/>
      <c r="H151" s="922"/>
      <c r="I151" s="922"/>
      <c r="J151" s="922"/>
    </row>
    <row r="152" spans="1:10" ht="12" customHeight="1" thickTop="1" x14ac:dyDescent="0.2">
      <c r="A152" s="740"/>
      <c r="B152" s="740"/>
      <c r="C152" s="740"/>
      <c r="D152" s="740"/>
      <c r="E152" s="740"/>
      <c r="F152" s="740"/>
      <c r="G152" s="740"/>
      <c r="H152" s="740"/>
      <c r="I152" s="740"/>
      <c r="J152" s="740"/>
    </row>
    <row r="153" spans="1:10" ht="12" customHeight="1" x14ac:dyDescent="0.2">
      <c r="A153" s="740"/>
      <c r="B153" s="740"/>
      <c r="C153" s="740"/>
      <c r="D153" s="740"/>
      <c r="E153" s="740"/>
      <c r="F153" s="740"/>
      <c r="G153" s="740"/>
      <c r="H153" s="740"/>
      <c r="I153" s="740"/>
      <c r="J153" s="740"/>
    </row>
    <row r="154" spans="1:10" ht="12" customHeight="1" x14ac:dyDescent="0.2">
      <c r="A154" s="740"/>
      <c r="B154" s="740"/>
      <c r="C154" s="740"/>
      <c r="D154" s="740"/>
      <c r="E154" s="740"/>
      <c r="F154" s="740"/>
      <c r="G154" s="740"/>
      <c r="H154" s="740"/>
      <c r="I154" s="740"/>
      <c r="J154" s="740"/>
    </row>
    <row r="155" spans="1:10" ht="12" customHeight="1" thickBot="1" x14ac:dyDescent="0.25">
      <c r="A155" s="740"/>
      <c r="B155" s="740"/>
      <c r="C155" s="740"/>
      <c r="D155" s="740"/>
      <c r="E155" s="740"/>
      <c r="F155" s="740"/>
      <c r="G155" s="740"/>
      <c r="H155" s="740"/>
      <c r="I155" s="740"/>
      <c r="J155" s="740"/>
    </row>
    <row r="156" spans="1:10" ht="20.100000000000001" customHeight="1" thickBot="1" x14ac:dyDescent="0.25">
      <c r="A156" s="931" t="s">
        <v>311</v>
      </c>
      <c r="B156" s="931"/>
      <c r="C156" s="931"/>
      <c r="D156" s="931"/>
      <c r="E156" s="931"/>
      <c r="F156" s="931"/>
      <c r="G156" s="748"/>
      <c r="H156" s="749"/>
      <c r="I156" s="750"/>
      <c r="J156" s="751"/>
    </row>
    <row r="157" spans="1:10" ht="12" customHeight="1" x14ac:dyDescent="0.2">
      <c r="A157" s="723"/>
      <c r="B157" s="723"/>
      <c r="C157" s="723"/>
      <c r="D157" s="723"/>
      <c r="E157" s="723"/>
      <c r="F157" s="723"/>
      <c r="G157" s="752"/>
      <c r="H157" s="720"/>
      <c r="I157" s="753"/>
      <c r="J157" s="754"/>
    </row>
    <row r="158" spans="1:10" ht="30" customHeight="1" x14ac:dyDescent="0.2">
      <c r="A158" s="927" t="s">
        <v>63</v>
      </c>
      <c r="B158" s="927"/>
      <c r="C158" s="927"/>
      <c r="D158" s="927"/>
      <c r="E158" s="927"/>
      <c r="F158" s="927"/>
      <c r="G158" s="927"/>
      <c r="H158" s="927"/>
      <c r="I158" s="927"/>
      <c r="J158" s="927"/>
    </row>
    <row r="159" spans="1:10" ht="12" customHeight="1" x14ac:dyDescent="0.2">
      <c r="A159" s="723"/>
      <c r="B159" s="723"/>
      <c r="C159" s="723"/>
      <c r="D159" s="723"/>
      <c r="E159" s="723"/>
      <c r="F159" s="723"/>
      <c r="G159" s="752"/>
      <c r="H159" s="720"/>
      <c r="I159" s="753"/>
      <c r="J159" s="754"/>
    </row>
    <row r="160" spans="1:10" ht="12" customHeight="1" x14ac:dyDescent="0.2">
      <c r="A160" s="932" t="s">
        <v>224</v>
      </c>
      <c r="B160" s="932"/>
      <c r="C160" s="932"/>
      <c r="D160" s="932"/>
      <c r="E160" s="932"/>
      <c r="F160" s="932"/>
      <c r="G160" s="932"/>
      <c r="H160" s="932"/>
      <c r="I160" s="932"/>
      <c r="J160" s="726"/>
    </row>
    <row r="161" spans="1:10" ht="12" customHeight="1" x14ac:dyDescent="0.2">
      <c r="A161" s="721"/>
      <c r="B161" s="721"/>
      <c r="C161" s="721"/>
      <c r="D161" s="723"/>
      <c r="E161" s="723"/>
      <c r="F161" s="723"/>
      <c r="G161" s="723"/>
      <c r="J161" s="726"/>
    </row>
    <row r="162" spans="1:10" ht="15" customHeight="1" x14ac:dyDescent="0.2">
      <c r="A162" s="927"/>
      <c r="B162" s="927"/>
      <c r="C162" s="927"/>
      <c r="D162" s="927"/>
      <c r="E162" s="927"/>
      <c r="F162" s="927"/>
      <c r="G162" s="927"/>
      <c r="H162" s="927"/>
      <c r="I162" s="927"/>
      <c r="J162" s="927"/>
    </row>
    <row r="163" spans="1:10" ht="15" customHeight="1" x14ac:dyDescent="0.2">
      <c r="A163" s="927"/>
      <c r="B163" s="927"/>
      <c r="C163" s="927"/>
      <c r="D163" s="927"/>
      <c r="E163" s="927"/>
      <c r="F163" s="927"/>
      <c r="G163" s="927"/>
      <c r="H163" s="927"/>
      <c r="I163" s="927"/>
      <c r="J163" s="927"/>
    </row>
    <row r="164" spans="1:10" ht="15" customHeight="1" x14ac:dyDescent="0.2">
      <c r="A164" s="927"/>
      <c r="B164" s="927"/>
      <c r="C164" s="927"/>
      <c r="D164" s="927"/>
      <c r="E164" s="927"/>
      <c r="F164" s="927"/>
      <c r="G164" s="927"/>
      <c r="H164" s="927"/>
      <c r="I164" s="927"/>
      <c r="J164" s="927"/>
    </row>
    <row r="165" spans="1:10" ht="15" customHeight="1" x14ac:dyDescent="0.2">
      <c r="A165" s="927"/>
      <c r="B165" s="927"/>
      <c r="C165" s="927"/>
      <c r="D165" s="927"/>
      <c r="E165" s="927"/>
      <c r="F165" s="927"/>
      <c r="G165" s="927"/>
      <c r="H165" s="927"/>
      <c r="I165" s="927"/>
      <c r="J165" s="927"/>
    </row>
    <row r="166" spans="1:10" ht="15" customHeight="1" x14ac:dyDescent="0.2">
      <c r="A166" s="927"/>
      <c r="B166" s="927"/>
      <c r="C166" s="927"/>
      <c r="D166" s="927"/>
      <c r="E166" s="927"/>
      <c r="F166" s="927"/>
      <c r="G166" s="927"/>
      <c r="H166" s="927"/>
      <c r="I166" s="927"/>
      <c r="J166" s="927"/>
    </row>
    <row r="167" spans="1:10" ht="15" customHeight="1" x14ac:dyDescent="0.2">
      <c r="A167" s="927"/>
      <c r="B167" s="927"/>
      <c r="C167" s="927"/>
      <c r="D167" s="927"/>
      <c r="E167" s="927"/>
      <c r="F167" s="927"/>
      <c r="G167" s="927"/>
      <c r="H167" s="927"/>
      <c r="I167" s="927"/>
      <c r="J167" s="927"/>
    </row>
    <row r="168" spans="1:10" ht="15" customHeight="1" x14ac:dyDescent="0.2">
      <c r="A168" s="927"/>
      <c r="B168" s="927"/>
      <c r="C168" s="927"/>
      <c r="D168" s="927"/>
      <c r="E168" s="927"/>
      <c r="F168" s="927"/>
      <c r="G168" s="927"/>
      <c r="H168" s="927"/>
      <c r="I168" s="927"/>
      <c r="J168" s="927"/>
    </row>
    <row r="169" spans="1:10" ht="20.100000000000001" customHeight="1" x14ac:dyDescent="0.2">
      <c r="A169" s="927"/>
      <c r="B169" s="927"/>
      <c r="C169" s="927"/>
      <c r="D169" s="927"/>
      <c r="E169" s="927"/>
      <c r="F169" s="927"/>
      <c r="G169" s="927"/>
      <c r="H169" s="927"/>
      <c r="I169" s="927"/>
      <c r="J169" s="927"/>
    </row>
    <row r="170" spans="1:10" ht="15" customHeight="1" x14ac:dyDescent="0.2">
      <c r="A170" s="927"/>
      <c r="B170" s="927"/>
      <c r="C170" s="927"/>
      <c r="D170" s="927"/>
      <c r="E170" s="927"/>
      <c r="F170" s="927"/>
      <c r="G170" s="927"/>
      <c r="H170" s="927"/>
      <c r="I170" s="927"/>
      <c r="J170" s="927"/>
    </row>
    <row r="171" spans="1:10" ht="15" customHeight="1" x14ac:dyDescent="0.2">
      <c r="A171" s="755"/>
      <c r="B171" s="755"/>
      <c r="C171" s="755"/>
      <c r="D171" s="755"/>
      <c r="E171" s="755"/>
      <c r="F171" s="755"/>
      <c r="G171" s="755"/>
      <c r="H171" s="755"/>
      <c r="I171" s="755"/>
      <c r="J171" s="755"/>
    </row>
    <row r="172" spans="1:10" x14ac:dyDescent="0.2">
      <c r="A172" s="928"/>
      <c r="B172" s="928"/>
      <c r="C172" s="928"/>
      <c r="D172" s="928"/>
      <c r="E172" s="928"/>
      <c r="F172" s="928"/>
      <c r="G172" s="929"/>
    </row>
    <row r="174" spans="1:10" ht="15" customHeight="1" x14ac:dyDescent="0.25">
      <c r="A174" s="925" t="s">
        <v>40</v>
      </c>
      <c r="B174" s="925"/>
      <c r="C174" s="925"/>
      <c r="D174" s="925"/>
    </row>
    <row r="175" spans="1:10" ht="20.100000000000001" customHeight="1" x14ac:dyDescent="0.2"/>
    <row r="176" spans="1:10" ht="12" customHeight="1" x14ac:dyDescent="0.2"/>
    <row r="177" spans="1:10" ht="15" customHeight="1" x14ac:dyDescent="0.25">
      <c r="A177" s="756"/>
      <c r="B177" s="924" t="s">
        <v>41</v>
      </c>
      <c r="C177" s="924"/>
      <c r="D177" s="924"/>
      <c r="E177" s="757"/>
      <c r="G177" s="924" t="s">
        <v>41</v>
      </c>
      <c r="H177" s="924"/>
      <c r="I177" s="924"/>
    </row>
    <row r="178" spans="1:10" ht="15" customHeight="1" x14ac:dyDescent="0.2">
      <c r="B178" s="924" t="s">
        <v>42</v>
      </c>
      <c r="C178" s="924"/>
      <c r="D178" s="924"/>
      <c r="E178" s="757"/>
      <c r="F178" s="757"/>
      <c r="G178" s="924" t="s">
        <v>43</v>
      </c>
      <c r="H178" s="924"/>
      <c r="I178" s="924"/>
    </row>
    <row r="179" spans="1:10" ht="15" customHeight="1" x14ac:dyDescent="0.2">
      <c r="A179" s="923" t="s">
        <v>312</v>
      </c>
      <c r="B179" s="923"/>
      <c r="C179" s="923"/>
      <c r="D179" s="923"/>
      <c r="E179" s="923"/>
      <c r="F179" s="924" t="s">
        <v>76</v>
      </c>
      <c r="G179" s="924"/>
      <c r="H179" s="924"/>
      <c r="I179" s="924"/>
      <c r="J179" s="924"/>
    </row>
    <row r="180" spans="1:10" ht="15" customHeight="1" x14ac:dyDescent="0.25">
      <c r="B180" s="925"/>
      <c r="C180" s="925"/>
      <c r="D180" s="925"/>
      <c r="F180" s="925"/>
      <c r="G180" s="925"/>
      <c r="H180" s="925"/>
      <c r="I180" s="925"/>
      <c r="J180" s="925"/>
    </row>
    <row r="181" spans="1:10" ht="15" customHeight="1" x14ac:dyDescent="0.2"/>
    <row r="182" spans="1:10" ht="15" customHeight="1" x14ac:dyDescent="0.2">
      <c r="B182" s="923" t="s">
        <v>44</v>
      </c>
      <c r="C182" s="923"/>
      <c r="D182" s="923"/>
      <c r="E182" s="930"/>
      <c r="F182" s="930"/>
    </row>
    <row r="183" spans="1:10" ht="15" customHeight="1" x14ac:dyDescent="0.2"/>
    <row r="184" spans="1:10" ht="15" customHeight="1" x14ac:dyDescent="0.2"/>
    <row r="185" spans="1:10" ht="15" customHeight="1" x14ac:dyDescent="0.2">
      <c r="A185" s="758"/>
      <c r="B185" s="758"/>
      <c r="C185" s="758"/>
      <c r="D185" s="758"/>
      <c r="E185" s="758"/>
      <c r="F185" s="758"/>
      <c r="G185" s="758"/>
      <c r="H185" s="758"/>
      <c r="I185" s="758"/>
      <c r="J185" s="726"/>
    </row>
    <row r="186" spans="1:10" ht="15.75" x14ac:dyDescent="0.2">
      <c r="B186" s="926" t="s">
        <v>98</v>
      </c>
      <c r="C186" s="926"/>
      <c r="D186" s="926"/>
      <c r="E186" s="926"/>
      <c r="F186" s="926"/>
      <c r="G186" s="926"/>
      <c r="H186" s="926"/>
      <c r="I186" s="926"/>
    </row>
    <row r="187" spans="1:10" ht="15" customHeight="1" x14ac:dyDescent="0.2"/>
    <row r="188" spans="1:10" ht="3" customHeight="1" x14ac:dyDescent="0.2"/>
    <row r="190" spans="1:10" ht="15.75" thickBot="1" x14ac:dyDescent="0.25"/>
    <row r="191" spans="1:10" ht="3" customHeight="1" thickTop="1" thickBot="1" x14ac:dyDescent="0.25">
      <c r="A191" s="922"/>
      <c r="B191" s="922"/>
      <c r="C191" s="922"/>
      <c r="D191" s="922"/>
      <c r="E191" s="922"/>
      <c r="F191" s="922"/>
      <c r="G191" s="922"/>
      <c r="H191" s="922"/>
      <c r="I191" s="922"/>
      <c r="J191" s="922"/>
    </row>
    <row r="192" spans="1:10" ht="15.75" thickTop="1" x14ac:dyDescent="0.2"/>
    <row r="193" ht="4.5" customHeight="1" x14ac:dyDescent="0.2"/>
    <row r="202" ht="7.5" customHeight="1" x14ac:dyDescent="0.2"/>
  </sheetData>
  <mergeCells count="143">
    <mergeCell ref="A4:J4"/>
    <mergeCell ref="A6:C6"/>
    <mergeCell ref="A7:E7"/>
    <mergeCell ref="A9:B9"/>
    <mergeCell ref="D9:G9"/>
    <mergeCell ref="A10:B10"/>
    <mergeCell ref="D10:G10"/>
    <mergeCell ref="A14:B14"/>
    <mergeCell ref="D14:F14"/>
    <mergeCell ref="A17:C17"/>
    <mergeCell ref="D17:H17"/>
    <mergeCell ref="A18:C18"/>
    <mergeCell ref="D18:G18"/>
    <mergeCell ref="A11:B11"/>
    <mergeCell ref="D11:G11"/>
    <mergeCell ref="A13:C13"/>
    <mergeCell ref="D13:E13"/>
    <mergeCell ref="F13:G13"/>
    <mergeCell ref="H13:J13"/>
    <mergeCell ref="A15:J15"/>
    <mergeCell ref="A27:J28"/>
    <mergeCell ref="A29:J29"/>
    <mergeCell ref="A31:J31"/>
    <mergeCell ref="A33:I33"/>
    <mergeCell ref="A35:J35"/>
    <mergeCell ref="A37:C37"/>
    <mergeCell ref="E37:G37"/>
    <mergeCell ref="A19:C19"/>
    <mergeCell ref="D19:G19"/>
    <mergeCell ref="A25:C25"/>
    <mergeCell ref="D25:J25"/>
    <mergeCell ref="A21:F21"/>
    <mergeCell ref="A23:F23"/>
    <mergeCell ref="G23:J23"/>
    <mergeCell ref="A41:C41"/>
    <mergeCell ref="E41:G41"/>
    <mergeCell ref="A42:C42"/>
    <mergeCell ref="A43:D43"/>
    <mergeCell ref="E43:G43"/>
    <mergeCell ref="A44:C44"/>
    <mergeCell ref="E44:I44"/>
    <mergeCell ref="A38:D38"/>
    <mergeCell ref="E38:G38"/>
    <mergeCell ref="A39:C39"/>
    <mergeCell ref="E39:G39"/>
    <mergeCell ref="A40:D40"/>
    <mergeCell ref="E40:F40"/>
    <mergeCell ref="C73:J73"/>
    <mergeCell ref="C75:J75"/>
    <mergeCell ref="C77:J77"/>
    <mergeCell ref="C79:J79"/>
    <mergeCell ref="C81:J81"/>
    <mergeCell ref="C83:J83"/>
    <mergeCell ref="A45:J45"/>
    <mergeCell ref="A53:J53"/>
    <mergeCell ref="A55:J55"/>
    <mergeCell ref="A57:J60"/>
    <mergeCell ref="A67:B67"/>
    <mergeCell ref="C71:J71"/>
    <mergeCell ref="A107:E107"/>
    <mergeCell ref="A109:J109"/>
    <mergeCell ref="B111:C111"/>
    <mergeCell ref="D111:F111"/>
    <mergeCell ref="G111:I111"/>
    <mergeCell ref="B112:C112"/>
    <mergeCell ref="D112:F112"/>
    <mergeCell ref="G112:I112"/>
    <mergeCell ref="C85:J85"/>
    <mergeCell ref="C87:H87"/>
    <mergeCell ref="C89:H89"/>
    <mergeCell ref="C91:H91"/>
    <mergeCell ref="A93:J93"/>
    <mergeCell ref="A103:J103"/>
    <mergeCell ref="A124:C124"/>
    <mergeCell ref="D124:E124"/>
    <mergeCell ref="G124:H124"/>
    <mergeCell ref="I124:J124"/>
    <mergeCell ref="A125:C125"/>
    <mergeCell ref="D125:E125"/>
    <mergeCell ref="G125:H125"/>
    <mergeCell ref="I125:J125"/>
    <mergeCell ref="A114:E114"/>
    <mergeCell ref="A116:J116"/>
    <mergeCell ref="A118:E118"/>
    <mergeCell ref="A120:J121"/>
    <mergeCell ref="A123:C123"/>
    <mergeCell ref="D123:E123"/>
    <mergeCell ref="G123:H123"/>
    <mergeCell ref="I123:J123"/>
    <mergeCell ref="A128:H128"/>
    <mergeCell ref="I128:J128"/>
    <mergeCell ref="A130:E130"/>
    <mergeCell ref="A132:B132"/>
    <mergeCell ref="C132:E132"/>
    <mergeCell ref="F132:G132"/>
    <mergeCell ref="H132:J132"/>
    <mergeCell ref="A126:C126"/>
    <mergeCell ref="D126:E126"/>
    <mergeCell ref="G126:H126"/>
    <mergeCell ref="I126:J126"/>
    <mergeCell ref="A127:C127"/>
    <mergeCell ref="D127:E127"/>
    <mergeCell ref="G127:H127"/>
    <mergeCell ref="I127:J127"/>
    <mergeCell ref="A135:B135"/>
    <mergeCell ref="C135:D135"/>
    <mergeCell ref="H135:I135"/>
    <mergeCell ref="A137:E137"/>
    <mergeCell ref="A139:E139"/>
    <mergeCell ref="A140:J140"/>
    <mergeCell ref="A133:B133"/>
    <mergeCell ref="C133:D133"/>
    <mergeCell ref="H133:I133"/>
    <mergeCell ref="A134:B134"/>
    <mergeCell ref="C134:D134"/>
    <mergeCell ref="H134:I134"/>
    <mergeCell ref="A164:J164"/>
    <mergeCell ref="A165:J165"/>
    <mergeCell ref="A166:J166"/>
    <mergeCell ref="A167:J167"/>
    <mergeCell ref="A168:J168"/>
    <mergeCell ref="A169:J169"/>
    <mergeCell ref="A151:J151"/>
    <mergeCell ref="A156:F156"/>
    <mergeCell ref="A158:J158"/>
    <mergeCell ref="A160:I160"/>
    <mergeCell ref="A162:J162"/>
    <mergeCell ref="A163:J163"/>
    <mergeCell ref="A191:J191"/>
    <mergeCell ref="A179:E179"/>
    <mergeCell ref="F179:J179"/>
    <mergeCell ref="B180:D180"/>
    <mergeCell ref="F180:J180"/>
    <mergeCell ref="B182:D182"/>
    <mergeCell ref="B186:I186"/>
    <mergeCell ref="A170:J170"/>
    <mergeCell ref="A172:G172"/>
    <mergeCell ref="A174:D174"/>
    <mergeCell ref="B177:D177"/>
    <mergeCell ref="G177:I177"/>
    <mergeCell ref="B178:D178"/>
    <mergeCell ref="G178:I178"/>
    <mergeCell ref="E182:F182"/>
  </mergeCells>
  <printOptions horizontalCentered="1"/>
  <pageMargins left="0.70866141732283472" right="0.70866141732283472" top="0.74803149606299213" bottom="0.74803149606299213" header="0.31496062992125984" footer="0.31496062992125984"/>
  <pageSetup orientation="portrait" r:id="rId1"/>
  <headerFooter>
    <oddHeader xml:space="preserve">&amp;L&amp;G&amp;C&amp;"Arial Narrow,Negrita"&amp;14
                                 &amp;"Arial,Negrita"CERTIFICADO DE CALIBRACIÓN
                                    DE RECIPIENTES VOLUMETRICOS&amp;R
&amp;"-,Negrita"
Certificado No. LCV-XXX
</oddHeader>
    <oddFooter>&amp;L&amp;G&amp;C&amp;8SUPERINTENDENCIA DE INDUSTRIA Y COMERCIO SEDE CAN
Laboratorio de calibración - Volumen
Avenida Carrera 50 No. 26-55, Interior 5 INM
CONMUTADOR: (57) (1) 2542222
Bogotá. D.C. Colombia&amp;R&amp;P de 3
&amp;G
RT03-F14  Vr.1(2017-04-28)
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zoomScale="60" zoomScaleNormal="100" workbookViewId="0">
      <selection activeCell="C10" sqref="C10"/>
    </sheetView>
  </sheetViews>
  <sheetFormatPr baseColWidth="10" defaultRowHeight="15" x14ac:dyDescent="0.25"/>
  <cols>
    <col min="1" max="18" width="13.7109375" style="577" customWidth="1"/>
    <col min="19" max="16384" width="11.42578125" style="577"/>
  </cols>
  <sheetData>
    <row r="1" spans="1:29" s="335" customFormat="1" ht="60" customHeight="1" thickBot="1" x14ac:dyDescent="0.3">
      <c r="A1" s="907"/>
      <c r="B1" s="908"/>
      <c r="C1" s="334"/>
      <c r="D1" s="1034" t="s">
        <v>99</v>
      </c>
      <c r="E1" s="1035"/>
      <c r="F1" s="1035"/>
      <c r="G1" s="1035"/>
      <c r="H1" s="1035"/>
      <c r="I1" s="1035"/>
      <c r="J1" s="1035"/>
      <c r="K1" s="1035"/>
      <c r="L1" s="1035"/>
      <c r="M1" s="1035"/>
      <c r="N1" s="1035"/>
      <c r="O1" s="1035"/>
      <c r="P1" s="1035"/>
      <c r="Q1" s="1035"/>
      <c r="R1" s="1035"/>
    </row>
    <row r="2" spans="1:29" s="339" customFormat="1" ht="5.0999999999999996" customHeight="1" thickBot="1" x14ac:dyDescent="0.3">
      <c r="A2" s="683"/>
      <c r="B2" s="683"/>
      <c r="C2" s="337"/>
      <c r="D2" s="338"/>
      <c r="E2" s="338"/>
      <c r="F2" s="338"/>
      <c r="G2" s="338"/>
      <c r="H2" s="338"/>
      <c r="I2" s="338"/>
      <c r="J2" s="338"/>
      <c r="K2" s="338"/>
      <c r="L2" s="338"/>
      <c r="M2" s="338"/>
      <c r="N2" s="338"/>
      <c r="O2" s="338"/>
      <c r="P2" s="338"/>
      <c r="Q2" s="338"/>
      <c r="R2" s="338"/>
    </row>
    <row r="3" spans="1:29" s="339" customFormat="1" ht="30" customHeight="1" thickBot="1" x14ac:dyDescent="0.3">
      <c r="A3" s="1039" t="s">
        <v>300</v>
      </c>
      <c r="B3" s="1039"/>
      <c r="C3" s="1039"/>
      <c r="D3" s="1039"/>
      <c r="E3" s="1039"/>
      <c r="F3" s="1039"/>
      <c r="H3" s="570" t="s">
        <v>226</v>
      </c>
      <c r="I3" s="699"/>
      <c r="J3" s="700"/>
      <c r="K3" s="571" t="s">
        <v>100</v>
      </c>
      <c r="L3" s="684"/>
      <c r="M3" s="685"/>
      <c r="N3" s="686"/>
      <c r="O3" s="572" t="s">
        <v>227</v>
      </c>
      <c r="P3" s="556"/>
    </row>
    <row r="4" spans="1:29" s="337" customFormat="1" ht="5.0999999999999996" customHeight="1" thickBot="1" x14ac:dyDescent="0.3">
      <c r="K4" s="697"/>
      <c r="L4" s="697"/>
      <c r="M4" s="697"/>
      <c r="N4" s="697"/>
      <c r="O4" s="697"/>
      <c r="P4" s="697"/>
      <c r="Q4" s="697"/>
    </row>
    <row r="5" spans="1:29" ht="30" customHeight="1" thickBot="1" x14ac:dyDescent="0.3">
      <c r="A5" s="573"/>
      <c r="B5" s="1036" t="s">
        <v>228</v>
      </c>
      <c r="C5" s="1037"/>
      <c r="D5" s="1037"/>
      <c r="E5" s="1037"/>
      <c r="F5" s="1038"/>
      <c r="G5" s="573"/>
      <c r="H5" s="573"/>
      <c r="K5" s="698"/>
      <c r="L5" s="698"/>
      <c r="M5" s="698"/>
      <c r="N5" s="698"/>
      <c r="O5" s="698"/>
      <c r="P5" s="698"/>
      <c r="Q5" s="698"/>
      <c r="R5" s="573"/>
      <c r="S5" s="258"/>
      <c r="T5" s="574"/>
      <c r="U5" s="258"/>
      <c r="V5" s="575"/>
      <c r="W5" s="258"/>
      <c r="X5" s="258"/>
      <c r="Y5" s="258"/>
      <c r="Z5" s="258"/>
      <c r="AA5" s="258"/>
      <c r="AB5" s="576"/>
      <c r="AC5" s="258"/>
    </row>
    <row r="6" spans="1:29" ht="30" customHeight="1" thickBot="1" x14ac:dyDescent="0.3">
      <c r="A6" s="573"/>
      <c r="B6" s="259" t="s">
        <v>229</v>
      </c>
      <c r="C6" s="260" t="s">
        <v>230</v>
      </c>
      <c r="D6" s="261" t="s">
        <v>231</v>
      </c>
      <c r="E6" s="262" t="s">
        <v>7</v>
      </c>
      <c r="F6" s="263" t="s">
        <v>183</v>
      </c>
      <c r="G6" s="823" t="s">
        <v>232</v>
      </c>
      <c r="H6" s="824"/>
      <c r="I6" s="824"/>
      <c r="J6" s="824"/>
      <c r="K6" s="824"/>
      <c r="L6" s="823" t="s">
        <v>233</v>
      </c>
      <c r="M6" s="824"/>
      <c r="N6" s="824"/>
      <c r="O6" s="824"/>
      <c r="P6" s="824"/>
      <c r="Q6" s="825"/>
      <c r="R6" s="573"/>
      <c r="V6" s="575"/>
      <c r="W6" s="258"/>
      <c r="X6" s="258"/>
      <c r="Y6" s="258"/>
      <c r="Z6" s="258"/>
      <c r="AA6" s="258"/>
      <c r="AB6" s="576"/>
      <c r="AC6" s="258"/>
    </row>
    <row r="7" spans="1:29" ht="30" customHeight="1" thickBot="1" x14ac:dyDescent="0.3">
      <c r="A7" s="573"/>
      <c r="B7" s="264"/>
      <c r="C7" s="265"/>
      <c r="D7" s="266"/>
      <c r="E7" s="267"/>
      <c r="F7" s="267"/>
      <c r="G7" s="826"/>
      <c r="H7" s="827"/>
      <c r="I7" s="827"/>
      <c r="J7" s="827"/>
      <c r="K7" s="827"/>
      <c r="L7" s="826"/>
      <c r="M7" s="827"/>
      <c r="N7" s="827"/>
      <c r="O7" s="827"/>
      <c r="P7" s="827"/>
      <c r="Q7" s="828"/>
      <c r="R7" s="573"/>
      <c r="V7" s="268"/>
      <c r="W7" s="269"/>
      <c r="X7" s="269"/>
      <c r="Y7" s="269"/>
      <c r="Z7" s="269"/>
      <c r="AA7" s="269"/>
      <c r="AB7" s="270"/>
      <c r="AC7" s="269"/>
    </row>
    <row r="8" spans="1:29" ht="30" customHeight="1" thickBot="1" x14ac:dyDescent="0.3">
      <c r="A8" s="573"/>
      <c r="C8" s="573"/>
      <c r="D8" s="573"/>
      <c r="E8" s="573"/>
      <c r="F8" s="573"/>
      <c r="G8" s="578"/>
      <c r="H8" s="579"/>
      <c r="I8" s="579"/>
      <c r="J8" s="579"/>
      <c r="K8" s="579"/>
      <c r="L8" s="1029" t="s">
        <v>234</v>
      </c>
      <c r="M8" s="1000" t="s">
        <v>235</v>
      </c>
      <c r="N8" s="1000" t="s">
        <v>236</v>
      </c>
      <c r="O8" s="1000" t="s">
        <v>237</v>
      </c>
      <c r="P8" s="1031" t="s">
        <v>238</v>
      </c>
      <c r="Q8" s="1003" t="s">
        <v>239</v>
      </c>
      <c r="R8" s="573"/>
      <c r="V8" s="575"/>
      <c r="W8" s="258"/>
      <c r="X8" s="258"/>
      <c r="Y8" s="258"/>
      <c r="Z8" s="258"/>
      <c r="AA8" s="258"/>
      <c r="AB8" s="576"/>
      <c r="AC8" s="258"/>
    </row>
    <row r="9" spans="1:29" ht="30" customHeight="1" thickBot="1" x14ac:dyDescent="0.3">
      <c r="A9" s="573"/>
      <c r="B9" s="1006" t="s">
        <v>240</v>
      </c>
      <c r="C9" s="1007"/>
      <c r="D9" s="573"/>
      <c r="E9" s="573"/>
      <c r="F9" s="580"/>
      <c r="G9" s="578"/>
      <c r="H9" s="579"/>
      <c r="I9" s="579"/>
      <c r="J9" s="579"/>
      <c r="K9" s="581"/>
      <c r="L9" s="1030"/>
      <c r="M9" s="1001"/>
      <c r="N9" s="1001"/>
      <c r="O9" s="1001"/>
      <c r="P9" s="1032"/>
      <c r="Q9" s="1004"/>
      <c r="R9" s="573"/>
      <c r="AC9" s="258"/>
    </row>
    <row r="10" spans="1:29" ht="30" customHeight="1" thickBot="1" x14ac:dyDescent="0.3">
      <c r="A10" s="573"/>
      <c r="B10" s="271" t="s">
        <v>241</v>
      </c>
      <c r="C10" s="272" t="s">
        <v>242</v>
      </c>
      <c r="D10" s="573"/>
      <c r="E10" s="573"/>
      <c r="F10" s="580"/>
      <c r="G10" s="573"/>
      <c r="H10" s="573"/>
      <c r="I10" s="573"/>
      <c r="J10" s="573"/>
      <c r="K10" s="573"/>
      <c r="L10" s="1030"/>
      <c r="M10" s="1002"/>
      <c r="N10" s="1002"/>
      <c r="O10" s="1002"/>
      <c r="P10" s="1033"/>
      <c r="Q10" s="1005"/>
      <c r="R10" s="573"/>
      <c r="AC10" s="258"/>
    </row>
    <row r="11" spans="1:29" ht="30" customHeight="1" thickBot="1" x14ac:dyDescent="0.6">
      <c r="A11" s="573"/>
      <c r="B11" s="267"/>
      <c r="C11" s="267"/>
      <c r="E11" s="573"/>
      <c r="F11" s="573"/>
      <c r="G11" s="582" t="s">
        <v>243</v>
      </c>
      <c r="H11" s="579"/>
      <c r="I11" s="579"/>
      <c r="J11" s="583" t="s">
        <v>244</v>
      </c>
      <c r="K11" s="579"/>
      <c r="L11" s="273"/>
      <c r="M11" s="274"/>
      <c r="N11" s="568"/>
      <c r="O11" s="275">
        <f t="shared" ref="O11:O13" si="0">H16</f>
        <v>0</v>
      </c>
      <c r="P11" s="276">
        <f>($M$12-O11)</f>
        <v>504.1</v>
      </c>
      <c r="Q11" s="277" t="e">
        <f>P11/$C$11</f>
        <v>#DIV/0!</v>
      </c>
      <c r="R11" s="579"/>
      <c r="AC11" s="269"/>
    </row>
    <row r="12" spans="1:29" ht="30" customHeight="1" thickBot="1" x14ac:dyDescent="0.45">
      <c r="A12" s="573"/>
      <c r="B12" s="573"/>
      <c r="C12" s="573"/>
      <c r="D12" s="573"/>
      <c r="E12" s="573"/>
      <c r="F12" s="573"/>
      <c r="G12" s="582" t="s">
        <v>245</v>
      </c>
      <c r="H12" s="583"/>
      <c r="I12" s="583" t="s">
        <v>244</v>
      </c>
      <c r="J12" s="583"/>
      <c r="K12" s="579"/>
      <c r="L12" s="278">
        <v>500</v>
      </c>
      <c r="M12" s="279">
        <v>504.1</v>
      </c>
      <c r="N12" s="568"/>
      <c r="O12" s="275">
        <f t="shared" si="0"/>
        <v>0</v>
      </c>
      <c r="P12" s="276">
        <f>($M$12-O12)</f>
        <v>504.1</v>
      </c>
      <c r="Q12" s="277" t="e">
        <f t="shared" ref="Q12:Q13" si="1">P12/$C$11</f>
        <v>#DIV/0!</v>
      </c>
      <c r="R12" s="579"/>
      <c r="AC12" s="270"/>
    </row>
    <row r="13" spans="1:29" ht="30" customHeight="1" thickBot="1" x14ac:dyDescent="0.6">
      <c r="A13" s="573"/>
      <c r="B13" s="1008" t="s">
        <v>246</v>
      </c>
      <c r="C13" s="1009"/>
      <c r="D13" s="573"/>
      <c r="E13" s="573"/>
      <c r="F13" s="580"/>
      <c r="G13" s="582" t="s">
        <v>247</v>
      </c>
      <c r="H13" s="584" t="s">
        <v>244</v>
      </c>
      <c r="I13" s="585"/>
      <c r="J13" s="585"/>
      <c r="K13" s="586" t="s">
        <v>248</v>
      </c>
      <c r="L13" s="280"/>
      <c r="M13" s="281"/>
      <c r="N13" s="569"/>
      <c r="O13" s="282">
        <f t="shared" si="0"/>
        <v>0</v>
      </c>
      <c r="P13" s="283">
        <f>($M$12-O13)</f>
        <v>504.1</v>
      </c>
      <c r="Q13" s="284" t="e">
        <f t="shared" si="1"/>
        <v>#DIV/0!</v>
      </c>
      <c r="R13" s="579"/>
      <c r="AC13" s="270"/>
    </row>
    <row r="14" spans="1:29" s="579" customFormat="1" ht="30" customHeight="1" thickTop="1" thickBot="1" x14ac:dyDescent="0.6">
      <c r="B14" s="587"/>
      <c r="C14" s="285" t="s">
        <v>249</v>
      </c>
      <c r="F14" s="580"/>
      <c r="G14" s="587"/>
      <c r="H14" s="588" t="s">
        <v>250</v>
      </c>
      <c r="I14" s="588" t="s">
        <v>248</v>
      </c>
      <c r="J14" s="588" t="s">
        <v>251</v>
      </c>
      <c r="K14" s="577"/>
      <c r="O14" s="589" t="s">
        <v>252</v>
      </c>
      <c r="P14" s="283">
        <f>AVERAGE(P11:P13)</f>
        <v>504.10000000000008</v>
      </c>
      <c r="Q14" s="286" t="e">
        <f>AVERAGE(Q11:Q13)</f>
        <v>#DIV/0!</v>
      </c>
      <c r="AC14" s="287"/>
    </row>
    <row r="15" spans="1:29" ht="30" customHeight="1" thickBot="1" x14ac:dyDescent="0.3">
      <c r="A15" s="573"/>
      <c r="B15" s="288" t="s">
        <v>253</v>
      </c>
      <c r="C15" s="289">
        <f>C16/2</f>
        <v>8.1935300000000009</v>
      </c>
      <c r="D15" s="573"/>
      <c r="E15" s="573"/>
      <c r="F15" s="573"/>
      <c r="G15" s="290" t="s">
        <v>254</v>
      </c>
      <c r="H15" s="290" t="s">
        <v>255</v>
      </c>
      <c r="I15" s="291" t="s">
        <v>256</v>
      </c>
      <c r="J15" s="292"/>
      <c r="K15" s="579"/>
      <c r="L15" s="590"/>
      <c r="M15" s="573"/>
      <c r="N15" s="573"/>
      <c r="O15" s="591"/>
      <c r="P15" s="283">
        <f>STDEVA(P11:P13)</f>
        <v>6.9618685722138533E-14</v>
      </c>
      <c r="Q15" s="293" t="e">
        <f>_xlfn.STDEV.S(Q11:Q13)</f>
        <v>#DIV/0!</v>
      </c>
      <c r="R15" s="579"/>
      <c r="AC15" s="294"/>
    </row>
    <row r="16" spans="1:29" ht="30" customHeight="1" thickBot="1" x14ac:dyDescent="0.3">
      <c r="A16" s="573"/>
      <c r="B16" s="295" t="s">
        <v>257</v>
      </c>
      <c r="C16" s="289">
        <v>16.387060000000002</v>
      </c>
      <c r="D16" s="573"/>
      <c r="E16" s="573"/>
      <c r="F16" s="573"/>
      <c r="G16" s="559"/>
      <c r="H16" s="296">
        <f>($J$18+$J$15*(G16-$I$18))</f>
        <v>0</v>
      </c>
      <c r="I16" s="297" t="s">
        <v>258</v>
      </c>
      <c r="J16" s="298" t="s">
        <v>259</v>
      </c>
      <c r="K16" s="299" t="s">
        <v>260</v>
      </c>
      <c r="L16" s="1010" t="s">
        <v>261</v>
      </c>
      <c r="M16" s="573"/>
      <c r="O16" s="592"/>
      <c r="P16" s="283">
        <f>P15/SQRT(3)</f>
        <v>4.0194366942304638E-14</v>
      </c>
      <c r="Q16" s="300" t="e">
        <f>Q15/SQRT(3)</f>
        <v>#DIV/0!</v>
      </c>
      <c r="R16" s="579"/>
      <c r="AC16" s="301"/>
    </row>
    <row r="17" spans="1:29" ht="30" customHeight="1" thickBot="1" x14ac:dyDescent="0.3">
      <c r="A17" s="573"/>
      <c r="B17" s="1012" t="s">
        <v>262</v>
      </c>
      <c r="C17" s="1013"/>
      <c r="D17" s="1013"/>
      <c r="E17" s="1013"/>
      <c r="F17" s="1014"/>
      <c r="G17" s="560"/>
      <c r="H17" s="302">
        <f>($J$18+$J$15*(G17-$I$18))</f>
        <v>0</v>
      </c>
      <c r="I17" s="562"/>
      <c r="J17" s="563"/>
      <c r="K17" s="564"/>
      <c r="L17" s="1011"/>
      <c r="M17" s="573"/>
      <c r="N17" s="573"/>
      <c r="O17" s="573"/>
      <c r="P17" s="573"/>
      <c r="Q17" s="573"/>
      <c r="R17" s="579"/>
      <c r="AC17" s="303"/>
    </row>
    <row r="18" spans="1:29" ht="30" customHeight="1" thickBot="1" x14ac:dyDescent="0.3">
      <c r="A18" s="573"/>
      <c r="B18" s="304" t="s">
        <v>124</v>
      </c>
      <c r="C18" s="305" t="s">
        <v>263</v>
      </c>
      <c r="D18" s="305" t="s">
        <v>264</v>
      </c>
      <c r="E18" s="305" t="s">
        <v>265</v>
      </c>
      <c r="F18" s="306" t="s">
        <v>266</v>
      </c>
      <c r="G18" s="561"/>
      <c r="H18" s="307">
        <f>($J$18+$J$15*(G18-$I$18))</f>
        <v>0</v>
      </c>
      <c r="I18" s="565"/>
      <c r="J18" s="566"/>
      <c r="K18" s="567"/>
      <c r="L18" s="308">
        <f>ABS(K18-K17)/12^0.5</f>
        <v>0</v>
      </c>
      <c r="M18" s="573"/>
      <c r="N18" s="573"/>
      <c r="O18" s="589"/>
      <c r="P18" s="309" t="e">
        <f>AVERAGE(N11:N13)</f>
        <v>#DIV/0!</v>
      </c>
      <c r="Q18" s="579"/>
      <c r="R18" s="579"/>
      <c r="AC18" s="303"/>
    </row>
    <row r="19" spans="1:29" s="579" customFormat="1" ht="30" customHeight="1" thickBot="1" x14ac:dyDescent="0.3">
      <c r="B19" s="310" t="s">
        <v>267</v>
      </c>
      <c r="C19" s="557"/>
      <c r="D19" s="557"/>
      <c r="E19" s="557"/>
      <c r="F19" s="593" t="e">
        <f>AVERAGE(C19:E19)</f>
        <v>#DIV/0!</v>
      </c>
      <c r="H19" s="1026" t="s">
        <v>268</v>
      </c>
      <c r="I19" s="1027"/>
      <c r="J19" s="1027"/>
      <c r="K19" s="1028"/>
      <c r="O19" s="594"/>
      <c r="P19" s="311">
        <f>(C16/10)/SQRT(3)</f>
        <v>0.94610735022265502</v>
      </c>
    </row>
    <row r="20" spans="1:29" s="579" customFormat="1" ht="30" customHeight="1" thickBot="1" x14ac:dyDescent="0.3">
      <c r="B20" s="312" t="s">
        <v>269</v>
      </c>
      <c r="C20" s="558"/>
      <c r="D20" s="558"/>
      <c r="E20" s="558"/>
      <c r="F20" s="595" t="e">
        <f>AVERAGE(C20:E20)</f>
        <v>#DIV/0!</v>
      </c>
      <c r="H20" s="596" t="s">
        <v>108</v>
      </c>
      <c r="I20" s="597" t="s">
        <v>68</v>
      </c>
      <c r="J20" s="597" t="s">
        <v>69</v>
      </c>
      <c r="K20" s="598" t="s">
        <v>270</v>
      </c>
      <c r="L20" s="599"/>
      <c r="M20" s="599"/>
      <c r="O20" s="600"/>
      <c r="P20" s="313">
        <f>(C16/10)/SQRT(3)</f>
        <v>0.94610735022265502</v>
      </c>
    </row>
    <row r="21" spans="1:29" s="579" customFormat="1" ht="30" customHeight="1" thickBot="1" x14ac:dyDescent="0.3">
      <c r="B21" s="314" t="s">
        <v>271</v>
      </c>
      <c r="C21" s="315" t="e">
        <f>F19-F20</f>
        <v>#DIV/0!</v>
      </c>
      <c r="D21" s="1020"/>
      <c r="E21" s="1021"/>
      <c r="F21" s="1022"/>
      <c r="H21" s="316" t="s">
        <v>272</v>
      </c>
      <c r="I21" s="317">
        <v>3.7854100000000002</v>
      </c>
      <c r="J21" s="317">
        <f>(I21/I23)*1000</f>
        <v>3785.4100000000003</v>
      </c>
      <c r="K21" s="318">
        <f>(J21*J24)/J22</f>
        <v>230.99994751956731</v>
      </c>
      <c r="L21" s="599"/>
      <c r="M21" s="599"/>
    </row>
    <row r="22" spans="1:29" s="579" customFormat="1" ht="30" customHeight="1" thickBot="1" x14ac:dyDescent="0.3">
      <c r="B22" s="319" t="s">
        <v>273</v>
      </c>
      <c r="C22" s="320" t="e">
        <f>C16*((F19-F20)/((SQRT(12)*F19)))</f>
        <v>#DIV/0!</v>
      </c>
      <c r="D22" s="1023"/>
      <c r="E22" s="1024"/>
      <c r="F22" s="1025"/>
      <c r="H22" s="321" t="s">
        <v>131</v>
      </c>
      <c r="I22" s="322">
        <v>1.6387059999999998E-2</v>
      </c>
      <c r="J22" s="322">
        <f>(I22/I23)*J23</f>
        <v>16.387059999999998</v>
      </c>
      <c r="K22" s="323">
        <v>1</v>
      </c>
    </row>
    <row r="23" spans="1:29" s="579" customFormat="1" ht="30" customHeight="1" thickBot="1" x14ac:dyDescent="0.3">
      <c r="B23" s="324"/>
      <c r="D23" s="601"/>
      <c r="E23" s="601"/>
      <c r="F23" s="325"/>
      <c r="H23" s="321" t="s">
        <v>274</v>
      </c>
      <c r="I23" s="322">
        <v>1</v>
      </c>
      <c r="J23" s="322">
        <v>1000</v>
      </c>
      <c r="K23" s="323">
        <f>I22</f>
        <v>1.6387059999999998E-2</v>
      </c>
    </row>
    <row r="24" spans="1:29" s="579" customFormat="1" ht="30" customHeight="1" thickBot="1" x14ac:dyDescent="0.3">
      <c r="H24" s="326" t="s">
        <v>275</v>
      </c>
      <c r="I24" s="327">
        <v>1E-3</v>
      </c>
      <c r="J24" s="327">
        <v>1</v>
      </c>
      <c r="K24" s="328">
        <f>J22</f>
        <v>16.387059999999998</v>
      </c>
    </row>
    <row r="25" spans="1:29" s="335" customFormat="1" ht="30" customHeight="1" x14ac:dyDescent="0.25">
      <c r="A25" s="339"/>
      <c r="B25" s="823" t="s">
        <v>166</v>
      </c>
      <c r="C25" s="824"/>
      <c r="D25" s="824"/>
      <c r="E25" s="824"/>
      <c r="F25" s="824"/>
      <c r="G25" s="824"/>
      <c r="H25" s="824"/>
      <c r="I25" s="824"/>
      <c r="J25" s="824"/>
      <c r="K25" s="824"/>
      <c r="L25" s="825"/>
      <c r="M25" s="337"/>
      <c r="N25" s="337"/>
      <c r="O25" s="337"/>
      <c r="Q25" s="339"/>
      <c r="R25" s="339"/>
    </row>
    <row r="26" spans="1:29" s="337" customFormat="1" ht="30" customHeight="1" x14ac:dyDescent="0.25">
      <c r="B26" s="428"/>
      <c r="K26" s="602" t="s">
        <v>167</v>
      </c>
      <c r="L26" s="603" t="s">
        <v>108</v>
      </c>
    </row>
    <row r="27" spans="1:29" s="335" customFormat="1" ht="30" customHeight="1" x14ac:dyDescent="0.25">
      <c r="A27" s="337"/>
      <c r="B27" s="1018" t="s">
        <v>276</v>
      </c>
      <c r="C27" s="1019"/>
      <c r="D27" s="1019"/>
      <c r="E27" s="604"/>
      <c r="F27" s="604"/>
      <c r="G27" s="605"/>
      <c r="H27" s="605"/>
      <c r="I27" s="605"/>
      <c r="J27" s="606"/>
      <c r="K27" s="607" t="e">
        <f>1/(C11)</f>
        <v>#DIV/0!</v>
      </c>
      <c r="L27" s="329" t="s">
        <v>4</v>
      </c>
      <c r="M27" s="337"/>
      <c r="N27" s="339"/>
      <c r="O27" s="339"/>
      <c r="P27" s="339"/>
      <c r="Q27" s="339"/>
      <c r="R27" s="339"/>
    </row>
    <row r="28" spans="1:29" s="337" customFormat="1" ht="5.0999999999999996" customHeight="1" x14ac:dyDescent="0.25">
      <c r="B28" s="436"/>
      <c r="C28" s="437"/>
      <c r="D28" s="437"/>
      <c r="E28" s="437"/>
      <c r="F28" s="437"/>
      <c r="K28" s="438"/>
      <c r="L28" s="330"/>
    </row>
    <row r="29" spans="1:29" s="335" customFormat="1" ht="30" customHeight="1" x14ac:dyDescent="0.25">
      <c r="A29" s="337"/>
      <c r="B29" s="1018" t="s">
        <v>277</v>
      </c>
      <c r="C29" s="1019"/>
      <c r="D29" s="1019"/>
      <c r="E29" s="604"/>
      <c r="F29" s="604"/>
      <c r="G29" s="605"/>
      <c r="H29" s="605"/>
      <c r="I29" s="605"/>
      <c r="J29" s="606"/>
      <c r="K29" s="607" t="e">
        <f>-1/(C11)</f>
        <v>#DIV/0!</v>
      </c>
      <c r="L29" s="329" t="s">
        <v>4</v>
      </c>
      <c r="M29" s="337"/>
      <c r="N29" s="354"/>
      <c r="O29" s="354"/>
      <c r="P29" s="354"/>
      <c r="Q29" s="354"/>
      <c r="R29" s="339"/>
    </row>
    <row r="30" spans="1:29" s="337" customFormat="1" ht="5.0999999999999996" customHeight="1" x14ac:dyDescent="0.25">
      <c r="B30" s="436"/>
      <c r="C30" s="437"/>
      <c r="D30" s="437"/>
      <c r="E30" s="437"/>
      <c r="F30" s="437"/>
      <c r="K30" s="438"/>
      <c r="L30" s="444"/>
    </row>
    <row r="31" spans="1:29" s="335" customFormat="1" ht="30" customHeight="1" x14ac:dyDescent="0.25">
      <c r="A31" s="337"/>
      <c r="B31" s="1018" t="s">
        <v>277</v>
      </c>
      <c r="C31" s="1019"/>
      <c r="D31" s="1019"/>
      <c r="E31" s="608"/>
      <c r="F31" s="608"/>
      <c r="G31" s="609"/>
      <c r="H31" s="609"/>
      <c r="I31" s="609"/>
      <c r="J31" s="606"/>
      <c r="K31" s="607" t="e">
        <f>1/(C11)</f>
        <v>#DIV/0!</v>
      </c>
      <c r="L31" s="329" t="s">
        <v>4</v>
      </c>
      <c r="M31" s="427"/>
      <c r="N31" s="337"/>
      <c r="O31" s="337"/>
      <c r="P31" s="337"/>
      <c r="Q31" s="337"/>
      <c r="R31" s="339"/>
    </row>
    <row r="32" spans="1:29" s="337" customFormat="1" ht="5.0999999999999996" customHeight="1" x14ac:dyDescent="0.25">
      <c r="B32" s="436"/>
      <c r="C32" s="437"/>
      <c r="D32" s="437"/>
      <c r="E32" s="437"/>
      <c r="F32" s="437"/>
      <c r="K32" s="453"/>
      <c r="L32" s="444"/>
      <c r="M32" s="427"/>
      <c r="N32" s="427"/>
    </row>
    <row r="33" spans="1:18" s="335" customFormat="1" ht="30" customHeight="1" x14ac:dyDescent="0.25">
      <c r="A33" s="337"/>
      <c r="B33" s="1018" t="s">
        <v>277</v>
      </c>
      <c r="C33" s="1019"/>
      <c r="D33" s="1019"/>
      <c r="E33" s="608"/>
      <c r="F33" s="608"/>
      <c r="G33" s="609"/>
      <c r="H33" s="609"/>
      <c r="I33" s="609"/>
      <c r="J33" s="606"/>
      <c r="K33" s="607" t="e">
        <f>K31</f>
        <v>#DIV/0!</v>
      </c>
      <c r="L33" s="329" t="s">
        <v>4</v>
      </c>
      <c r="M33" s="427"/>
      <c r="N33" s="337"/>
      <c r="O33" s="337"/>
      <c r="P33" s="337"/>
      <c r="Q33" s="337"/>
      <c r="R33" s="339"/>
    </row>
    <row r="34" spans="1:18" s="337" customFormat="1" ht="5.0999999999999996" customHeight="1" x14ac:dyDescent="0.25">
      <c r="B34" s="436"/>
      <c r="C34" s="437"/>
      <c r="D34" s="437"/>
      <c r="E34" s="437"/>
      <c r="F34" s="437"/>
      <c r="K34" s="453"/>
      <c r="L34" s="444"/>
      <c r="M34" s="427"/>
      <c r="N34" s="427"/>
    </row>
    <row r="35" spans="1:18" s="335" customFormat="1" ht="30" customHeight="1" x14ac:dyDescent="0.25">
      <c r="A35" s="337"/>
      <c r="B35" s="1018" t="s">
        <v>277</v>
      </c>
      <c r="C35" s="1019"/>
      <c r="D35" s="1019"/>
      <c r="E35" s="608"/>
      <c r="F35" s="608"/>
      <c r="G35" s="609"/>
      <c r="H35" s="609"/>
      <c r="I35" s="609"/>
      <c r="J35" s="606"/>
      <c r="K35" s="610">
        <v>1</v>
      </c>
      <c r="L35" s="329" t="s">
        <v>4</v>
      </c>
      <c r="M35" s="427"/>
      <c r="N35" s="337"/>
      <c r="O35" s="337"/>
      <c r="P35" s="337"/>
      <c r="Q35" s="337"/>
      <c r="R35" s="339"/>
    </row>
    <row r="36" spans="1:18" s="337" customFormat="1" ht="5.0999999999999996" customHeight="1" x14ac:dyDescent="0.25">
      <c r="B36" s="458"/>
      <c r="C36" s="375"/>
      <c r="D36" s="375"/>
      <c r="E36" s="375"/>
      <c r="F36" s="375"/>
      <c r="K36" s="459"/>
      <c r="L36" s="460"/>
      <c r="M36" s="427"/>
      <c r="N36" s="427"/>
      <c r="O36" s="461"/>
    </row>
    <row r="37" spans="1:18" s="339" customFormat="1" ht="30" customHeight="1" thickBot="1" x14ac:dyDescent="0.3">
      <c r="A37" s="337"/>
      <c r="B37" s="1015" t="s">
        <v>277</v>
      </c>
      <c r="C37" s="1016"/>
      <c r="D37" s="1016"/>
      <c r="E37" s="611"/>
      <c r="F37" s="611"/>
      <c r="G37" s="612"/>
      <c r="H37" s="612"/>
      <c r="I37" s="612"/>
      <c r="J37" s="613"/>
      <c r="K37" s="614">
        <v>1</v>
      </c>
      <c r="L37" s="331" t="s">
        <v>4</v>
      </c>
      <c r="M37" s="427"/>
    </row>
    <row r="38" spans="1:18" s="337" customFormat="1" ht="5.0999999999999996" customHeight="1" thickBot="1" x14ac:dyDescent="0.3">
      <c r="B38" s="515"/>
      <c r="C38" s="515"/>
      <c r="D38" s="515"/>
      <c r="E38" s="515"/>
      <c r="R38" s="515"/>
    </row>
    <row r="39" spans="1:18" s="335" customFormat="1" ht="30" customHeight="1" thickBot="1" x14ac:dyDescent="0.3">
      <c r="A39" s="823" t="s">
        <v>179</v>
      </c>
      <c r="B39" s="824"/>
      <c r="C39" s="824"/>
      <c r="D39" s="824"/>
      <c r="E39" s="824"/>
      <c r="F39" s="824"/>
      <c r="G39" s="824"/>
      <c r="H39" s="824"/>
      <c r="I39" s="824"/>
      <c r="J39" s="824"/>
      <c r="K39" s="824"/>
      <c r="L39" s="824"/>
      <c r="M39" s="824"/>
      <c r="N39" s="824"/>
      <c r="O39" s="824"/>
      <c r="P39" s="824"/>
      <c r="Q39" s="824"/>
      <c r="R39" s="825"/>
    </row>
    <row r="40" spans="1:18" s="335" customFormat="1" ht="30" customHeight="1" thickBot="1" x14ac:dyDescent="0.3">
      <c r="A40" s="339"/>
      <c r="B40" s="1017" t="s">
        <v>278</v>
      </c>
      <c r="C40" s="992"/>
      <c r="D40" s="615" t="s">
        <v>279</v>
      </c>
      <c r="E40" s="990" t="s">
        <v>280</v>
      </c>
      <c r="F40" s="990" t="s">
        <v>281</v>
      </c>
      <c r="G40" s="615" t="s">
        <v>183</v>
      </c>
      <c r="H40" s="990" t="s">
        <v>282</v>
      </c>
      <c r="I40" s="990"/>
      <c r="J40" s="990" t="s">
        <v>283</v>
      </c>
      <c r="K40" s="990"/>
      <c r="L40" s="991" t="s">
        <v>284</v>
      </c>
      <c r="M40" s="992"/>
      <c r="N40" s="616" t="s">
        <v>285</v>
      </c>
      <c r="O40" s="615" t="s">
        <v>188</v>
      </c>
      <c r="P40" s="615" t="s">
        <v>286</v>
      </c>
      <c r="Q40" s="617" t="s">
        <v>287</v>
      </c>
    </row>
    <row r="41" spans="1:18" s="461" customFormat="1" ht="5.0999999999999996" customHeight="1" thickBot="1" x14ac:dyDescent="0.3">
      <c r="B41" s="426"/>
      <c r="C41" s="426"/>
      <c r="D41" s="426"/>
      <c r="E41" s="426"/>
      <c r="F41" s="426"/>
      <c r="G41" s="426"/>
      <c r="H41" s="426"/>
      <c r="I41" s="426"/>
      <c r="J41" s="426"/>
      <c r="K41" s="426"/>
      <c r="L41" s="426"/>
      <c r="M41" s="426"/>
      <c r="N41" s="471"/>
      <c r="O41" s="426"/>
      <c r="P41" s="426"/>
      <c r="Q41" s="618"/>
    </row>
    <row r="42" spans="1:18" s="335" customFormat="1" ht="30" customHeight="1" x14ac:dyDescent="0.25">
      <c r="A42" s="993"/>
      <c r="B42" s="994" t="s">
        <v>288</v>
      </c>
      <c r="C42" s="995"/>
      <c r="D42" s="619">
        <f>P14</f>
        <v>504.10000000000008</v>
      </c>
      <c r="E42" s="620"/>
      <c r="F42" s="621"/>
      <c r="G42" s="621"/>
      <c r="H42" s="621"/>
      <c r="I42" s="622"/>
      <c r="J42" s="621"/>
      <c r="K42" s="621"/>
      <c r="L42" s="622"/>
      <c r="M42" s="623"/>
      <c r="N42" s="623"/>
      <c r="O42" s="623"/>
      <c r="P42" s="623"/>
      <c r="Q42" s="624"/>
      <c r="R42" s="339"/>
    </row>
    <row r="43" spans="1:18" s="335" customFormat="1" ht="30" customHeight="1" x14ac:dyDescent="0.25">
      <c r="A43" s="993"/>
      <c r="B43" s="996" t="s">
        <v>289</v>
      </c>
      <c r="C43" s="997"/>
      <c r="D43" s="353">
        <f>M12</f>
        <v>504.1</v>
      </c>
      <c r="E43" s="477">
        <f>E7</f>
        <v>0</v>
      </c>
      <c r="F43" s="475" t="s">
        <v>4</v>
      </c>
      <c r="G43" s="477">
        <f>F7</f>
        <v>0</v>
      </c>
      <c r="H43" s="625" t="e">
        <f>E43/G43</f>
        <v>#DIV/0!</v>
      </c>
      <c r="I43" s="475">
        <f>F42</f>
        <v>0</v>
      </c>
      <c r="J43" s="626">
        <v>0.05</v>
      </c>
      <c r="K43" s="475" t="s">
        <v>4</v>
      </c>
      <c r="L43" s="625" t="e">
        <f>J43*H43</f>
        <v>#DIV/0!</v>
      </c>
      <c r="M43" s="475" t="s">
        <v>4</v>
      </c>
      <c r="N43" s="626" t="e">
        <f>L43^2</f>
        <v>#DIV/0!</v>
      </c>
      <c r="O43" s="477" t="s">
        <v>290</v>
      </c>
      <c r="P43" s="477" t="s">
        <v>194</v>
      </c>
      <c r="Q43" s="478">
        <v>50</v>
      </c>
      <c r="R43" s="339"/>
    </row>
    <row r="44" spans="1:18" s="335" customFormat="1" ht="30" customHeight="1" x14ac:dyDescent="0.25">
      <c r="A44" s="993"/>
      <c r="B44" s="998" t="s">
        <v>291</v>
      </c>
      <c r="C44" s="999"/>
      <c r="D44" s="627" t="e">
        <f>P18</f>
        <v>#DIV/0!</v>
      </c>
      <c r="E44" s="628">
        <f>E7</f>
        <v>0</v>
      </c>
      <c r="F44" s="475" t="s">
        <v>4</v>
      </c>
      <c r="G44" s="629">
        <f>F7</f>
        <v>0</v>
      </c>
      <c r="H44" s="630" t="e">
        <f>SQRT((H43)^2+(L18)^2)</f>
        <v>#DIV/0!</v>
      </c>
      <c r="I44" s="475" t="str">
        <f>F43</f>
        <v>mL</v>
      </c>
      <c r="J44" s="626" t="e">
        <f>K29</f>
        <v>#DIV/0!</v>
      </c>
      <c r="K44" s="475" t="s">
        <v>4</v>
      </c>
      <c r="L44" s="625" t="e">
        <f t="shared" ref="L44" si="2">J44*H44</f>
        <v>#DIV/0!</v>
      </c>
      <c r="M44" s="475" t="s">
        <v>4</v>
      </c>
      <c r="N44" s="485" t="e">
        <f t="shared" ref="N44:N45" si="3">L44^2</f>
        <v>#DIV/0!</v>
      </c>
      <c r="O44" s="477" t="s">
        <v>290</v>
      </c>
      <c r="P44" s="477" t="s">
        <v>5</v>
      </c>
      <c r="Q44" s="478">
        <v>50</v>
      </c>
      <c r="R44" s="339"/>
    </row>
    <row r="45" spans="1:18" s="335" customFormat="1" ht="30" customHeight="1" x14ac:dyDescent="0.25">
      <c r="A45" s="337"/>
      <c r="B45" s="982" t="s">
        <v>292</v>
      </c>
      <c r="C45" s="983"/>
      <c r="D45" s="631"/>
      <c r="E45" s="477">
        <f>C16/10</f>
        <v>1.6387060000000002</v>
      </c>
      <c r="F45" s="475" t="s">
        <v>4</v>
      </c>
      <c r="G45" s="477">
        <f>SQRT(3)</f>
        <v>1.7320508075688772</v>
      </c>
      <c r="H45" s="626">
        <f>E45/G45</f>
        <v>0.94610735022265502</v>
      </c>
      <c r="I45" s="475" t="str">
        <f>F44</f>
        <v>mL</v>
      </c>
      <c r="J45" s="626">
        <f>J43</f>
        <v>0.05</v>
      </c>
      <c r="K45" s="475" t="s">
        <v>4</v>
      </c>
      <c r="L45" s="485">
        <f>J45*H45</f>
        <v>4.7305367511132755E-2</v>
      </c>
      <c r="M45" s="475" t="s">
        <v>4</v>
      </c>
      <c r="N45" s="485">
        <f t="shared" si="3"/>
        <v>2.2377977953633344E-3</v>
      </c>
      <c r="O45" s="477" t="s">
        <v>293</v>
      </c>
      <c r="P45" s="477" t="s">
        <v>5</v>
      </c>
      <c r="Q45" s="480" t="s">
        <v>12</v>
      </c>
      <c r="R45" s="339"/>
    </row>
    <row r="46" spans="1:18" s="337" customFormat="1" ht="5.0999999999999996" customHeight="1" x14ac:dyDescent="0.25">
      <c r="B46" s="632"/>
      <c r="C46" s="633"/>
      <c r="D46" s="633"/>
      <c r="E46" s="509"/>
      <c r="F46" s="634"/>
      <c r="G46" s="509"/>
      <c r="H46" s="509"/>
      <c r="I46" s="509"/>
      <c r="J46" s="635"/>
      <c r="K46" s="509"/>
      <c r="L46" s="509"/>
      <c r="M46" s="509"/>
      <c r="N46" s="509"/>
      <c r="O46" s="509"/>
      <c r="P46" s="509"/>
      <c r="Q46" s="636"/>
    </row>
    <row r="47" spans="1:18" s="335" customFormat="1" ht="30" customHeight="1" x14ac:dyDescent="0.25">
      <c r="A47" s="337"/>
      <c r="B47" s="982" t="s">
        <v>294</v>
      </c>
      <c r="C47" s="983"/>
      <c r="D47" s="631"/>
      <c r="E47" s="477">
        <f>C16/10</f>
        <v>1.6387060000000002</v>
      </c>
      <c r="F47" s="475" t="s">
        <v>4</v>
      </c>
      <c r="G47" s="477">
        <f>SQRT(3)</f>
        <v>1.7320508075688772</v>
      </c>
      <c r="H47" s="626">
        <f>E47/G47</f>
        <v>0.94610735022265502</v>
      </c>
      <c r="I47" s="475" t="str">
        <f>$I$45</f>
        <v>mL</v>
      </c>
      <c r="J47" s="637">
        <f>J43</f>
        <v>0.05</v>
      </c>
      <c r="K47" s="475" t="s">
        <v>4</v>
      </c>
      <c r="L47" s="485">
        <f>H47*J47</f>
        <v>4.7305367511132755E-2</v>
      </c>
      <c r="M47" s="475" t="s">
        <v>4</v>
      </c>
      <c r="N47" s="485">
        <f t="shared" ref="N47:N49" si="4">L47^2</f>
        <v>2.2377977953633344E-3</v>
      </c>
      <c r="O47" s="477" t="s">
        <v>293</v>
      </c>
      <c r="P47" s="477" t="s">
        <v>5</v>
      </c>
      <c r="Q47" s="480" t="s">
        <v>12</v>
      </c>
      <c r="R47" s="339"/>
    </row>
    <row r="48" spans="1:18" s="335" customFormat="1" ht="30" customHeight="1" x14ac:dyDescent="0.25">
      <c r="A48" s="337"/>
      <c r="B48" s="982" t="s">
        <v>295</v>
      </c>
      <c r="C48" s="983"/>
      <c r="D48" s="631"/>
      <c r="E48" s="638" t="e">
        <f>C16*((C21)/(2*F19))</f>
        <v>#DIV/0!</v>
      </c>
      <c r="F48" s="475" t="s">
        <v>4</v>
      </c>
      <c r="G48" s="477">
        <f>SQRT(12)</f>
        <v>3.4641016151377544</v>
      </c>
      <c r="H48" s="626" t="e">
        <f>E48/G48</f>
        <v>#DIV/0!</v>
      </c>
      <c r="I48" s="475" t="str">
        <f>$I$45</f>
        <v>mL</v>
      </c>
      <c r="J48" s="629">
        <v>1</v>
      </c>
      <c r="K48" s="475" t="s">
        <v>4</v>
      </c>
      <c r="L48" s="485" t="e">
        <f>H48*J48</f>
        <v>#DIV/0!</v>
      </c>
      <c r="M48" s="475" t="s">
        <v>4</v>
      </c>
      <c r="N48" s="485" t="e">
        <f>L48^2</f>
        <v>#DIV/0!</v>
      </c>
      <c r="O48" s="477"/>
      <c r="P48" s="477" t="s">
        <v>5</v>
      </c>
      <c r="Q48" s="480" t="s">
        <v>12</v>
      </c>
      <c r="R48" s="339"/>
    </row>
    <row r="49" spans="1:18" s="335" customFormat="1" ht="30" customHeight="1" thickBot="1" x14ac:dyDescent="0.3">
      <c r="A49" s="337"/>
      <c r="B49" s="984" t="s">
        <v>296</v>
      </c>
      <c r="C49" s="985"/>
      <c r="D49" s="639"/>
      <c r="E49" s="497"/>
      <c r="F49" s="640"/>
      <c r="G49" s="497"/>
      <c r="H49" s="641" t="e">
        <f>Q16</f>
        <v>#DIV/0!</v>
      </c>
      <c r="I49" s="640" t="str">
        <f>$I$45</f>
        <v>mL</v>
      </c>
      <c r="J49" s="642">
        <v>1</v>
      </c>
      <c r="K49" s="640" t="s">
        <v>4</v>
      </c>
      <c r="L49" s="643" t="e">
        <f>H49*J49</f>
        <v>#DIV/0!</v>
      </c>
      <c r="M49" s="640" t="s">
        <v>4</v>
      </c>
      <c r="N49" s="643" t="e">
        <f t="shared" si="4"/>
        <v>#DIV/0!</v>
      </c>
      <c r="O49" s="497"/>
      <c r="P49" s="497" t="s">
        <v>5</v>
      </c>
      <c r="Q49" s="500">
        <v>2</v>
      </c>
      <c r="R49" s="339"/>
    </row>
    <row r="50" spans="1:18" s="579" customFormat="1" ht="30" customHeight="1" thickBot="1" x14ac:dyDescent="0.3">
      <c r="K50" s="332"/>
      <c r="L50" s="269"/>
      <c r="M50" s="644"/>
      <c r="N50" s="645" t="e">
        <f>SQRT(SUM(N42:N45,N47,N48,N49))</f>
        <v>#DIV/0!</v>
      </c>
      <c r="O50" s="646" t="s">
        <v>4</v>
      </c>
      <c r="P50" s="270"/>
    </row>
    <row r="51" spans="1:18" s="579" customFormat="1" ht="30" customHeight="1" thickBot="1" x14ac:dyDescent="0.3">
      <c r="B51" s="764" t="s">
        <v>218</v>
      </c>
      <c r="C51" s="765"/>
      <c r="D51" s="765"/>
      <c r="E51" s="765"/>
      <c r="F51" s="765"/>
      <c r="G51" s="766"/>
      <c r="K51" s="333"/>
      <c r="L51" s="269"/>
      <c r="M51" s="647" t="s">
        <v>217</v>
      </c>
      <c r="N51" s="648" t="e">
        <f>N50*O53</f>
        <v>#DIV/0!</v>
      </c>
      <c r="O51" s="649" t="s">
        <v>4</v>
      </c>
      <c r="P51" s="269"/>
    </row>
    <row r="52" spans="1:18" s="579" customFormat="1" ht="30" customHeight="1" x14ac:dyDescent="0.25">
      <c r="B52" s="650" t="s">
        <v>124</v>
      </c>
      <c r="C52" s="651" t="s">
        <v>297</v>
      </c>
      <c r="D52" s="652" t="s">
        <v>298</v>
      </c>
      <c r="E52" s="652" t="s">
        <v>183</v>
      </c>
      <c r="F52" s="652" t="s">
        <v>7</v>
      </c>
      <c r="G52" s="652" t="s">
        <v>8</v>
      </c>
      <c r="L52" s="515"/>
      <c r="N52" s="653"/>
      <c r="O52" s="988" t="s">
        <v>183</v>
      </c>
      <c r="P52" s="989"/>
    </row>
    <row r="53" spans="1:18" s="579" customFormat="1" ht="30" customHeight="1" thickBot="1" x14ac:dyDescent="0.3">
      <c r="A53" s="654"/>
      <c r="B53" s="655" t="s">
        <v>4</v>
      </c>
      <c r="C53" s="656" t="e">
        <f>Q14</f>
        <v>#DIV/0!</v>
      </c>
      <c r="D53" s="656" t="e">
        <f>N50</f>
        <v>#DIV/0!</v>
      </c>
      <c r="E53" s="986" t="e">
        <f>O53</f>
        <v>#DIV/0!</v>
      </c>
      <c r="F53" s="657" t="e">
        <f>N51</f>
        <v>#DIV/0!</v>
      </c>
      <c r="G53" s="980">
        <v>0.95</v>
      </c>
      <c r="L53" s="767" t="s">
        <v>17</v>
      </c>
      <c r="M53" s="768"/>
      <c r="N53" s="658" t="e">
        <f>(N50^4)/((L43^4/Q43)+(L44^4/Q44)+(L49^4/Q49))</f>
        <v>#DIV/0!</v>
      </c>
      <c r="O53" s="659" t="e">
        <f>_xlfn.T.INV.2T(0.05,N53)</f>
        <v>#DIV/0!</v>
      </c>
      <c r="P53" s="660" t="e">
        <f>TINV(0.05,N53)</f>
        <v>#DIV/0!</v>
      </c>
    </row>
    <row r="54" spans="1:18" s="579" customFormat="1" ht="30" customHeight="1" thickBot="1" x14ac:dyDescent="0.3">
      <c r="B54" s="661" t="s">
        <v>299</v>
      </c>
      <c r="C54" s="537" t="e">
        <f>K24/C53</f>
        <v>#DIV/0!</v>
      </c>
      <c r="D54" s="662" t="e">
        <f>L24/D53</f>
        <v>#DIV/0!</v>
      </c>
      <c r="E54" s="987"/>
      <c r="F54" s="657">
        <f>N52</f>
        <v>0</v>
      </c>
      <c r="G54" s="981"/>
    </row>
    <row r="55" spans="1:18" s="579" customFormat="1" ht="30" customHeight="1" x14ac:dyDescent="0.25"/>
    <row r="56" spans="1:18" s="579" customFormat="1" ht="5.0999999999999996" customHeight="1" x14ac:dyDescent="0.25"/>
    <row r="57" spans="1:18" s="579" customFormat="1" x14ac:dyDescent="0.25"/>
    <row r="58" spans="1:18" s="579" customFormat="1" x14ac:dyDescent="0.25"/>
    <row r="59" spans="1:18" s="579" customFormat="1" x14ac:dyDescent="0.25"/>
    <row r="60" spans="1:18" s="579" customFormat="1" x14ac:dyDescent="0.25"/>
    <row r="61" spans="1:18" s="579" customFormat="1" x14ac:dyDescent="0.25"/>
  </sheetData>
  <sheetProtection algorithmName="SHA-512" hashValue="6yE6uBgTkDvkl0/8gADWgY7Lp/aYcKxp7klgIATB6MpGsaZIBNneRDEEAnGhaJpAjsZeBc5/Nk9FY9XziuMuGw==" saltValue="4NfOQ0wifIzqO75A+AwMxw==" spinCount="100000" sheet="1" objects="1" scenarios="1"/>
  <mergeCells count="44">
    <mergeCell ref="G6:K7"/>
    <mergeCell ref="A1:B1"/>
    <mergeCell ref="D1:R1"/>
    <mergeCell ref="B5:F5"/>
    <mergeCell ref="A3:F3"/>
    <mergeCell ref="H19:K19"/>
    <mergeCell ref="L8:L10"/>
    <mergeCell ref="N8:N10"/>
    <mergeCell ref="O8:O10"/>
    <mergeCell ref="P8:P10"/>
    <mergeCell ref="B33:D33"/>
    <mergeCell ref="B29:D29"/>
    <mergeCell ref="B25:L25"/>
    <mergeCell ref="B27:D27"/>
    <mergeCell ref="D21:F22"/>
    <mergeCell ref="A42:A44"/>
    <mergeCell ref="B42:C42"/>
    <mergeCell ref="B43:C43"/>
    <mergeCell ref="B44:C44"/>
    <mergeCell ref="L6:Q7"/>
    <mergeCell ref="M8:M10"/>
    <mergeCell ref="Q8:Q10"/>
    <mergeCell ref="B9:C9"/>
    <mergeCell ref="B13:C13"/>
    <mergeCell ref="L16:L17"/>
    <mergeCell ref="B17:F17"/>
    <mergeCell ref="B37:D37"/>
    <mergeCell ref="A39:R39"/>
    <mergeCell ref="B40:C40"/>
    <mergeCell ref="B35:D35"/>
    <mergeCell ref="B31:D31"/>
    <mergeCell ref="O52:P52"/>
    <mergeCell ref="E40:F40"/>
    <mergeCell ref="H40:I40"/>
    <mergeCell ref="J40:K40"/>
    <mergeCell ref="L40:M40"/>
    <mergeCell ref="G53:G54"/>
    <mergeCell ref="L53:M53"/>
    <mergeCell ref="B45:C45"/>
    <mergeCell ref="B47:C47"/>
    <mergeCell ref="B48:C48"/>
    <mergeCell ref="B49:C49"/>
    <mergeCell ref="B51:G51"/>
    <mergeCell ref="E53:E54"/>
  </mergeCells>
  <pageMargins left="0.70866141732283472" right="0.70866141732283472" top="0.74803149606299213" bottom="0.74803149606299213" header="0.31496062992125984" footer="0.31496062992125984"/>
  <pageSetup scale="36" orientation="portrait" horizontalDpi="4294967293" r:id="rId1"/>
  <headerFooter>
    <oddFooter>&amp;RRT03-F11.Vr.1(2017-04-27)
&amp;P de 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3"/>
  <sheetViews>
    <sheetView showGridLines="0" view="pageBreakPreview" zoomScale="80" zoomScaleNormal="60" zoomScaleSheetLayoutView="80" workbookViewId="0">
      <selection activeCell="R57" sqref="R57"/>
    </sheetView>
  </sheetViews>
  <sheetFormatPr baseColWidth="10" defaultRowHeight="15" x14ac:dyDescent="0.25"/>
  <cols>
    <col min="1" max="4" width="11.42578125" style="664"/>
    <col min="5" max="5" width="12.7109375" style="664" customWidth="1"/>
    <col min="6" max="9" width="11.42578125" style="664"/>
    <col min="10" max="10" width="12.7109375" style="664" customWidth="1"/>
    <col min="11" max="11" width="11.42578125" style="664"/>
    <col min="12" max="12" width="12.7109375" style="664" customWidth="1"/>
    <col min="13" max="16384" width="11.42578125" style="664"/>
  </cols>
  <sheetData>
    <row r="1" spans="1:18" s="1" customFormat="1" ht="60" customHeight="1" thickBot="1" x14ac:dyDescent="0.3">
      <c r="A1" s="1160"/>
      <c r="B1" s="1161"/>
      <c r="C1" s="702"/>
      <c r="D1" s="1162" t="s">
        <v>99</v>
      </c>
      <c r="E1" s="1162"/>
      <c r="F1" s="1162"/>
      <c r="G1" s="1162"/>
      <c r="H1" s="1162"/>
      <c r="I1" s="1162"/>
      <c r="J1" s="1162"/>
      <c r="K1" s="1162"/>
      <c r="L1" s="1162"/>
      <c r="M1" s="1162"/>
      <c r="N1" s="1162"/>
      <c r="O1" s="1162"/>
      <c r="P1" s="1162"/>
      <c r="Q1" s="1162"/>
      <c r="R1" s="1162"/>
    </row>
    <row r="2" spans="1:18" s="22" customFormat="1" ht="5.0999999999999996" customHeight="1" x14ac:dyDescent="0.25">
      <c r="A2" s="703"/>
      <c r="B2" s="703"/>
      <c r="C2" s="144"/>
      <c r="D2" s="704"/>
      <c r="E2" s="704"/>
      <c r="F2" s="704"/>
      <c r="G2" s="704"/>
      <c r="H2" s="704"/>
      <c r="I2" s="704"/>
      <c r="J2" s="704"/>
      <c r="K2" s="704"/>
      <c r="L2" s="704"/>
      <c r="M2" s="704"/>
      <c r="N2" s="704"/>
      <c r="O2" s="704"/>
      <c r="P2" s="704"/>
      <c r="Q2" s="704"/>
      <c r="R2" s="704"/>
    </row>
    <row r="3" spans="1:18" s="4" customFormat="1" ht="30" customHeight="1" x14ac:dyDescent="0.25">
      <c r="E3" s="1169" t="s">
        <v>308</v>
      </c>
      <c r="F3" s="1170"/>
      <c r="G3" s="1170"/>
      <c r="H3" s="1170"/>
      <c r="I3" s="1170"/>
      <c r="J3" s="1170"/>
      <c r="K3" s="1170"/>
      <c r="L3" s="1170"/>
      <c r="M3" s="1170"/>
      <c r="N3" s="1171"/>
      <c r="O3" s="701"/>
      <c r="P3" s="701"/>
      <c r="Q3" s="701"/>
      <c r="R3" s="701"/>
    </row>
    <row r="4" spans="1:18" s="4" customFormat="1" ht="5.0999999999999996" customHeight="1" thickBot="1" x14ac:dyDescent="0.3"/>
    <row r="5" spans="1:18" s="4" customFormat="1" ht="30" customHeight="1" thickBot="1" x14ac:dyDescent="0.3">
      <c r="A5" s="1163" t="s">
        <v>73</v>
      </c>
      <c r="B5" s="1164"/>
      <c r="C5" s="5"/>
      <c r="D5" s="548"/>
      <c r="E5" s="6" t="s">
        <v>100</v>
      </c>
      <c r="F5" s="237"/>
      <c r="G5" s="549"/>
      <c r="H5" s="665" t="s">
        <v>101</v>
      </c>
      <c r="I5" s="7"/>
      <c r="J5" s="665" t="s">
        <v>102</v>
      </c>
      <c r="K5" s="550"/>
      <c r="L5" s="665" t="s">
        <v>103</v>
      </c>
      <c r="M5" s="8"/>
      <c r="N5" s="1165" t="s">
        <v>104</v>
      </c>
      <c r="O5" s="1166"/>
      <c r="P5" s="238"/>
      <c r="Q5" s="551"/>
      <c r="R5" s="549"/>
    </row>
    <row r="6" spans="1:18" s="1" customFormat="1" ht="5.0999999999999996" customHeight="1" thickBot="1" x14ac:dyDescent="0.3"/>
    <row r="7" spans="1:18" s="1" customFormat="1" ht="54" customHeight="1" x14ac:dyDescent="0.25">
      <c r="A7" s="9" t="s">
        <v>14</v>
      </c>
      <c r="B7" s="10" t="s">
        <v>106</v>
      </c>
      <c r="C7" s="10" t="s">
        <v>107</v>
      </c>
      <c r="D7" s="10" t="s">
        <v>108</v>
      </c>
      <c r="E7" s="10" t="s">
        <v>109</v>
      </c>
      <c r="F7" s="10" t="s">
        <v>108</v>
      </c>
      <c r="G7" s="10" t="s">
        <v>110</v>
      </c>
      <c r="H7" s="10" t="s">
        <v>108</v>
      </c>
      <c r="I7" s="10" t="s">
        <v>111</v>
      </c>
      <c r="J7" s="10" t="s">
        <v>108</v>
      </c>
      <c r="K7" s="11" t="s">
        <v>112</v>
      </c>
      <c r="L7" s="10" t="s">
        <v>108</v>
      </c>
      <c r="M7" s="10" t="s">
        <v>113</v>
      </c>
      <c r="N7" s="10" t="s">
        <v>108</v>
      </c>
      <c r="O7" s="10" t="s">
        <v>114</v>
      </c>
      <c r="P7" s="10" t="s">
        <v>31</v>
      </c>
      <c r="Q7" s="1167" t="s">
        <v>115</v>
      </c>
      <c r="R7" s="1168"/>
    </row>
    <row r="8" spans="1:18" s="1" customFormat="1" ht="30" customHeight="1" x14ac:dyDescent="0.25">
      <c r="A8" s="247" t="s">
        <v>1</v>
      </c>
      <c r="B8" s="250"/>
      <c r="C8" s="12">
        <v>18927.060000000001</v>
      </c>
      <c r="D8" s="250"/>
      <c r="E8" s="249"/>
      <c r="F8" s="250"/>
      <c r="G8" s="249"/>
      <c r="H8" s="250"/>
      <c r="I8" s="249"/>
      <c r="J8" s="250"/>
      <c r="K8" s="13">
        <f>(0+I8/2)/SQRT(12)</f>
        <v>0</v>
      </c>
      <c r="L8" s="252" t="s">
        <v>307</v>
      </c>
      <c r="M8" s="253">
        <f t="shared" ref="M8:M15" si="0">SQRT((I8/2)^2+(K8)^2)</f>
        <v>0</v>
      </c>
      <c r="N8" s="252" t="s">
        <v>4</v>
      </c>
      <c r="O8" s="255"/>
      <c r="P8" s="14"/>
      <c r="Q8" s="15"/>
      <c r="R8" s="16"/>
    </row>
    <row r="9" spans="1:18" s="1" customFormat="1" ht="30" customHeight="1" x14ac:dyDescent="0.25">
      <c r="A9" s="1156" t="s">
        <v>116</v>
      </c>
      <c r="B9" s="892"/>
      <c r="C9" s="17"/>
      <c r="D9" s="250"/>
      <c r="E9" s="895"/>
      <c r="F9" s="898"/>
      <c r="G9" s="249"/>
      <c r="H9" s="898"/>
      <c r="I9" s="249"/>
      <c r="J9" s="898"/>
      <c r="K9" s="251">
        <f t="shared" ref="K9:K15" si="1">(I9/2)/SQRT(12)</f>
        <v>0</v>
      </c>
      <c r="L9" s="1149" t="s">
        <v>3</v>
      </c>
      <c r="M9" s="253">
        <f t="shared" si="0"/>
        <v>0</v>
      </c>
      <c r="N9" s="1149" t="s">
        <v>3</v>
      </c>
      <c r="O9" s="895"/>
      <c r="P9" s="884"/>
      <c r="Q9" s="2"/>
      <c r="R9" s="18"/>
    </row>
    <row r="10" spans="1:18" s="1" customFormat="1" ht="30" customHeight="1" x14ac:dyDescent="0.25">
      <c r="A10" s="1157"/>
      <c r="B10" s="893"/>
      <c r="C10" s="17"/>
      <c r="D10" s="250"/>
      <c r="E10" s="896"/>
      <c r="F10" s="899"/>
      <c r="G10" s="249"/>
      <c r="H10" s="899"/>
      <c r="I10" s="249"/>
      <c r="J10" s="899"/>
      <c r="K10" s="251">
        <f t="shared" si="1"/>
        <v>0</v>
      </c>
      <c r="L10" s="1150"/>
      <c r="M10" s="253">
        <f t="shared" si="0"/>
        <v>0</v>
      </c>
      <c r="N10" s="1150"/>
      <c r="O10" s="896"/>
      <c r="P10" s="885"/>
      <c r="Q10" s="19"/>
      <c r="R10" s="18"/>
    </row>
    <row r="11" spans="1:18" s="22" customFormat="1" ht="30" customHeight="1" x14ac:dyDescent="0.25">
      <c r="A11" s="1159"/>
      <c r="B11" s="894"/>
      <c r="C11" s="20"/>
      <c r="D11" s="21"/>
      <c r="E11" s="897"/>
      <c r="F11" s="900"/>
      <c r="G11" s="249"/>
      <c r="H11" s="900"/>
      <c r="I11" s="249"/>
      <c r="J11" s="900"/>
      <c r="K11" s="251">
        <f t="shared" si="1"/>
        <v>0</v>
      </c>
      <c r="L11" s="1151"/>
      <c r="M11" s="253">
        <f t="shared" si="0"/>
        <v>0</v>
      </c>
      <c r="N11" s="1151"/>
      <c r="O11" s="897"/>
      <c r="P11" s="886"/>
      <c r="Q11" s="19"/>
      <c r="R11" s="18"/>
    </row>
    <row r="12" spans="1:18" s="22" customFormat="1" ht="30" customHeight="1" x14ac:dyDescent="0.25">
      <c r="A12" s="1156" t="s">
        <v>117</v>
      </c>
      <c r="B12" s="892"/>
      <c r="C12" s="17"/>
      <c r="D12" s="23"/>
      <c r="E12" s="895"/>
      <c r="F12" s="898"/>
      <c r="G12" s="249"/>
      <c r="H12" s="898"/>
      <c r="I12" s="249"/>
      <c r="J12" s="898"/>
      <c r="K12" s="251">
        <f t="shared" si="1"/>
        <v>0</v>
      </c>
      <c r="L12" s="1149" t="s">
        <v>3</v>
      </c>
      <c r="M12" s="253">
        <f t="shared" si="0"/>
        <v>0</v>
      </c>
      <c r="N12" s="1149" t="s">
        <v>3</v>
      </c>
      <c r="O12" s="895"/>
      <c r="P12" s="884"/>
      <c r="Q12" s="19"/>
      <c r="R12" s="18"/>
    </row>
    <row r="13" spans="1:18" s="22" customFormat="1" ht="30" customHeight="1" x14ac:dyDescent="0.25">
      <c r="A13" s="1157"/>
      <c r="B13" s="893"/>
      <c r="C13" s="17"/>
      <c r="D13" s="250"/>
      <c r="E13" s="896"/>
      <c r="F13" s="899"/>
      <c r="G13" s="249"/>
      <c r="H13" s="899"/>
      <c r="I13" s="249"/>
      <c r="J13" s="899"/>
      <c r="K13" s="251">
        <f t="shared" si="1"/>
        <v>0</v>
      </c>
      <c r="L13" s="1150"/>
      <c r="M13" s="253">
        <f t="shared" si="0"/>
        <v>0</v>
      </c>
      <c r="N13" s="1150"/>
      <c r="O13" s="896"/>
      <c r="P13" s="885"/>
      <c r="Q13" s="19"/>
      <c r="R13" s="18"/>
    </row>
    <row r="14" spans="1:18" s="22" customFormat="1" ht="30" customHeight="1" x14ac:dyDescent="0.25">
      <c r="A14" s="1158"/>
      <c r="B14" s="894"/>
      <c r="C14" s="20"/>
      <c r="D14" s="250"/>
      <c r="E14" s="897"/>
      <c r="F14" s="900"/>
      <c r="G14" s="249"/>
      <c r="H14" s="900"/>
      <c r="I14" s="249"/>
      <c r="J14" s="900"/>
      <c r="K14" s="251">
        <f t="shared" si="1"/>
        <v>0</v>
      </c>
      <c r="L14" s="1151"/>
      <c r="M14" s="253">
        <f t="shared" si="0"/>
        <v>0</v>
      </c>
      <c r="N14" s="1151"/>
      <c r="O14" s="897"/>
      <c r="P14" s="886"/>
      <c r="Q14" s="19"/>
      <c r="R14" s="18"/>
    </row>
    <row r="15" spans="1:18" s="1" customFormat="1" ht="29.25" customHeight="1" x14ac:dyDescent="0.25">
      <c r="A15" s="254" t="s">
        <v>118</v>
      </c>
      <c r="B15" s="24"/>
      <c r="C15" s="25"/>
      <c r="D15" s="256"/>
      <c r="E15" s="255"/>
      <c r="F15" s="256"/>
      <c r="G15" s="255"/>
      <c r="H15" s="256"/>
      <c r="I15" s="255"/>
      <c r="J15" s="256"/>
      <c r="K15" s="26">
        <f t="shared" si="1"/>
        <v>0</v>
      </c>
      <c r="L15" s="257" t="s">
        <v>4</v>
      </c>
      <c r="M15" s="27">
        <f t="shared" si="0"/>
        <v>0</v>
      </c>
      <c r="N15" s="257" t="s">
        <v>4</v>
      </c>
      <c r="O15" s="255"/>
      <c r="P15" s="14"/>
      <c r="Q15" s="19"/>
      <c r="R15" s="18"/>
    </row>
    <row r="16" spans="1:18" s="22" customFormat="1" ht="30" customHeight="1" x14ac:dyDescent="0.25">
      <c r="A16" s="1152" t="s">
        <v>119</v>
      </c>
      <c r="B16" s="878"/>
      <c r="C16" s="878"/>
      <c r="D16" s="1131"/>
      <c r="E16" s="867"/>
      <c r="F16" s="1131"/>
      <c r="G16" s="867"/>
      <c r="H16" s="1131"/>
      <c r="I16" s="867"/>
      <c r="J16" s="1131"/>
      <c r="K16" s="1132"/>
      <c r="L16" s="1133"/>
      <c r="M16" s="1154"/>
      <c r="N16" s="1133"/>
      <c r="O16" s="867"/>
      <c r="P16" s="1155"/>
      <c r="Q16" s="28"/>
      <c r="R16" s="249"/>
    </row>
    <row r="17" spans="1:18" s="22" customFormat="1" ht="30" customHeight="1" x14ac:dyDescent="0.25">
      <c r="A17" s="1153"/>
      <c r="B17" s="878"/>
      <c r="C17" s="878"/>
      <c r="D17" s="1131"/>
      <c r="E17" s="867"/>
      <c r="F17" s="1131"/>
      <c r="G17" s="867"/>
      <c r="H17" s="1131"/>
      <c r="I17" s="867"/>
      <c r="J17" s="1131"/>
      <c r="K17" s="1132"/>
      <c r="L17" s="1133"/>
      <c r="M17" s="1154"/>
      <c r="N17" s="1133"/>
      <c r="O17" s="867"/>
      <c r="P17" s="1155"/>
      <c r="Q17" s="249"/>
      <c r="R17" s="249"/>
    </row>
    <row r="18" spans="1:18" s="30" customFormat="1" ht="30" customHeight="1" x14ac:dyDescent="0.25">
      <c r="A18" s="248" t="s">
        <v>120</v>
      </c>
      <c r="B18" s="250"/>
      <c r="C18" s="250"/>
      <c r="D18" s="250"/>
      <c r="E18" s="249"/>
      <c r="F18" s="250"/>
      <c r="G18" s="249"/>
      <c r="H18" s="250"/>
      <c r="I18" s="249"/>
      <c r="J18" s="250"/>
      <c r="K18" s="253"/>
      <c r="L18" s="252"/>
      <c r="M18" s="253"/>
      <c r="N18" s="29"/>
      <c r="O18" s="249"/>
      <c r="P18" s="249"/>
      <c r="Q18" s="2"/>
      <c r="R18" s="2"/>
    </row>
    <row r="19" spans="1:18" s="1" customFormat="1" ht="30" customHeight="1" thickBot="1" x14ac:dyDescent="0.3">
      <c r="A19" s="31" t="s">
        <v>121</v>
      </c>
      <c r="B19" s="32"/>
      <c r="C19" s="32"/>
      <c r="D19" s="32"/>
      <c r="E19" s="33"/>
      <c r="F19" s="32"/>
      <c r="G19" s="33"/>
      <c r="H19" s="32"/>
      <c r="I19" s="33"/>
      <c r="J19" s="32"/>
      <c r="K19" s="34"/>
      <c r="L19" s="35"/>
      <c r="M19" s="34"/>
      <c r="N19" s="36"/>
      <c r="O19" s="33"/>
      <c r="P19" s="37"/>
      <c r="Q19" s="19"/>
      <c r="R19" s="2"/>
    </row>
    <row r="20" spans="1:18" s="3" customFormat="1" ht="5.0999999999999996" customHeight="1" thickBot="1" x14ac:dyDescent="0.3">
      <c r="A20" s="38"/>
      <c r="B20" s="39"/>
      <c r="C20" s="39"/>
      <c r="D20" s="39"/>
      <c r="E20" s="2"/>
      <c r="F20" s="39"/>
      <c r="G20" s="2"/>
      <c r="H20" s="39"/>
      <c r="I20" s="2"/>
      <c r="J20" s="2"/>
      <c r="K20" s="2"/>
      <c r="L20" s="2"/>
      <c r="M20" s="2"/>
      <c r="N20" s="2"/>
      <c r="O20" s="2"/>
      <c r="P20" s="2"/>
      <c r="Q20" s="2"/>
      <c r="R20" s="2"/>
    </row>
    <row r="21" spans="1:18" s="1" customFormat="1" ht="30" customHeight="1" thickBot="1" x14ac:dyDescent="0.3">
      <c r="A21" s="4"/>
      <c r="B21" s="1128" t="s">
        <v>122</v>
      </c>
      <c r="C21" s="1129"/>
      <c r="D21" s="1129"/>
      <c r="E21" s="1129"/>
      <c r="F21" s="1129"/>
      <c r="G21" s="1130"/>
      <c r="H21" s="40"/>
      <c r="I21" s="1128" t="s">
        <v>123</v>
      </c>
      <c r="J21" s="1129"/>
      <c r="K21" s="1129"/>
      <c r="L21" s="1129"/>
      <c r="M21" s="1129"/>
      <c r="N21" s="1129"/>
      <c r="O21" s="1129"/>
      <c r="P21" s="1129"/>
      <c r="Q21" s="1130"/>
      <c r="R21" s="41"/>
    </row>
    <row r="22" spans="1:18" s="1" customFormat="1" ht="30" customHeight="1" x14ac:dyDescent="0.25">
      <c r="A22" s="4"/>
      <c r="B22" s="1142" t="s">
        <v>124</v>
      </c>
      <c r="C22" s="1143"/>
      <c r="D22" s="1144" t="s">
        <v>1</v>
      </c>
      <c r="E22" s="1145"/>
      <c r="F22" s="1144" t="s">
        <v>0</v>
      </c>
      <c r="G22" s="1146"/>
      <c r="H22" s="40"/>
      <c r="I22" s="1147" t="s">
        <v>108</v>
      </c>
      <c r="J22" s="1134" t="s">
        <v>68</v>
      </c>
      <c r="K22" s="1134" t="s">
        <v>69</v>
      </c>
      <c r="L22" s="1134" t="s">
        <v>125</v>
      </c>
      <c r="M22" s="1136" t="s">
        <v>126</v>
      </c>
      <c r="N22" s="3"/>
      <c r="O22" s="1138" t="s">
        <v>127</v>
      </c>
      <c r="P22" s="1138" t="s">
        <v>128</v>
      </c>
      <c r="Q22" s="1140" t="s">
        <v>129</v>
      </c>
    </row>
    <row r="23" spans="1:18" s="1" customFormat="1" ht="30" customHeight="1" x14ac:dyDescent="0.25">
      <c r="A23" s="4"/>
      <c r="B23" s="1105" t="s">
        <v>56</v>
      </c>
      <c r="C23" s="1106"/>
      <c r="D23" s="249"/>
      <c r="E23" s="249"/>
      <c r="F23" s="249"/>
      <c r="G23" s="42"/>
      <c r="H23" s="3"/>
      <c r="I23" s="1148"/>
      <c r="J23" s="1135"/>
      <c r="K23" s="1135"/>
      <c r="L23" s="1135"/>
      <c r="M23" s="1137"/>
      <c r="N23" s="3"/>
      <c r="O23" s="1139"/>
      <c r="P23" s="1139"/>
      <c r="Q23" s="1141"/>
      <c r="R23" s="4"/>
    </row>
    <row r="24" spans="1:18" s="1" customFormat="1" ht="30" customHeight="1" x14ac:dyDescent="0.25">
      <c r="A24" s="4"/>
      <c r="B24" s="1105" t="s">
        <v>57</v>
      </c>
      <c r="C24" s="1106"/>
      <c r="D24" s="249"/>
      <c r="E24" s="249"/>
      <c r="F24" s="250"/>
      <c r="G24" s="42"/>
      <c r="H24" s="3"/>
      <c r="I24" s="242" t="s">
        <v>130</v>
      </c>
      <c r="J24" s="253">
        <v>3.7854109999999999</v>
      </c>
      <c r="K24" s="253">
        <f>(J24/J26)*1000</f>
        <v>3785.4110000000001</v>
      </c>
      <c r="L24" s="253">
        <f>(K24*K27)/K25</f>
        <v>231.00000854332629</v>
      </c>
      <c r="M24" s="253">
        <v>5</v>
      </c>
      <c r="N24" s="43"/>
      <c r="O24" s="44">
        <f>+O27/K24</f>
        <v>5.0000013208605356</v>
      </c>
      <c r="P24" s="253">
        <f>P27/K24</f>
        <v>5000.0013208605351</v>
      </c>
      <c r="Q24" s="45">
        <f>P24-O24</f>
        <v>4995.0013195396741</v>
      </c>
      <c r="R24" s="4"/>
    </row>
    <row r="25" spans="1:18" s="1" customFormat="1" ht="30" customHeight="1" x14ac:dyDescent="0.25">
      <c r="A25" s="4"/>
      <c r="B25" s="1105" t="s">
        <v>65</v>
      </c>
      <c r="C25" s="1106"/>
      <c r="D25" s="249"/>
      <c r="E25" s="249"/>
      <c r="F25" s="249"/>
      <c r="G25" s="42"/>
      <c r="H25" s="3"/>
      <c r="I25" s="242" t="s">
        <v>131</v>
      </c>
      <c r="J25" s="253">
        <v>1.6387059999999998E-2</v>
      </c>
      <c r="K25" s="253">
        <f>(J25/J26)*1000</f>
        <v>16.387059999999998</v>
      </c>
      <c r="L25" s="253">
        <v>1</v>
      </c>
      <c r="M25" s="46">
        <f>L24*M24</f>
        <v>1155.0000427166315</v>
      </c>
      <c r="N25" s="3"/>
      <c r="O25" s="253">
        <f>+O26/J25</f>
        <v>1155.0003478354265</v>
      </c>
      <c r="P25" s="253">
        <f>(P27*L25)/K25</f>
        <v>1155000.3478354265</v>
      </c>
      <c r="Q25" s="45">
        <f t="shared" ref="Q25:Q28" si="2">P25-O25</f>
        <v>1153845.347487591</v>
      </c>
      <c r="R25" s="4"/>
    </row>
    <row r="26" spans="1:18" s="1" customFormat="1" ht="30" customHeight="1" x14ac:dyDescent="0.25">
      <c r="A26" s="4"/>
      <c r="B26" s="1105" t="s">
        <v>29</v>
      </c>
      <c r="C26" s="1106"/>
      <c r="D26" s="250"/>
      <c r="E26" s="249"/>
      <c r="F26" s="249"/>
      <c r="G26" s="42"/>
      <c r="H26" s="3"/>
      <c r="I26" s="242" t="s">
        <v>25</v>
      </c>
      <c r="J26" s="253">
        <v>1</v>
      </c>
      <c r="K26" s="253">
        <f>(J26/J26)*1000</f>
        <v>1000</v>
      </c>
      <c r="L26" s="253">
        <f>J25</f>
        <v>1.6387059999999998E-2</v>
      </c>
      <c r="M26" s="251">
        <f>J24*M24</f>
        <v>18.927054999999999</v>
      </c>
      <c r="N26" s="3"/>
      <c r="O26" s="253">
        <f>+C8/K26</f>
        <v>18.927060000000001</v>
      </c>
      <c r="P26" s="253">
        <f>(P27*J26)/K26</f>
        <v>18927.060000000001</v>
      </c>
      <c r="Q26" s="45">
        <f t="shared" si="2"/>
        <v>18908.13294</v>
      </c>
      <c r="R26" s="4"/>
    </row>
    <row r="27" spans="1:18" s="1" customFormat="1" ht="30" customHeight="1" x14ac:dyDescent="0.25">
      <c r="A27" s="4"/>
      <c r="B27" s="1105" t="s">
        <v>54</v>
      </c>
      <c r="C27" s="1106"/>
      <c r="D27" s="249"/>
      <c r="E27" s="249"/>
      <c r="F27" s="249"/>
      <c r="G27" s="42"/>
      <c r="H27" s="3"/>
      <c r="I27" s="242" t="s">
        <v>26</v>
      </c>
      <c r="J27" s="253">
        <v>1E-3</v>
      </c>
      <c r="K27" s="253">
        <f>(J27/J26)*1000</f>
        <v>1</v>
      </c>
      <c r="L27" s="253">
        <f>K25</f>
        <v>16.387059999999998</v>
      </c>
      <c r="M27" s="46">
        <f>K24*M24</f>
        <v>18927.055</v>
      </c>
      <c r="N27" s="3"/>
      <c r="O27" s="46">
        <f>O26*K26</f>
        <v>18927.060000000001</v>
      </c>
      <c r="P27" s="46">
        <f>+E58*K26</f>
        <v>18927060</v>
      </c>
      <c r="Q27" s="45">
        <f t="shared" si="2"/>
        <v>18908132.940000001</v>
      </c>
      <c r="R27" s="4"/>
    </row>
    <row r="28" spans="1:18" s="1" customFormat="1" ht="30" customHeight="1" thickBot="1" x14ac:dyDescent="0.3">
      <c r="A28" s="4"/>
      <c r="B28" s="1105" t="s">
        <v>55</v>
      </c>
      <c r="C28" s="1106"/>
      <c r="D28" s="249"/>
      <c r="E28" s="249"/>
      <c r="F28" s="249"/>
      <c r="G28" s="42"/>
      <c r="H28" s="3"/>
      <c r="I28" s="47" t="s">
        <v>132</v>
      </c>
      <c r="J28" s="48">
        <v>1E-3</v>
      </c>
      <c r="K28" s="48">
        <f>(J28/J26)*1000</f>
        <v>1</v>
      </c>
      <c r="L28" s="48">
        <f>(J25*K28)/J28</f>
        <v>16.387059999999998</v>
      </c>
      <c r="M28" s="48">
        <f>K24*M24</f>
        <v>18927.055</v>
      </c>
      <c r="N28" s="3"/>
      <c r="O28" s="48">
        <f>O27</f>
        <v>18927.060000000001</v>
      </c>
      <c r="P28" s="713">
        <f>+P27</f>
        <v>18927060</v>
      </c>
      <c r="Q28" s="45">
        <f t="shared" si="2"/>
        <v>18908132.940000001</v>
      </c>
      <c r="R28" s="4"/>
    </row>
    <row r="29" spans="1:18" s="1" customFormat="1" ht="30" customHeight="1" thickBot="1" x14ac:dyDescent="0.3">
      <c r="A29" s="4"/>
      <c r="B29" s="1105" t="s">
        <v>52</v>
      </c>
      <c r="C29" s="1106"/>
      <c r="D29" s="249"/>
      <c r="E29" s="249"/>
      <c r="F29" s="249"/>
      <c r="G29" s="42"/>
      <c r="H29" s="3"/>
      <c r="I29" s="4"/>
      <c r="J29" s="4"/>
      <c r="K29" s="4"/>
      <c r="L29" s="4"/>
      <c r="M29" s="4"/>
      <c r="N29" s="4"/>
      <c r="O29" s="4"/>
      <c r="P29" s="4"/>
      <c r="Q29" s="4"/>
      <c r="R29" s="4"/>
    </row>
    <row r="30" spans="1:18" s="1" customFormat="1" ht="30" customHeight="1" thickBot="1" x14ac:dyDescent="0.3">
      <c r="A30" s="4"/>
      <c r="B30" s="1105" t="s">
        <v>51</v>
      </c>
      <c r="C30" s="1106"/>
      <c r="D30" s="249"/>
      <c r="E30" s="249"/>
      <c r="F30" s="249"/>
      <c r="G30" s="42"/>
      <c r="H30" s="3"/>
      <c r="I30" s="1126" t="s">
        <v>133</v>
      </c>
      <c r="J30" s="1127"/>
      <c r="K30" s="855"/>
      <c r="L30" s="856"/>
      <c r="M30" s="3"/>
      <c r="N30" s="1126" t="s">
        <v>134</v>
      </c>
      <c r="O30" s="1127"/>
      <c r="P30" s="855"/>
      <c r="Q30" s="856"/>
      <c r="R30" s="4"/>
    </row>
    <row r="31" spans="1:18" s="1" customFormat="1" ht="30" customHeight="1" x14ac:dyDescent="0.25">
      <c r="A31" s="4"/>
      <c r="B31" s="1105" t="s">
        <v>66</v>
      </c>
      <c r="C31" s="1106"/>
      <c r="D31" s="249"/>
      <c r="E31" s="249"/>
      <c r="F31" s="249"/>
      <c r="G31" s="42"/>
      <c r="H31" s="3"/>
      <c r="I31" s="3"/>
      <c r="J31" s="3"/>
      <c r="K31" s="3"/>
      <c r="L31" s="3"/>
      <c r="M31" s="3"/>
      <c r="N31" s="3"/>
      <c r="O31" s="3"/>
      <c r="P31" s="3"/>
      <c r="R31" s="4"/>
    </row>
    <row r="32" spans="1:18" s="1" customFormat="1" ht="30" customHeight="1" thickBot="1" x14ac:dyDescent="0.3">
      <c r="A32" s="4"/>
      <c r="B32" s="1105" t="s">
        <v>135</v>
      </c>
      <c r="C32" s="1106"/>
      <c r="D32" s="12"/>
      <c r="E32" s="249"/>
      <c r="F32" s="249"/>
      <c r="G32" s="42"/>
      <c r="H32" s="4"/>
      <c r="I32" s="1100" t="s">
        <v>136</v>
      </c>
      <c r="J32" s="1101"/>
      <c r="K32" s="1101"/>
      <c r="L32" s="1101"/>
      <c r="M32" s="1101"/>
      <c r="N32" s="1101"/>
      <c r="O32" s="1101"/>
      <c r="P32" s="1101"/>
      <c r="Q32" s="1101"/>
      <c r="R32" s="1101"/>
    </row>
    <row r="33" spans="1:18" s="1" customFormat="1" ht="30" customHeight="1" thickBot="1" x14ac:dyDescent="0.3">
      <c r="A33" s="4"/>
      <c r="B33" s="1105" t="s">
        <v>64</v>
      </c>
      <c r="C33" s="1106"/>
      <c r="D33" s="249"/>
      <c r="E33" s="687"/>
      <c r="F33" s="687"/>
      <c r="G33" s="42"/>
      <c r="H33" s="3"/>
      <c r="I33" s="1121" t="s">
        <v>137</v>
      </c>
      <c r="J33" s="1122"/>
      <c r="K33" s="1122"/>
      <c r="L33" s="1123"/>
      <c r="M33" s="1121" t="s">
        <v>22</v>
      </c>
      <c r="N33" s="1122"/>
      <c r="O33" s="1122"/>
      <c r="P33" s="1123"/>
      <c r="Q33" s="49" t="s">
        <v>23</v>
      </c>
      <c r="R33" s="49" t="s">
        <v>15</v>
      </c>
    </row>
    <row r="34" spans="1:18" s="1" customFormat="1" ht="30" customHeight="1" x14ac:dyDescent="0.25">
      <c r="A34" s="4"/>
      <c r="B34" s="1105" t="s">
        <v>138</v>
      </c>
      <c r="C34" s="1106"/>
      <c r="D34" s="249"/>
      <c r="E34" s="687"/>
      <c r="F34" s="687"/>
      <c r="G34" s="42"/>
      <c r="H34" s="3"/>
      <c r="I34" s="1124" t="s">
        <v>35</v>
      </c>
      <c r="J34" s="1125"/>
      <c r="K34" s="50"/>
      <c r="L34" s="51" t="s">
        <v>3</v>
      </c>
      <c r="M34" s="1125" t="s">
        <v>35</v>
      </c>
      <c r="N34" s="1125"/>
      <c r="O34" s="52"/>
      <c r="P34" s="53" t="s">
        <v>3</v>
      </c>
      <c r="Q34" s="54" t="e">
        <f>AVERAGE(K34,O34)</f>
        <v>#DIV/0!</v>
      </c>
      <c r="R34" s="55" t="e">
        <f>+Q34-0</f>
        <v>#DIV/0!</v>
      </c>
    </row>
    <row r="35" spans="1:18" s="1" customFormat="1" ht="30" customHeight="1" x14ac:dyDescent="0.25">
      <c r="A35" s="4"/>
      <c r="B35" s="1105" t="s">
        <v>53</v>
      </c>
      <c r="C35" s="1106"/>
      <c r="D35" s="249"/>
      <c r="E35" s="687"/>
      <c r="F35" s="687"/>
      <c r="G35" s="42"/>
      <c r="H35" s="3"/>
      <c r="I35" s="1117" t="s">
        <v>48</v>
      </c>
      <c r="J35" s="1118"/>
      <c r="K35" s="56"/>
      <c r="L35" s="57" t="s">
        <v>139</v>
      </c>
      <c r="M35" s="1118" t="s">
        <v>48</v>
      </c>
      <c r="N35" s="1118"/>
      <c r="O35" s="58"/>
      <c r="P35" s="59" t="s">
        <v>139</v>
      </c>
      <c r="Q35" s="60" t="e">
        <f t="shared" ref="Q35:Q36" si="3">AVERAGE(K35,O35)</f>
        <v>#DIV/0!</v>
      </c>
      <c r="R35" s="55" t="e">
        <f>+Q35-0.4</f>
        <v>#DIV/0!</v>
      </c>
    </row>
    <row r="36" spans="1:18" s="1" customFormat="1" ht="30" customHeight="1" thickBot="1" x14ac:dyDescent="0.3">
      <c r="A36" s="4"/>
      <c r="B36" s="1105" t="s">
        <v>140</v>
      </c>
      <c r="C36" s="1106"/>
      <c r="D36" s="552"/>
      <c r="E36" s="249"/>
      <c r="F36" s="552"/>
      <c r="G36" s="42"/>
      <c r="H36" s="3"/>
      <c r="I36" s="1119" t="s">
        <v>142</v>
      </c>
      <c r="J36" s="1120"/>
      <c r="K36" s="61"/>
      <c r="L36" s="62" t="s">
        <v>16</v>
      </c>
      <c r="M36" s="1120" t="s">
        <v>142</v>
      </c>
      <c r="N36" s="1120"/>
      <c r="O36" s="61"/>
      <c r="P36" s="63" t="s">
        <v>16</v>
      </c>
      <c r="Q36" s="64" t="e">
        <f t="shared" si="3"/>
        <v>#DIV/0!</v>
      </c>
      <c r="R36" s="55" t="e">
        <f>+Q36-0.741</f>
        <v>#DIV/0!</v>
      </c>
    </row>
    <row r="37" spans="1:18" s="1" customFormat="1" ht="39" customHeight="1" x14ac:dyDescent="0.25">
      <c r="A37" s="4"/>
      <c r="B37" s="1105" t="s">
        <v>143</v>
      </c>
      <c r="C37" s="1106"/>
      <c r="D37" s="249"/>
      <c r="E37" s="249"/>
      <c r="F37" s="249"/>
      <c r="G37" s="42"/>
      <c r="H37" s="3"/>
      <c r="I37" s="3"/>
      <c r="J37" s="3"/>
      <c r="K37" s="3"/>
      <c r="L37" s="3"/>
      <c r="M37" s="3"/>
      <c r="N37" s="3"/>
      <c r="O37" s="3"/>
      <c r="P37" s="3"/>
      <c r="Q37" s="3"/>
      <c r="R37" s="4"/>
    </row>
    <row r="38" spans="1:18" s="1" customFormat="1" ht="30" customHeight="1" x14ac:dyDescent="0.25">
      <c r="A38" s="4"/>
      <c r="B38" s="1105" t="s">
        <v>144</v>
      </c>
      <c r="C38" s="1106"/>
      <c r="D38" s="553"/>
      <c r="E38" s="249"/>
      <c r="F38" s="554"/>
      <c r="G38" s="42"/>
      <c r="H38" s="3"/>
      <c r="I38" s="3"/>
      <c r="J38" s="3"/>
      <c r="K38" s="3"/>
      <c r="L38" s="3"/>
      <c r="M38" s="3"/>
      <c r="N38" s="3"/>
      <c r="O38" s="3"/>
      <c r="P38" s="3"/>
      <c r="Q38" s="3"/>
      <c r="R38" s="4"/>
    </row>
    <row r="39" spans="1:18" s="1" customFormat="1" ht="30" customHeight="1" x14ac:dyDescent="0.25">
      <c r="A39" s="4"/>
      <c r="B39" s="1107" t="s">
        <v>145</v>
      </c>
      <c r="C39" s="1108"/>
      <c r="D39" s="12"/>
      <c r="E39" s="249"/>
      <c r="F39" s="12"/>
      <c r="G39" s="42"/>
      <c r="H39" s="3"/>
      <c r="I39" s="3"/>
      <c r="J39" s="3"/>
      <c r="K39" s="3"/>
      <c r="L39" s="3"/>
      <c r="M39" s="3"/>
      <c r="N39" s="3"/>
      <c r="O39" s="3"/>
      <c r="P39" s="3"/>
      <c r="Q39" s="3"/>
      <c r="R39" s="4"/>
    </row>
    <row r="40" spans="1:18" s="4" customFormat="1" ht="30" customHeight="1" thickBot="1" x14ac:dyDescent="0.3">
      <c r="B40" s="1109" t="s">
        <v>146</v>
      </c>
      <c r="C40" s="1110"/>
      <c r="D40" s="65"/>
      <c r="E40" s="66"/>
      <c r="F40" s="65"/>
      <c r="G40" s="67"/>
      <c r="H40" s="3"/>
      <c r="I40" s="3"/>
      <c r="J40" s="3"/>
      <c r="K40" s="3"/>
      <c r="L40" s="3"/>
      <c r="M40" s="3"/>
      <c r="N40" s="2"/>
      <c r="O40" s="2"/>
    </row>
    <row r="41" spans="1:18" s="3" customFormat="1" ht="5.0999999999999996" customHeight="1" thickBot="1" x14ac:dyDescent="0.3">
      <c r="B41" s="2"/>
      <c r="C41" s="39"/>
      <c r="D41" s="2"/>
      <c r="E41" s="2"/>
      <c r="F41" s="2"/>
      <c r="G41" s="2"/>
      <c r="H41" s="2"/>
      <c r="I41" s="2"/>
      <c r="J41" s="2"/>
      <c r="K41" s="2"/>
      <c r="L41" s="2"/>
      <c r="M41" s="2"/>
      <c r="N41" s="2"/>
      <c r="O41" s="2"/>
    </row>
    <row r="42" spans="1:18" s="1" customFormat="1" ht="30" customHeight="1" thickBot="1" x14ac:dyDescent="0.3">
      <c r="B42" s="4"/>
      <c r="C42" s="1078" t="s">
        <v>147</v>
      </c>
      <c r="D42" s="1079"/>
      <c r="E42" s="1079"/>
      <c r="F42" s="1079"/>
      <c r="G42" s="1079"/>
      <c r="H42" s="1079"/>
      <c r="I42" s="1079"/>
      <c r="J42" s="1079"/>
      <c r="K42" s="1079"/>
      <c r="L42" s="1079"/>
      <c r="M42" s="1079"/>
      <c r="N42" s="1080"/>
      <c r="O42" s="3"/>
      <c r="P42" s="3"/>
      <c r="Q42" s="4"/>
      <c r="R42" s="4"/>
    </row>
    <row r="43" spans="1:18" s="1" customFormat="1" ht="30" customHeight="1" x14ac:dyDescent="0.25">
      <c r="A43" s="4"/>
      <c r="B43" s="3"/>
      <c r="C43" s="1111" t="s">
        <v>148</v>
      </c>
      <c r="D43" s="1112"/>
      <c r="E43" s="1112"/>
      <c r="F43" s="1112"/>
      <c r="G43" s="1113"/>
      <c r="H43" s="3"/>
      <c r="I43" s="1111" t="s">
        <v>149</v>
      </c>
      <c r="J43" s="1112"/>
      <c r="K43" s="1112"/>
      <c r="L43" s="1112"/>
      <c r="M43" s="1112"/>
      <c r="N43" s="1113"/>
      <c r="O43" s="3"/>
      <c r="P43" s="3"/>
      <c r="Q43" s="4"/>
      <c r="R43" s="4"/>
    </row>
    <row r="44" spans="1:18" s="1" customFormat="1" ht="30" customHeight="1" x14ac:dyDescent="0.25">
      <c r="A44" s="4"/>
      <c r="B44" s="3"/>
      <c r="C44" s="242" t="s">
        <v>150</v>
      </c>
      <c r="D44" s="244" t="s">
        <v>151</v>
      </c>
      <c r="E44" s="244" t="s">
        <v>152</v>
      </c>
      <c r="F44" s="244" t="s">
        <v>153</v>
      </c>
      <c r="G44" s="245" t="s">
        <v>154</v>
      </c>
      <c r="H44" s="3"/>
      <c r="I44" s="242" t="s">
        <v>150</v>
      </c>
      <c r="J44" s="244" t="s">
        <v>151</v>
      </c>
      <c r="K44" s="244" t="s">
        <v>152</v>
      </c>
      <c r="L44" s="244" t="s">
        <v>153</v>
      </c>
      <c r="M44" s="244" t="s">
        <v>154</v>
      </c>
      <c r="N44" s="245" t="s">
        <v>155</v>
      </c>
      <c r="O44" s="3"/>
      <c r="P44" s="4"/>
      <c r="Q44" s="4"/>
      <c r="R44" s="4"/>
    </row>
    <row r="45" spans="1:18" s="79" customFormat="1" ht="30" customHeight="1" x14ac:dyDescent="0.25">
      <c r="A45" s="68"/>
      <c r="B45" s="69"/>
      <c r="C45" s="70">
        <v>1</v>
      </c>
      <c r="D45" s="71"/>
      <c r="E45" s="72"/>
      <c r="F45" s="73"/>
      <c r="G45" s="74">
        <f>(E45+F45)/2</f>
        <v>0</v>
      </c>
      <c r="H45" s="69"/>
      <c r="I45" s="70">
        <v>1</v>
      </c>
      <c r="J45" s="75"/>
      <c r="K45" s="75"/>
      <c r="L45" s="76"/>
      <c r="M45" s="77">
        <f>(K45+L45)/2</f>
        <v>0</v>
      </c>
      <c r="N45" s="78"/>
      <c r="O45" s="69"/>
      <c r="P45" s="68"/>
      <c r="Q45" s="68"/>
      <c r="R45" s="68"/>
    </row>
    <row r="46" spans="1:18" s="79" customFormat="1" ht="30" customHeight="1" thickBot="1" x14ac:dyDescent="0.3">
      <c r="A46" s="68"/>
      <c r="B46" s="69"/>
      <c r="C46" s="70">
        <v>2</v>
      </c>
      <c r="D46" s="71"/>
      <c r="E46" s="72"/>
      <c r="F46" s="73"/>
      <c r="G46" s="80">
        <f t="shared" ref="G46:G47" si="4">(E46+F46)/2</f>
        <v>0</v>
      </c>
      <c r="H46" s="69"/>
      <c r="I46" s="70">
        <v>2</v>
      </c>
      <c r="J46" s="71"/>
      <c r="K46" s="75"/>
      <c r="L46" s="76"/>
      <c r="M46" s="77">
        <f t="shared" ref="M46:M47" si="5">(K46+L46)/2</f>
        <v>0</v>
      </c>
      <c r="N46" s="78"/>
      <c r="O46" s="69"/>
      <c r="P46" s="68"/>
      <c r="Q46" s="68"/>
      <c r="R46" s="68"/>
    </row>
    <row r="47" spans="1:18" s="79" customFormat="1" ht="30" customHeight="1" thickBot="1" x14ac:dyDescent="0.3">
      <c r="A47" s="68"/>
      <c r="B47" s="81" t="s">
        <v>156</v>
      </c>
      <c r="C47" s="70">
        <v>3</v>
      </c>
      <c r="D47" s="71"/>
      <c r="E47" s="72"/>
      <c r="F47" s="73"/>
      <c r="G47" s="74">
        <f t="shared" si="4"/>
        <v>0</v>
      </c>
      <c r="H47" s="69"/>
      <c r="I47" s="70">
        <v>3</v>
      </c>
      <c r="J47" s="71"/>
      <c r="K47" s="75"/>
      <c r="L47" s="76"/>
      <c r="M47" s="77">
        <f t="shared" si="5"/>
        <v>0</v>
      </c>
      <c r="N47" s="78"/>
      <c r="O47" s="69"/>
      <c r="P47" s="68"/>
      <c r="Q47" s="68"/>
      <c r="R47" s="68"/>
    </row>
    <row r="48" spans="1:18" s="79" customFormat="1" ht="30" customHeight="1" thickBot="1" x14ac:dyDescent="0.3">
      <c r="A48" s="68"/>
      <c r="B48" s="69"/>
      <c r="C48" s="246" t="s">
        <v>2</v>
      </c>
      <c r="D48" s="87" t="e">
        <f ca="1">AVERAGE(D45:D49)</f>
        <v>#DIV/0!</v>
      </c>
      <c r="E48" s="1114" t="s">
        <v>157</v>
      </c>
      <c r="F48" s="1116"/>
      <c r="G48" s="88" t="e">
        <f ca="1">D48-0.005</f>
        <v>#DIV/0!</v>
      </c>
      <c r="H48" s="69"/>
      <c r="I48" s="47" t="s">
        <v>2</v>
      </c>
      <c r="J48" s="87" t="e">
        <f ca="1">AVERAGE(J45:J49)</f>
        <v>#DIV/0!</v>
      </c>
      <c r="K48" s="1114" t="s">
        <v>157</v>
      </c>
      <c r="L48" s="1115"/>
      <c r="M48" s="88" t="e">
        <f ca="1">J48-0.038</f>
        <v>#DIV/0!</v>
      </c>
      <c r="N48" s="663"/>
      <c r="O48" s="69"/>
      <c r="P48" s="68"/>
      <c r="Q48" s="68"/>
      <c r="R48" s="68"/>
    </row>
    <row r="49" spans="1:18" s="79" customFormat="1" ht="30" customHeight="1" x14ac:dyDescent="0.25">
      <c r="A49" s="68"/>
      <c r="B49" s="68"/>
      <c r="C49" s="68"/>
      <c r="D49" s="68"/>
      <c r="E49" s="68"/>
      <c r="F49" s="68"/>
      <c r="G49" s="68"/>
      <c r="H49" s="68"/>
      <c r="I49" s="68"/>
      <c r="J49" s="68"/>
      <c r="K49" s="68"/>
      <c r="L49" s="68"/>
      <c r="M49" s="68"/>
      <c r="N49" s="68"/>
      <c r="O49" s="68"/>
      <c r="P49" s="68"/>
      <c r="Q49" s="68"/>
      <c r="R49" s="68"/>
    </row>
    <row r="50" spans="1:18" s="1" customFormat="1" ht="30" customHeight="1" x14ac:dyDescent="0.25">
      <c r="A50" s="4"/>
      <c r="B50" s="3"/>
      <c r="H50" s="3"/>
      <c r="N50" s="3"/>
      <c r="O50" s="3"/>
      <c r="P50" s="3"/>
      <c r="Q50" s="4"/>
      <c r="R50" s="4"/>
    </row>
    <row r="51" spans="1:18" s="3" customFormat="1" ht="5.0999999999999996" customHeight="1" thickBot="1" x14ac:dyDescent="0.3">
      <c r="B51" s="89"/>
      <c r="C51" s="89"/>
      <c r="D51" s="89"/>
      <c r="E51" s="89"/>
      <c r="F51" s="89"/>
      <c r="G51" s="89"/>
      <c r="H51" s="89"/>
      <c r="I51" s="89"/>
      <c r="J51" s="89"/>
      <c r="K51" s="89"/>
      <c r="L51" s="89"/>
      <c r="M51" s="89"/>
      <c r="N51" s="89"/>
      <c r="O51" s="89"/>
    </row>
    <row r="52" spans="1:18" s="1" customFormat="1" ht="30" customHeight="1" x14ac:dyDescent="0.25">
      <c r="A52" s="4"/>
      <c r="B52" s="1097" t="s">
        <v>158</v>
      </c>
      <c r="C52" s="1098"/>
      <c r="D52" s="1098"/>
      <c r="E52" s="1098"/>
      <c r="F52" s="1098"/>
      <c r="G52" s="1098"/>
      <c r="H52" s="1098"/>
      <c r="I52" s="1098"/>
      <c r="J52" s="1098"/>
      <c r="K52" s="1098"/>
      <c r="L52" s="1098"/>
      <c r="M52" s="1098"/>
      <c r="N52" s="1098"/>
      <c r="O52" s="1099"/>
      <c r="P52" s="4"/>
      <c r="Q52" s="4"/>
    </row>
    <row r="53" spans="1:18" s="1" customFormat="1" ht="30" customHeight="1" thickBot="1" x14ac:dyDescent="0.3">
      <c r="A53" s="4"/>
      <c r="B53" s="1100"/>
      <c r="C53" s="1101"/>
      <c r="D53" s="1101"/>
      <c r="E53" s="1101"/>
      <c r="F53" s="1101"/>
      <c r="G53" s="1101"/>
      <c r="H53" s="1101"/>
      <c r="I53" s="1101"/>
      <c r="J53" s="1101"/>
      <c r="K53" s="1101"/>
      <c r="L53" s="1101"/>
      <c r="M53" s="1101"/>
      <c r="N53" s="1101"/>
      <c r="O53" s="1102"/>
      <c r="P53" s="4"/>
      <c r="Q53" s="4"/>
      <c r="R53" s="4"/>
    </row>
    <row r="54" spans="1:18" s="1" customFormat="1" ht="30" customHeight="1" x14ac:dyDescent="0.25">
      <c r="A54" s="4"/>
      <c r="B54" s="1103" t="s">
        <v>150</v>
      </c>
      <c r="C54" s="1104"/>
      <c r="D54" s="90" t="s">
        <v>159</v>
      </c>
      <c r="E54" s="91" t="s">
        <v>160</v>
      </c>
      <c r="F54" s="4"/>
      <c r="G54" s="92"/>
      <c r="H54" s="93"/>
      <c r="I54" s="94"/>
      <c r="J54" s="3"/>
      <c r="K54" s="4"/>
      <c r="L54" s="4"/>
      <c r="M54" s="3"/>
      <c r="N54" s="3"/>
      <c r="P54" s="3"/>
      <c r="Q54" s="4"/>
      <c r="R54" s="4"/>
    </row>
    <row r="55" spans="1:18" s="1" customFormat="1" ht="30" customHeight="1" x14ac:dyDescent="0.25">
      <c r="A55" s="4"/>
      <c r="B55" s="1082">
        <v>1</v>
      </c>
      <c r="C55" s="1084"/>
      <c r="D55" s="46">
        <f>$C$8*((1-$D$37*($D$32-D45))+($H$55)*(J45-D45)+$F$37*($D$32-J45))</f>
        <v>18927.060000000001</v>
      </c>
      <c r="E55" s="95">
        <f>D55+N45</f>
        <v>18927.060000000001</v>
      </c>
      <c r="F55" s="4"/>
      <c r="G55" s="242">
        <v>1</v>
      </c>
      <c r="H55" s="96">
        <f>(-0.1176*((D45+J45)/2)^2+(15.846*(D45+J45)/2)-62.677)*10^-6</f>
        <v>-6.2676999999999996E-5</v>
      </c>
      <c r="I55" s="97" t="s">
        <v>141</v>
      </c>
      <c r="J55" s="3"/>
      <c r="K55" s="4"/>
      <c r="L55" s="1093" t="s">
        <v>161</v>
      </c>
      <c r="M55" s="1094"/>
      <c r="N55" s="100"/>
      <c r="O55" s="717">
        <f>Q27</f>
        <v>18908132.940000001</v>
      </c>
      <c r="P55" s="714"/>
      <c r="Q55" s="4"/>
      <c r="R55" s="4"/>
    </row>
    <row r="56" spans="1:18" s="1" customFormat="1" ht="30" customHeight="1" x14ac:dyDescent="0.25">
      <c r="A56" s="4"/>
      <c r="B56" s="1082">
        <v>2</v>
      </c>
      <c r="C56" s="1084"/>
      <c r="D56" s="46">
        <f>$C$8*((1-$D$37*($D$32-D46))+($H$55)*(J46-D46)+$F$37*($D$32-J46))</f>
        <v>18927.060000000001</v>
      </c>
      <c r="E56" s="95">
        <f>D56+N46</f>
        <v>18927.060000000001</v>
      </c>
      <c r="F56" s="4"/>
      <c r="G56" s="242">
        <v>2</v>
      </c>
      <c r="H56" s="96">
        <f>(-0.1176*((D46+J46)/2)^2+(15.846*(D46+J46)/2)-62.677)*10^-6</f>
        <v>-6.2676999999999996E-5</v>
      </c>
      <c r="I56" s="97" t="s">
        <v>141</v>
      </c>
      <c r="J56" s="3"/>
      <c r="K56" s="4"/>
      <c r="L56" s="1095"/>
      <c r="M56" s="1096"/>
      <c r="N56" s="98"/>
      <c r="O56" s="99"/>
      <c r="P56" s="715"/>
      <c r="Q56" s="4"/>
      <c r="R56" s="4"/>
    </row>
    <row r="57" spans="1:18" s="1" customFormat="1" ht="30" customHeight="1" x14ac:dyDescent="0.25">
      <c r="A57" s="4"/>
      <c r="B57" s="1082">
        <v>3</v>
      </c>
      <c r="C57" s="1084"/>
      <c r="D57" s="46">
        <f>$C$8*((1-$D$37*($D$32-D47))+($H$55)*(J47-D47)+$F$37*($D$32-J47))</f>
        <v>18927.060000000001</v>
      </c>
      <c r="E57" s="95">
        <f>D57+N47</f>
        <v>18927.060000000001</v>
      </c>
      <c r="F57" s="4"/>
      <c r="G57" s="242">
        <v>3</v>
      </c>
      <c r="H57" s="96">
        <f>(-0.1176*((D47+J47)/2)^2+(15.846*(D47+J47)/2)-62.677)*10^-6</f>
        <v>-6.2676999999999996E-5</v>
      </c>
      <c r="I57" s="97" t="s">
        <v>141</v>
      </c>
      <c r="J57" s="3"/>
      <c r="K57" s="4"/>
      <c r="L57" s="1093" t="s">
        <v>162</v>
      </c>
      <c r="M57" s="1094"/>
      <c r="N57" s="100"/>
      <c r="O57" s="101"/>
      <c r="P57" s="714"/>
      <c r="Q57" s="4"/>
      <c r="R57" s="4"/>
    </row>
    <row r="58" spans="1:18" s="1" customFormat="1" ht="30" customHeight="1" thickBot="1" x14ac:dyDescent="0.3">
      <c r="A58" s="4"/>
      <c r="B58" s="102"/>
      <c r="C58" s="1087" t="s">
        <v>163</v>
      </c>
      <c r="D58" s="1088"/>
      <c r="E58" s="103">
        <f>AVERAGE(E55:E57)</f>
        <v>18927.060000000001</v>
      </c>
      <c r="G58" s="104" t="s">
        <v>2</v>
      </c>
      <c r="H58" s="105">
        <f>AVERAGE(H55:H57)</f>
        <v>-6.2676999999999996E-5</v>
      </c>
      <c r="I58" s="106" t="s">
        <v>141</v>
      </c>
      <c r="J58" s="4"/>
      <c r="K58" s="4"/>
      <c r="L58" s="1095"/>
      <c r="M58" s="1096"/>
      <c r="N58" s="98"/>
      <c r="O58" s="716">
        <f>Q25</f>
        <v>1153845.347487591</v>
      </c>
      <c r="P58" s="715"/>
      <c r="Q58" s="4"/>
      <c r="R58" s="4"/>
    </row>
    <row r="59" spans="1:18" s="1" customFormat="1" ht="30" customHeight="1" x14ac:dyDescent="0.25">
      <c r="A59" s="4"/>
      <c r="B59" s="3"/>
      <c r="C59" s="1089" t="s">
        <v>164</v>
      </c>
      <c r="D59" s="1090"/>
      <c r="E59" s="107">
        <f>_xlfn.STDEV.S(E55:E57)</f>
        <v>0</v>
      </c>
      <c r="F59" s="4"/>
      <c r="G59" s="108"/>
      <c r="H59" s="109"/>
      <c r="I59" s="109"/>
      <c r="J59" s="110"/>
      <c r="K59" s="111"/>
      <c r="L59" s="4"/>
      <c r="M59" s="3"/>
      <c r="N59" s="3"/>
      <c r="O59" s="3"/>
      <c r="P59" s="3"/>
      <c r="Q59" s="4"/>
      <c r="R59" s="4"/>
    </row>
    <row r="60" spans="1:18" s="1" customFormat="1" ht="30" customHeight="1" thickBot="1" x14ac:dyDescent="0.3">
      <c r="A60" s="4"/>
      <c r="B60" s="3"/>
      <c r="C60" s="1091" t="s">
        <v>165</v>
      </c>
      <c r="D60" s="1092"/>
      <c r="E60" s="112">
        <f>E59/SQRT(5)</f>
        <v>0</v>
      </c>
      <c r="F60" s="4"/>
      <c r="G60" s="108"/>
      <c r="H60" s="113"/>
      <c r="I60" s="3"/>
      <c r="J60" s="4"/>
      <c r="K60" s="4"/>
      <c r="L60" s="4"/>
      <c r="M60" s="3" t="s">
        <v>13</v>
      </c>
      <c r="N60" s="3"/>
      <c r="O60" s="3"/>
      <c r="P60" s="3"/>
      <c r="Q60" s="4"/>
      <c r="R60" s="4"/>
    </row>
    <row r="61" spans="1:18" s="3" customFormat="1" ht="5.0999999999999996" customHeight="1" thickBot="1" x14ac:dyDescent="0.3">
      <c r="A61" s="114"/>
      <c r="J61" s="2"/>
      <c r="K61" s="2"/>
      <c r="L61" s="115"/>
      <c r="M61" s="115"/>
      <c r="N61" s="115"/>
      <c r="O61" s="115"/>
      <c r="Q61" s="4"/>
      <c r="R61" s="4"/>
    </row>
    <row r="62" spans="1:18" s="1" customFormat="1" ht="30" customHeight="1" thickBot="1" x14ac:dyDescent="0.3">
      <c r="B62" s="1078" t="s">
        <v>166</v>
      </c>
      <c r="C62" s="1079"/>
      <c r="D62" s="1079"/>
      <c r="E62" s="1079"/>
      <c r="F62" s="1079"/>
      <c r="G62" s="1079"/>
      <c r="H62" s="1079"/>
      <c r="I62" s="1079"/>
      <c r="J62" s="1079"/>
      <c r="K62" s="1079"/>
      <c r="L62" s="1080"/>
      <c r="M62" s="3"/>
      <c r="N62" s="3"/>
      <c r="O62" s="3"/>
      <c r="P62" s="3"/>
      <c r="Q62" s="4"/>
      <c r="R62" s="4"/>
    </row>
    <row r="63" spans="1:18" s="1" customFormat="1" ht="30" customHeight="1" x14ac:dyDescent="0.25">
      <c r="A63" s="3"/>
      <c r="B63" s="116"/>
      <c r="C63" s="3"/>
      <c r="D63" s="3"/>
      <c r="E63" s="3"/>
      <c r="F63" s="3"/>
      <c r="G63" s="3"/>
      <c r="H63" s="3"/>
      <c r="I63" s="3"/>
      <c r="J63" s="3"/>
      <c r="K63" s="117" t="s">
        <v>167</v>
      </c>
      <c r="L63" s="118" t="s">
        <v>108</v>
      </c>
      <c r="M63" s="3"/>
      <c r="N63" s="1081" t="s">
        <v>108</v>
      </c>
      <c r="O63" s="1083" t="s">
        <v>1</v>
      </c>
      <c r="P63" s="1085" t="s">
        <v>0</v>
      </c>
      <c r="Q63" s="4"/>
      <c r="R63" s="4"/>
    </row>
    <row r="64" spans="1:18" s="1" customFormat="1" ht="30" customHeight="1" x14ac:dyDescent="0.25">
      <c r="A64" s="3"/>
      <c r="B64" s="1070" t="s">
        <v>168</v>
      </c>
      <c r="C64" s="1071"/>
      <c r="D64" s="1071"/>
      <c r="E64" s="240"/>
      <c r="F64" s="240"/>
      <c r="G64" s="119"/>
      <c r="H64" s="119"/>
      <c r="I64" s="119"/>
      <c r="J64" s="120"/>
      <c r="K64" s="121" t="e">
        <f ca="1">(1-$O$74*(O72-O68))+(O78)*(P70-O68)+P76*(O80-P70)</f>
        <v>#DIV/0!</v>
      </c>
      <c r="L64" s="122" t="s">
        <v>169</v>
      </c>
      <c r="M64" s="3"/>
      <c r="N64" s="1082"/>
      <c r="O64" s="1084"/>
      <c r="P64" s="1086"/>
      <c r="Q64" s="4"/>
      <c r="R64" s="4"/>
    </row>
    <row r="65" spans="1:18" s="3" customFormat="1" ht="5.0999999999999996" customHeight="1" x14ac:dyDescent="0.25">
      <c r="B65" s="123"/>
      <c r="C65" s="124"/>
      <c r="D65" s="124"/>
      <c r="E65" s="124"/>
      <c r="F65" s="124"/>
      <c r="K65" s="125"/>
      <c r="L65" s="126"/>
      <c r="N65" s="127"/>
      <c r="O65" s="128"/>
      <c r="P65" s="129"/>
    </row>
    <row r="66" spans="1:18" s="1" customFormat="1" ht="30" customHeight="1" x14ac:dyDescent="0.25">
      <c r="A66" s="3"/>
      <c r="B66" s="1070" t="s">
        <v>170</v>
      </c>
      <c r="C66" s="1071"/>
      <c r="D66" s="1071"/>
      <c r="E66" s="240"/>
      <c r="F66" s="240"/>
      <c r="G66" s="119"/>
      <c r="H66" s="119"/>
      <c r="I66" s="119"/>
      <c r="J66" s="120"/>
      <c r="K66" s="121">
        <f>$O$66*(O74-O78)</f>
        <v>0</v>
      </c>
      <c r="L66" s="122" t="s">
        <v>169</v>
      </c>
      <c r="M66" s="3"/>
      <c r="N66" s="130"/>
      <c r="O66" s="46">
        <f>$C$8</f>
        <v>18927.060000000001</v>
      </c>
      <c r="P66" s="131"/>
      <c r="R66" s="4"/>
    </row>
    <row r="67" spans="1:18" s="4" customFormat="1" ht="5.0999999999999996" customHeight="1" x14ac:dyDescent="0.25">
      <c r="A67" s="3"/>
      <c r="B67" s="123"/>
      <c r="C67" s="124"/>
      <c r="D67" s="124"/>
      <c r="E67" s="124"/>
      <c r="F67" s="124"/>
      <c r="G67" s="3"/>
      <c r="H67" s="3"/>
      <c r="I67" s="3"/>
      <c r="J67" s="3"/>
      <c r="K67" s="125"/>
      <c r="L67" s="132"/>
      <c r="N67" s="127"/>
      <c r="O67" s="128"/>
      <c r="P67" s="129"/>
    </row>
    <row r="68" spans="1:18" s="1" customFormat="1" ht="30" customHeight="1" x14ac:dyDescent="0.25">
      <c r="A68" s="3"/>
      <c r="B68" s="1070" t="s">
        <v>171</v>
      </c>
      <c r="C68" s="1071"/>
      <c r="D68" s="1071"/>
      <c r="E68" s="1071"/>
      <c r="F68" s="240"/>
      <c r="G68" s="119"/>
      <c r="H68" s="119"/>
      <c r="I68" s="119"/>
      <c r="J68" s="120"/>
      <c r="K68" s="121">
        <f>$O$66*(O78-P76)</f>
        <v>0</v>
      </c>
      <c r="L68" s="122" t="s">
        <v>169</v>
      </c>
      <c r="M68" s="4"/>
      <c r="N68" s="130"/>
      <c r="O68" s="133" t="e">
        <f ca="1">$G$48</f>
        <v>#DIV/0!</v>
      </c>
      <c r="P68" s="131"/>
      <c r="Q68" s="4"/>
      <c r="R68" s="4"/>
    </row>
    <row r="69" spans="1:18" s="4" customFormat="1" ht="5.0999999999999996" customHeight="1" x14ac:dyDescent="0.25">
      <c r="A69" s="3"/>
      <c r="B69" s="123"/>
      <c r="C69" s="124"/>
      <c r="D69" s="124"/>
      <c r="E69" s="124"/>
      <c r="F69" s="124"/>
      <c r="G69" s="3"/>
      <c r="H69" s="3"/>
      <c r="I69" s="3"/>
      <c r="J69" s="3"/>
      <c r="K69" s="125"/>
      <c r="L69" s="132"/>
      <c r="N69" s="127"/>
      <c r="O69" s="128"/>
      <c r="P69" s="129"/>
    </row>
    <row r="70" spans="1:18" s="1" customFormat="1" ht="30" customHeight="1" x14ac:dyDescent="0.25">
      <c r="A70" s="3"/>
      <c r="B70" s="1070" t="s">
        <v>172</v>
      </c>
      <c r="C70" s="1071"/>
      <c r="D70" s="1071"/>
      <c r="E70" s="1071"/>
      <c r="F70" s="1071"/>
      <c r="G70" s="119"/>
      <c r="H70" s="119"/>
      <c r="I70" s="119"/>
      <c r="J70" s="120"/>
      <c r="K70" s="121" t="e">
        <f ca="1">-O$66*(O72-O68)</f>
        <v>#DIV/0!</v>
      </c>
      <c r="L70" s="122" t="s">
        <v>169</v>
      </c>
      <c r="M70" s="4"/>
      <c r="N70" s="130"/>
      <c r="O70" s="134"/>
      <c r="P70" s="135" t="e">
        <f ca="1">$M$48</f>
        <v>#DIV/0!</v>
      </c>
      <c r="Q70" s="4"/>
      <c r="R70" s="4"/>
    </row>
    <row r="71" spans="1:18" s="4" customFormat="1" ht="5.0999999999999996" customHeight="1" x14ac:dyDescent="0.25">
      <c r="A71" s="3"/>
      <c r="B71" s="123"/>
      <c r="C71" s="124"/>
      <c r="D71" s="124"/>
      <c r="E71" s="124"/>
      <c r="F71" s="124"/>
      <c r="G71" s="3"/>
      <c r="H71" s="3"/>
      <c r="I71" s="3"/>
      <c r="J71" s="3"/>
      <c r="K71" s="125"/>
      <c r="L71" s="132"/>
      <c r="N71" s="127"/>
      <c r="O71" s="128"/>
      <c r="P71" s="129"/>
    </row>
    <row r="72" spans="1:18" s="1" customFormat="1" ht="30" customHeight="1" x14ac:dyDescent="0.25">
      <c r="A72" s="3"/>
      <c r="B72" s="1070" t="s">
        <v>173</v>
      </c>
      <c r="C72" s="1071"/>
      <c r="D72" s="1071"/>
      <c r="E72" s="1071"/>
      <c r="F72" s="1071"/>
      <c r="G72" s="136"/>
      <c r="H72" s="136"/>
      <c r="I72" s="136"/>
      <c r="J72" s="120"/>
      <c r="K72" s="121" t="e">
        <f ca="1">$O$66*(O80-P70)</f>
        <v>#DIV/0!</v>
      </c>
      <c r="L72" s="122" t="s">
        <v>169</v>
      </c>
      <c r="M72" s="4"/>
      <c r="N72" s="137"/>
      <c r="O72" s="253">
        <f>$D$32</f>
        <v>0</v>
      </c>
      <c r="P72" s="138">
        <f>$D$32</f>
        <v>0</v>
      </c>
      <c r="Q72" s="4"/>
      <c r="R72" s="4"/>
    </row>
    <row r="73" spans="1:18" s="4" customFormat="1" ht="5.0999999999999996" customHeight="1" x14ac:dyDescent="0.25">
      <c r="A73" s="3"/>
      <c r="B73" s="123"/>
      <c r="C73" s="124"/>
      <c r="D73" s="124"/>
      <c r="E73" s="124"/>
      <c r="F73" s="124"/>
      <c r="G73" s="3"/>
      <c r="H73" s="3"/>
      <c r="I73" s="3"/>
      <c r="J73" s="3"/>
      <c r="K73" s="125"/>
      <c r="L73" s="132"/>
      <c r="N73" s="127"/>
      <c r="O73" s="128"/>
      <c r="P73" s="129"/>
    </row>
    <row r="74" spans="1:18" s="1" customFormat="1" ht="30" customHeight="1" x14ac:dyDescent="0.25">
      <c r="A74" s="3"/>
      <c r="B74" s="1070" t="s">
        <v>174</v>
      </c>
      <c r="C74" s="1071"/>
      <c r="D74" s="1071"/>
      <c r="E74" s="1071"/>
      <c r="F74" s="1071"/>
      <c r="G74" s="119"/>
      <c r="H74" s="119"/>
      <c r="I74" s="119"/>
      <c r="J74" s="120"/>
      <c r="K74" s="121" t="e">
        <f ca="1">$O$66*(P70-O68)</f>
        <v>#DIV/0!</v>
      </c>
      <c r="L74" s="122" t="s">
        <v>169</v>
      </c>
      <c r="M74" s="4"/>
      <c r="N74" s="130"/>
      <c r="O74" s="253">
        <f>$D$37</f>
        <v>0</v>
      </c>
      <c r="P74" s="131"/>
      <c r="Q74" s="4"/>
      <c r="R74" s="4"/>
    </row>
    <row r="75" spans="1:18" s="4" customFormat="1" ht="5.0999999999999996" customHeight="1" x14ac:dyDescent="0.25">
      <c r="A75" s="3"/>
      <c r="B75" s="123"/>
      <c r="C75" s="124"/>
      <c r="D75" s="124"/>
      <c r="E75" s="124"/>
      <c r="F75" s="124"/>
      <c r="G75" s="3"/>
      <c r="H75" s="3"/>
      <c r="I75" s="3"/>
      <c r="J75" s="3"/>
      <c r="K75" s="139"/>
      <c r="L75" s="132"/>
      <c r="N75" s="127"/>
      <c r="O75" s="128"/>
      <c r="P75" s="129"/>
    </row>
    <row r="76" spans="1:18" s="1" customFormat="1" ht="30" customHeight="1" x14ac:dyDescent="0.25">
      <c r="A76" s="3"/>
      <c r="B76" s="1070" t="s">
        <v>175</v>
      </c>
      <c r="C76" s="1071"/>
      <c r="D76" s="1071"/>
      <c r="E76" s="140"/>
      <c r="F76" s="140"/>
      <c r="G76" s="136"/>
      <c r="H76" s="136"/>
      <c r="I76" s="136"/>
      <c r="J76" s="120"/>
      <c r="K76" s="141">
        <v>1</v>
      </c>
      <c r="L76" s="122"/>
      <c r="M76" s="115"/>
      <c r="N76" s="130"/>
      <c r="O76" s="134"/>
      <c r="P76" s="138">
        <f>$F$37</f>
        <v>0</v>
      </c>
      <c r="Q76" s="4"/>
      <c r="R76" s="4"/>
    </row>
    <row r="77" spans="1:18" s="4" customFormat="1" ht="5.0999999999999996" customHeight="1" x14ac:dyDescent="0.25">
      <c r="A77" s="3"/>
      <c r="B77" s="123"/>
      <c r="C77" s="124"/>
      <c r="D77" s="124"/>
      <c r="E77" s="124"/>
      <c r="F77" s="124"/>
      <c r="G77" s="3"/>
      <c r="H77" s="3"/>
      <c r="I77" s="3"/>
      <c r="J77" s="3"/>
      <c r="K77" s="142"/>
      <c r="L77" s="132"/>
      <c r="M77" s="115"/>
      <c r="N77" s="143"/>
      <c r="O77" s="128"/>
      <c r="P77" s="129"/>
    </row>
    <row r="78" spans="1:18" s="1" customFormat="1" ht="30" customHeight="1" x14ac:dyDescent="0.25">
      <c r="A78" s="144"/>
      <c r="B78" s="1070" t="s">
        <v>176</v>
      </c>
      <c r="C78" s="1071"/>
      <c r="D78" s="1071"/>
      <c r="E78" s="140"/>
      <c r="F78" s="140"/>
      <c r="G78" s="136"/>
      <c r="H78" s="136"/>
      <c r="I78" s="136"/>
      <c r="J78" s="120"/>
      <c r="K78" s="141">
        <v>1</v>
      </c>
      <c r="L78" s="122"/>
      <c r="M78" s="115"/>
      <c r="N78" s="130"/>
      <c r="O78" s="96">
        <f>$D$36</f>
        <v>0</v>
      </c>
      <c r="P78" s="145">
        <f>$F$36</f>
        <v>0</v>
      </c>
      <c r="Q78" s="4"/>
      <c r="R78" s="4"/>
    </row>
    <row r="79" spans="1:18" s="4" customFormat="1" ht="5.0999999999999996" customHeight="1" x14ac:dyDescent="0.25">
      <c r="A79" s="3"/>
      <c r="B79" s="123"/>
      <c r="C79" s="124"/>
      <c r="D79" s="124"/>
      <c r="E79" s="124"/>
      <c r="F79" s="124"/>
      <c r="G79" s="3"/>
      <c r="H79" s="3"/>
      <c r="I79" s="3"/>
      <c r="J79" s="3"/>
      <c r="K79" s="142"/>
      <c r="L79" s="132"/>
      <c r="M79" s="115"/>
      <c r="N79" s="143"/>
      <c r="O79" s="128"/>
      <c r="P79" s="129"/>
    </row>
    <row r="80" spans="1:18" s="1" customFormat="1" ht="30" customHeight="1" thickBot="1" x14ac:dyDescent="0.3">
      <c r="A80" s="3"/>
      <c r="B80" s="1070" t="s">
        <v>177</v>
      </c>
      <c r="C80" s="1071"/>
      <c r="D80" s="1071"/>
      <c r="E80" s="140"/>
      <c r="F80" s="140"/>
      <c r="G80" s="136"/>
      <c r="H80" s="136"/>
      <c r="I80" s="136"/>
      <c r="J80" s="120"/>
      <c r="K80" s="141">
        <v>1</v>
      </c>
      <c r="L80" s="122"/>
      <c r="M80" s="115"/>
      <c r="N80" s="146"/>
      <c r="O80" s="48">
        <f>$D$32</f>
        <v>0</v>
      </c>
      <c r="P80" s="147">
        <f>$F$32</f>
        <v>0</v>
      </c>
      <c r="Q80" s="4"/>
      <c r="R80" s="4"/>
    </row>
    <row r="81" spans="1:18" s="4" customFormat="1" ht="5.0999999999999996" customHeight="1" x14ac:dyDescent="0.25">
      <c r="A81" s="3"/>
      <c r="B81" s="148"/>
      <c r="C81" s="69"/>
      <c r="D81" s="69"/>
      <c r="E81" s="69"/>
      <c r="F81" s="69"/>
      <c r="G81" s="3"/>
      <c r="H81" s="3"/>
      <c r="I81" s="3"/>
      <c r="J81" s="3"/>
      <c r="K81" s="149"/>
      <c r="L81" s="150"/>
      <c r="M81" s="115"/>
      <c r="N81" s="115"/>
      <c r="O81" s="151"/>
      <c r="P81" s="3"/>
    </row>
    <row r="82" spans="1:18" s="4" customFormat="1" ht="30" customHeight="1" thickBot="1" x14ac:dyDescent="0.3">
      <c r="A82" s="3"/>
      <c r="B82" s="1072" t="s">
        <v>178</v>
      </c>
      <c r="C82" s="1073"/>
      <c r="D82" s="1073"/>
      <c r="E82" s="152"/>
      <c r="F82" s="152"/>
      <c r="G82" s="153"/>
      <c r="H82" s="153"/>
      <c r="I82" s="153"/>
      <c r="J82" s="154"/>
      <c r="K82" s="155">
        <v>1</v>
      </c>
      <c r="L82" s="156"/>
      <c r="M82" s="115"/>
      <c r="N82" s="115"/>
      <c r="O82" s="151"/>
      <c r="P82" s="3"/>
    </row>
    <row r="83" spans="1:18" s="4" customFormat="1" ht="5.0999999999999996" customHeight="1" x14ac:dyDescent="0.25">
      <c r="A83" s="3"/>
      <c r="M83" s="115"/>
      <c r="N83" s="115"/>
      <c r="O83" s="151"/>
      <c r="P83" s="3"/>
    </row>
    <row r="84" spans="1:18" s="4" customFormat="1" ht="5.0999999999999996" customHeight="1" x14ac:dyDescent="0.25">
      <c r="A84" s="3"/>
      <c r="M84" s="115"/>
      <c r="N84" s="115"/>
      <c r="O84" s="151"/>
      <c r="P84" s="3"/>
    </row>
    <row r="85" spans="1:18" s="1" customFormat="1" ht="30" customHeight="1" thickBot="1" x14ac:dyDescent="0.3">
      <c r="A85" s="1074" t="s">
        <v>179</v>
      </c>
      <c r="B85" s="1074"/>
      <c r="C85" s="1074"/>
      <c r="D85" s="1074"/>
      <c r="E85" s="1074"/>
      <c r="F85" s="1074"/>
      <c r="G85" s="1074"/>
      <c r="H85" s="1074"/>
      <c r="I85" s="1074"/>
      <c r="J85" s="1074"/>
      <c r="K85" s="1074"/>
      <c r="L85" s="1074"/>
      <c r="M85" s="1074"/>
      <c r="N85" s="1074"/>
      <c r="O85" s="1074"/>
      <c r="P85" s="1074"/>
      <c r="Q85" s="1074"/>
      <c r="R85" s="1074"/>
    </row>
    <row r="86" spans="1:18" s="1" customFormat="1" ht="30" customHeight="1" x14ac:dyDescent="0.25">
      <c r="A86" s="4"/>
      <c r="B86" s="1075" t="s">
        <v>180</v>
      </c>
      <c r="C86" s="1076"/>
      <c r="D86" s="241" t="s">
        <v>181</v>
      </c>
      <c r="E86" s="1077" t="s">
        <v>182</v>
      </c>
      <c r="F86" s="1077"/>
      <c r="G86" s="241" t="s">
        <v>183</v>
      </c>
      <c r="H86" s="1077" t="s">
        <v>184</v>
      </c>
      <c r="I86" s="1077"/>
      <c r="J86" s="1077" t="s">
        <v>185</v>
      </c>
      <c r="K86" s="1077"/>
      <c r="L86" s="1077" t="s">
        <v>186</v>
      </c>
      <c r="M86" s="1077"/>
      <c r="N86" s="243" t="s">
        <v>187</v>
      </c>
      <c r="O86" s="241" t="s">
        <v>188</v>
      </c>
      <c r="P86" s="241" t="s">
        <v>189</v>
      </c>
      <c r="Q86" s="157" t="s">
        <v>190</v>
      </c>
    </row>
    <row r="87" spans="1:18" s="151" customFormat="1" ht="37.5" customHeight="1" x14ac:dyDescent="0.25">
      <c r="B87" s="1065" t="s">
        <v>191</v>
      </c>
      <c r="C87" s="1066"/>
      <c r="D87" s="158">
        <f>C8</f>
        <v>18927.060000000001</v>
      </c>
      <c r="E87" s="114"/>
      <c r="F87" s="114"/>
      <c r="G87" s="114"/>
      <c r="H87" s="114"/>
      <c r="I87" s="114"/>
      <c r="J87" s="114"/>
      <c r="K87" s="114"/>
      <c r="L87" s="114"/>
      <c r="M87" s="114"/>
      <c r="N87" s="159"/>
      <c r="O87" s="114"/>
      <c r="P87" s="114"/>
      <c r="Q87" s="160"/>
    </row>
    <row r="88" spans="1:18" s="1" customFormat="1" ht="30" customHeight="1" x14ac:dyDescent="0.25">
      <c r="A88" s="1067"/>
      <c r="B88" s="1040" t="s">
        <v>192</v>
      </c>
      <c r="C88" s="1041"/>
      <c r="D88" s="161"/>
      <c r="E88" s="162">
        <f>I8</f>
        <v>0</v>
      </c>
      <c r="F88" s="163" t="s">
        <v>193</v>
      </c>
      <c r="G88" s="162">
        <f>O8</f>
        <v>0</v>
      </c>
      <c r="H88" s="162" t="e">
        <f>E88/G88</f>
        <v>#DIV/0!</v>
      </c>
      <c r="I88" s="163" t="s">
        <v>193</v>
      </c>
      <c r="J88" s="164" t="e">
        <f ca="1">K64</f>
        <v>#DIV/0!</v>
      </c>
      <c r="K88" s="165" t="str">
        <f>L64</f>
        <v>mL°C-1</v>
      </c>
      <c r="L88" s="162" t="e">
        <f ca="1">H88*J88</f>
        <v>#DIV/0!</v>
      </c>
      <c r="M88" s="165" t="s">
        <v>4</v>
      </c>
      <c r="N88" s="162" t="e">
        <f ca="1">L88^2</f>
        <v>#DIV/0!</v>
      </c>
      <c r="O88" s="165" t="s">
        <v>19</v>
      </c>
      <c r="P88" s="165" t="s">
        <v>194</v>
      </c>
      <c r="Q88" s="166">
        <v>50</v>
      </c>
      <c r="R88" s="4"/>
    </row>
    <row r="89" spans="1:18" s="1" customFormat="1" ht="30" customHeight="1" x14ac:dyDescent="0.25">
      <c r="A89" s="1067"/>
      <c r="B89" s="1040" t="s">
        <v>195</v>
      </c>
      <c r="C89" s="1041"/>
      <c r="D89" s="161"/>
      <c r="E89" s="167">
        <f>K8</f>
        <v>0</v>
      </c>
      <c r="F89" s="163" t="s">
        <v>4</v>
      </c>
      <c r="G89" s="162">
        <f>SQRT(3)</f>
        <v>1.7320508075688772</v>
      </c>
      <c r="H89" s="162">
        <f>E89/G89</f>
        <v>0</v>
      </c>
      <c r="I89" s="163" t="str">
        <f>F89</f>
        <v>mL</v>
      </c>
      <c r="J89" s="162" t="e">
        <f ca="1">K64</f>
        <v>#DIV/0!</v>
      </c>
      <c r="K89" s="165" t="str">
        <f>L64</f>
        <v>mL°C-1</v>
      </c>
      <c r="L89" s="162" t="e">
        <f ca="1">H89*J89</f>
        <v>#DIV/0!</v>
      </c>
      <c r="M89" s="165" t="s">
        <v>4</v>
      </c>
      <c r="N89" s="162" t="e">
        <f ca="1">L89^2</f>
        <v>#DIV/0!</v>
      </c>
      <c r="O89" s="165" t="s">
        <v>19</v>
      </c>
      <c r="P89" s="165" t="s">
        <v>5</v>
      </c>
      <c r="Q89" s="168" t="s">
        <v>12</v>
      </c>
      <c r="R89" s="4"/>
    </row>
    <row r="90" spans="1:18" s="151" customFormat="1" ht="5.0999999999999996" customHeight="1" x14ac:dyDescent="0.25">
      <c r="B90" s="1068"/>
      <c r="C90" s="1069"/>
      <c r="D90" s="1069"/>
      <c r="E90" s="115"/>
      <c r="F90" s="115"/>
      <c r="G90" s="115"/>
      <c r="H90" s="115"/>
      <c r="I90" s="115"/>
      <c r="J90" s="115"/>
      <c r="K90" s="115"/>
      <c r="L90" s="115"/>
      <c r="M90" s="115"/>
      <c r="N90" s="115"/>
      <c r="O90" s="115"/>
      <c r="P90" s="115"/>
      <c r="Q90" s="169"/>
    </row>
    <row r="91" spans="1:18" s="1" customFormat="1" ht="30" customHeight="1" x14ac:dyDescent="0.25">
      <c r="A91" s="3"/>
      <c r="B91" s="1040" t="s">
        <v>196</v>
      </c>
      <c r="C91" s="1041"/>
      <c r="D91" s="170">
        <f>O55</f>
        <v>18908132.940000001</v>
      </c>
      <c r="E91" s="162">
        <f>I15</f>
        <v>0</v>
      </c>
      <c r="F91" s="163">
        <f>J15</f>
        <v>0</v>
      </c>
      <c r="G91" s="171">
        <f>O15</f>
        <v>0</v>
      </c>
      <c r="H91" s="162" t="e">
        <f>E91/G91</f>
        <v>#DIV/0!</v>
      </c>
      <c r="I91" s="163">
        <f>F91</f>
        <v>0</v>
      </c>
      <c r="J91" s="172" t="e">
        <f ca="1">K64</f>
        <v>#DIV/0!</v>
      </c>
      <c r="K91" s="173" t="str">
        <f>L64</f>
        <v>mL°C-1</v>
      </c>
      <c r="L91" s="162" t="e">
        <f ca="1">H91*J91</f>
        <v>#DIV/0!</v>
      </c>
      <c r="M91" s="165" t="s">
        <v>4</v>
      </c>
      <c r="N91" s="174" t="e">
        <f ca="1">L91^2</f>
        <v>#DIV/0!</v>
      </c>
      <c r="O91" s="165" t="s">
        <v>19</v>
      </c>
      <c r="P91" s="165" t="s">
        <v>194</v>
      </c>
      <c r="Q91" s="166">
        <v>50</v>
      </c>
      <c r="R91" s="4"/>
    </row>
    <row r="92" spans="1:18" s="151" customFormat="1" ht="37.5" customHeight="1" x14ac:dyDescent="0.25">
      <c r="B92" s="1044" t="s">
        <v>197</v>
      </c>
      <c r="C92" s="1045"/>
      <c r="D92" s="175" t="e">
        <f ca="1">G48</f>
        <v>#DIV/0!</v>
      </c>
      <c r="E92" s="176" t="e">
        <f ca="1">G48</f>
        <v>#DIV/0!</v>
      </c>
      <c r="F92" s="163" t="s">
        <v>3</v>
      </c>
      <c r="G92" s="115"/>
      <c r="H92" s="115"/>
      <c r="I92" s="115"/>
      <c r="J92" s="177"/>
      <c r="K92" s="115"/>
      <c r="L92" s="115"/>
      <c r="M92" s="115"/>
      <c r="N92" s="115"/>
      <c r="O92" s="115"/>
      <c r="P92" s="115"/>
      <c r="Q92" s="169"/>
    </row>
    <row r="93" spans="1:18" s="1" customFormat="1" ht="30" customHeight="1" x14ac:dyDescent="0.25">
      <c r="A93" s="3"/>
      <c r="B93" s="1040" t="s">
        <v>198</v>
      </c>
      <c r="C93" s="1041"/>
      <c r="D93" s="178"/>
      <c r="E93" s="162">
        <f>E9</f>
        <v>0</v>
      </c>
      <c r="F93" s="163" t="s">
        <v>3</v>
      </c>
      <c r="G93" s="162">
        <f>SQRT(12)</f>
        <v>3.4641016151377544</v>
      </c>
      <c r="H93" s="162">
        <f>E93/G93</f>
        <v>0</v>
      </c>
      <c r="I93" s="163" t="s">
        <v>3</v>
      </c>
      <c r="J93" s="172">
        <f>K66</f>
        <v>0</v>
      </c>
      <c r="K93" s="165" t="s">
        <v>21</v>
      </c>
      <c r="L93" s="162">
        <f t="shared" ref="L93:L106" si="6">H93*J93</f>
        <v>0</v>
      </c>
      <c r="M93" s="165" t="s">
        <v>4</v>
      </c>
      <c r="N93" s="162">
        <f t="shared" ref="N93:N106" si="7">L93^2</f>
        <v>0</v>
      </c>
      <c r="O93" s="165" t="s">
        <v>20</v>
      </c>
      <c r="P93" s="165" t="s">
        <v>5</v>
      </c>
      <c r="Q93" s="168" t="s">
        <v>12</v>
      </c>
      <c r="R93" s="4"/>
    </row>
    <row r="94" spans="1:18" s="1" customFormat="1" ht="30" customHeight="1" x14ac:dyDescent="0.25">
      <c r="A94" s="3"/>
      <c r="B94" s="1040" t="s">
        <v>199</v>
      </c>
      <c r="C94" s="1041"/>
      <c r="D94" s="178"/>
      <c r="E94" s="162">
        <f>I10</f>
        <v>0</v>
      </c>
      <c r="F94" s="163">
        <f>F12</f>
        <v>0</v>
      </c>
      <c r="G94" s="162">
        <f>O9</f>
        <v>0</v>
      </c>
      <c r="H94" s="162" t="e">
        <f t="shared" ref="H94:H106" si="8">E94/G94</f>
        <v>#DIV/0!</v>
      </c>
      <c r="I94" s="163" t="s">
        <v>3</v>
      </c>
      <c r="J94" s="172">
        <f>K66</f>
        <v>0</v>
      </c>
      <c r="K94" s="165" t="s">
        <v>21</v>
      </c>
      <c r="L94" s="162" t="e">
        <f t="shared" si="6"/>
        <v>#DIV/0!</v>
      </c>
      <c r="M94" s="165" t="s">
        <v>4</v>
      </c>
      <c r="N94" s="162" t="e">
        <f t="shared" si="7"/>
        <v>#DIV/0!</v>
      </c>
      <c r="O94" s="165" t="s">
        <v>19</v>
      </c>
      <c r="P94" s="165" t="s">
        <v>194</v>
      </c>
      <c r="Q94" s="166">
        <v>50</v>
      </c>
      <c r="R94" s="4"/>
    </row>
    <row r="95" spans="1:18" s="1" customFormat="1" ht="30" customHeight="1" x14ac:dyDescent="0.25">
      <c r="A95" s="3"/>
      <c r="B95" s="1040" t="s">
        <v>195</v>
      </c>
      <c r="C95" s="1041"/>
      <c r="D95" s="178"/>
      <c r="E95" s="164">
        <f>K10</f>
        <v>0</v>
      </c>
      <c r="F95" s="163">
        <f>F12</f>
        <v>0</v>
      </c>
      <c r="G95" s="162">
        <f>SQRT(3)</f>
        <v>1.7320508075688772</v>
      </c>
      <c r="H95" s="162">
        <f t="shared" si="8"/>
        <v>0</v>
      </c>
      <c r="I95" s="163" t="s">
        <v>3</v>
      </c>
      <c r="J95" s="172">
        <f>K66</f>
        <v>0</v>
      </c>
      <c r="K95" s="165" t="s">
        <v>21</v>
      </c>
      <c r="L95" s="162">
        <f t="shared" si="6"/>
        <v>0</v>
      </c>
      <c r="M95" s="165" t="s">
        <v>4</v>
      </c>
      <c r="N95" s="162">
        <f t="shared" si="7"/>
        <v>0</v>
      </c>
      <c r="O95" s="165" t="s">
        <v>19</v>
      </c>
      <c r="P95" s="165" t="s">
        <v>5</v>
      </c>
      <c r="Q95" s="168" t="s">
        <v>12</v>
      </c>
      <c r="R95" s="4"/>
    </row>
    <row r="96" spans="1:18" s="1" customFormat="1" ht="30" customHeight="1" x14ac:dyDescent="0.25">
      <c r="A96" s="3"/>
      <c r="B96" s="1040" t="s">
        <v>200</v>
      </c>
      <c r="C96" s="1041"/>
      <c r="D96" s="178"/>
      <c r="E96" s="162">
        <f ca="1">(MAX(D45:D49)-(MIN(D45:D49)))</f>
        <v>0</v>
      </c>
      <c r="F96" s="163">
        <f>F12</f>
        <v>0</v>
      </c>
      <c r="G96" s="162">
        <f>SQRT(12)</f>
        <v>3.4641016151377544</v>
      </c>
      <c r="H96" s="162">
        <f t="shared" ca="1" si="8"/>
        <v>0</v>
      </c>
      <c r="I96" s="165" t="s">
        <v>4</v>
      </c>
      <c r="J96" s="172">
        <f>K66</f>
        <v>0</v>
      </c>
      <c r="K96" s="165" t="s">
        <v>21</v>
      </c>
      <c r="L96" s="162">
        <f t="shared" ca="1" si="6"/>
        <v>0</v>
      </c>
      <c r="M96" s="165" t="s">
        <v>4</v>
      </c>
      <c r="N96" s="162">
        <f t="shared" ca="1" si="7"/>
        <v>0</v>
      </c>
      <c r="O96" s="165" t="s">
        <v>20</v>
      </c>
      <c r="P96" s="165" t="s">
        <v>5</v>
      </c>
      <c r="Q96" s="168" t="s">
        <v>12</v>
      </c>
      <c r="R96" s="4"/>
    </row>
    <row r="97" spans="1:90" s="151" customFormat="1" ht="35.450000000000003" customHeight="1" x14ac:dyDescent="0.25">
      <c r="B97" s="1044" t="s">
        <v>201</v>
      </c>
      <c r="C97" s="1045"/>
      <c r="D97" s="175" t="e">
        <f ca="1">M48</f>
        <v>#DIV/0!</v>
      </c>
      <c r="E97" s="176" t="e">
        <f ca="1">M48</f>
        <v>#DIV/0!</v>
      </c>
      <c r="F97" s="163">
        <f>F12</f>
        <v>0</v>
      </c>
      <c r="G97" s="115"/>
      <c r="H97" s="115"/>
      <c r="I97" s="115"/>
      <c r="J97" s="177"/>
      <c r="K97" s="115"/>
      <c r="L97" s="115"/>
      <c r="M97" s="115"/>
      <c r="N97" s="115"/>
      <c r="O97" s="115"/>
      <c r="P97" s="115"/>
      <c r="Q97" s="169"/>
    </row>
    <row r="98" spans="1:90" s="1" customFormat="1" ht="30" customHeight="1" x14ac:dyDescent="0.25">
      <c r="A98" s="3"/>
      <c r="B98" s="1040" t="s">
        <v>198</v>
      </c>
      <c r="C98" s="1041"/>
      <c r="D98" s="178">
        <f>E12</f>
        <v>0</v>
      </c>
      <c r="E98" s="162">
        <f>E12</f>
        <v>0</v>
      </c>
      <c r="F98" s="165">
        <f>F12</f>
        <v>0</v>
      </c>
      <c r="G98" s="162">
        <f>SQRT(12)</f>
        <v>3.4641016151377544</v>
      </c>
      <c r="H98" s="162">
        <f t="shared" si="8"/>
        <v>0</v>
      </c>
      <c r="I98" s="165" t="s">
        <v>4</v>
      </c>
      <c r="J98" s="172">
        <f>K68</f>
        <v>0</v>
      </c>
      <c r="K98" s="165" t="s">
        <v>21</v>
      </c>
      <c r="L98" s="162">
        <f t="shared" si="6"/>
        <v>0</v>
      </c>
      <c r="M98" s="165" t="s">
        <v>4</v>
      </c>
      <c r="N98" s="162">
        <f t="shared" si="7"/>
        <v>0</v>
      </c>
      <c r="O98" s="165" t="s">
        <v>20</v>
      </c>
      <c r="P98" s="165" t="s">
        <v>5</v>
      </c>
      <c r="Q98" s="168" t="s">
        <v>12</v>
      </c>
      <c r="R98" s="4"/>
    </row>
    <row r="99" spans="1:90" s="1" customFormat="1" ht="30" customHeight="1" x14ac:dyDescent="0.25">
      <c r="A99" s="3"/>
      <c r="B99" s="1040" t="s">
        <v>199</v>
      </c>
      <c r="C99" s="1041"/>
      <c r="D99" s="178"/>
      <c r="E99" s="162">
        <f>I13</f>
        <v>0</v>
      </c>
      <c r="F99" s="163">
        <f>F12</f>
        <v>0</v>
      </c>
      <c r="G99" s="162">
        <f>O12</f>
        <v>0</v>
      </c>
      <c r="H99" s="162" t="e">
        <f t="shared" si="8"/>
        <v>#DIV/0!</v>
      </c>
      <c r="I99" s="165" t="s">
        <v>4</v>
      </c>
      <c r="J99" s="172">
        <f>K68</f>
        <v>0</v>
      </c>
      <c r="K99" s="165" t="s">
        <v>21</v>
      </c>
      <c r="L99" s="162" t="e">
        <f>H99*J99</f>
        <v>#DIV/0!</v>
      </c>
      <c r="M99" s="165" t="s">
        <v>4</v>
      </c>
      <c r="N99" s="162" t="e">
        <f>L99^2</f>
        <v>#DIV/0!</v>
      </c>
      <c r="O99" s="165" t="s">
        <v>19</v>
      </c>
      <c r="P99" s="165" t="s">
        <v>194</v>
      </c>
      <c r="Q99" s="166">
        <v>50</v>
      </c>
      <c r="R99" s="4"/>
    </row>
    <row r="100" spans="1:90" s="1" customFormat="1" ht="30" customHeight="1" x14ac:dyDescent="0.25">
      <c r="A100" s="3"/>
      <c r="B100" s="1040" t="s">
        <v>195</v>
      </c>
      <c r="C100" s="1041"/>
      <c r="D100" s="179"/>
      <c r="E100" s="164">
        <f>K13</f>
        <v>0</v>
      </c>
      <c r="F100" s="163">
        <f>F12</f>
        <v>0</v>
      </c>
      <c r="G100" s="162">
        <f>SQRT(3)</f>
        <v>1.7320508075688772</v>
      </c>
      <c r="H100" s="162">
        <f t="shared" si="8"/>
        <v>0</v>
      </c>
      <c r="I100" s="165" t="s">
        <v>4</v>
      </c>
      <c r="J100" s="172">
        <f>K68</f>
        <v>0</v>
      </c>
      <c r="K100" s="165" t="s">
        <v>21</v>
      </c>
      <c r="L100" s="162">
        <f t="shared" si="6"/>
        <v>0</v>
      </c>
      <c r="M100" s="165" t="s">
        <v>4</v>
      </c>
      <c r="N100" s="162">
        <f t="shared" si="7"/>
        <v>0</v>
      </c>
      <c r="O100" s="165" t="s">
        <v>19</v>
      </c>
      <c r="P100" s="165" t="s">
        <v>5</v>
      </c>
      <c r="Q100" s="168" t="s">
        <v>12</v>
      </c>
      <c r="R100" s="4"/>
    </row>
    <row r="101" spans="1:90" s="1" customFormat="1" ht="30" customHeight="1" x14ac:dyDescent="0.25">
      <c r="A101" s="3"/>
      <c r="B101" s="1040" t="s">
        <v>200</v>
      </c>
      <c r="C101" s="1041"/>
      <c r="D101" s="161"/>
      <c r="E101" s="171">
        <f ca="1">(MAX(J45:J49)-(MIN(J45:J49)))</f>
        <v>0</v>
      </c>
      <c r="F101" s="163">
        <f>F12</f>
        <v>0</v>
      </c>
      <c r="G101" s="162">
        <f>SQRT(12)</f>
        <v>3.4641016151377544</v>
      </c>
      <c r="H101" s="162">
        <f t="shared" ca="1" si="8"/>
        <v>0</v>
      </c>
      <c r="I101" s="165" t="s">
        <v>4</v>
      </c>
      <c r="J101" s="172">
        <f>K68</f>
        <v>0</v>
      </c>
      <c r="K101" s="165" t="s">
        <v>21</v>
      </c>
      <c r="L101" s="162" t="e">
        <f t="shared" ca="1" si="6"/>
        <v>#REF!</v>
      </c>
      <c r="M101" s="165" t="s">
        <v>4</v>
      </c>
      <c r="N101" s="162" t="e">
        <f t="shared" ca="1" si="7"/>
        <v>#REF!</v>
      </c>
      <c r="O101" s="165" t="s">
        <v>20</v>
      </c>
      <c r="P101" s="165" t="s">
        <v>5</v>
      </c>
      <c r="Q101" s="168" t="s">
        <v>12</v>
      </c>
      <c r="R101" s="4"/>
    </row>
    <row r="102" spans="1:90" s="151" customFormat="1" ht="36" customHeight="1" x14ac:dyDescent="0.25">
      <c r="B102" s="1042" t="s">
        <v>202</v>
      </c>
      <c r="C102" s="1043"/>
      <c r="D102" s="180">
        <f>D36</f>
        <v>0</v>
      </c>
      <c r="E102" s="181">
        <f>D36</f>
        <v>0</v>
      </c>
      <c r="F102" s="165" t="s">
        <v>11</v>
      </c>
      <c r="G102" s="115"/>
      <c r="H102" s="115"/>
      <c r="I102" s="115"/>
      <c r="J102" s="177"/>
      <c r="K102" s="115"/>
      <c r="L102" s="115"/>
      <c r="M102" s="115"/>
      <c r="N102" s="115"/>
      <c r="O102" s="115"/>
      <c r="P102" s="115"/>
      <c r="Q102" s="169"/>
    </row>
    <row r="103" spans="1:90" s="1" customFormat="1" ht="40.5" customHeight="1" x14ac:dyDescent="0.25">
      <c r="A103" s="3"/>
      <c r="B103" s="1040" t="s">
        <v>203</v>
      </c>
      <c r="C103" s="1041"/>
      <c r="D103" s="161"/>
      <c r="E103" s="162">
        <f>(D36*5)/100</f>
        <v>0</v>
      </c>
      <c r="F103" s="165" t="s">
        <v>11</v>
      </c>
      <c r="G103" s="162">
        <f>SQRT(3)</f>
        <v>1.7320508075688772</v>
      </c>
      <c r="H103" s="162">
        <f t="shared" si="8"/>
        <v>0</v>
      </c>
      <c r="I103" s="165" t="s">
        <v>4</v>
      </c>
      <c r="J103" s="167" t="e">
        <f ca="1">K74</f>
        <v>#DIV/0!</v>
      </c>
      <c r="K103" s="165" t="s">
        <v>21</v>
      </c>
      <c r="L103" s="162" t="e">
        <f t="shared" ca="1" si="6"/>
        <v>#DIV/0!</v>
      </c>
      <c r="M103" s="165" t="s">
        <v>4</v>
      </c>
      <c r="N103" s="162" t="e">
        <f t="shared" ca="1" si="7"/>
        <v>#DIV/0!</v>
      </c>
      <c r="O103" s="165" t="s">
        <v>204</v>
      </c>
      <c r="P103" s="165" t="s">
        <v>5</v>
      </c>
      <c r="Q103" s="168" t="s">
        <v>12</v>
      </c>
      <c r="R103" s="4"/>
    </row>
    <row r="104" spans="1:90" s="1" customFormat="1" ht="40.5" customHeight="1" x14ac:dyDescent="0.25">
      <c r="A104" s="3"/>
      <c r="B104" s="1040" t="s">
        <v>205</v>
      </c>
      <c r="C104" s="1041"/>
      <c r="D104" s="182" t="s">
        <v>1</v>
      </c>
      <c r="E104" s="181">
        <f>(D37*5)/100</f>
        <v>0</v>
      </c>
      <c r="F104" s="165" t="s">
        <v>11</v>
      </c>
      <c r="G104" s="162">
        <f>SQRT(3)</f>
        <v>1.7320508075688772</v>
      </c>
      <c r="H104" s="162">
        <f t="shared" si="8"/>
        <v>0</v>
      </c>
      <c r="I104" s="165" t="s">
        <v>4</v>
      </c>
      <c r="J104" s="167" t="e">
        <f ca="1">K70</f>
        <v>#DIV/0!</v>
      </c>
      <c r="K104" s="165" t="s">
        <v>21</v>
      </c>
      <c r="L104" s="162" t="e">
        <f t="shared" ca="1" si="6"/>
        <v>#DIV/0!</v>
      </c>
      <c r="M104" s="165" t="s">
        <v>4</v>
      </c>
      <c r="N104" s="162" t="e">
        <f t="shared" ca="1" si="7"/>
        <v>#DIV/0!</v>
      </c>
      <c r="O104" s="165" t="s">
        <v>206</v>
      </c>
      <c r="P104" s="165" t="s">
        <v>5</v>
      </c>
      <c r="Q104" s="168" t="s">
        <v>12</v>
      </c>
      <c r="R104" s="4"/>
    </row>
    <row r="105" spans="1:90" s="1" customFormat="1" ht="40.5" customHeight="1" x14ac:dyDescent="0.25">
      <c r="A105" s="3"/>
      <c r="B105" s="1040" t="s">
        <v>207</v>
      </c>
      <c r="C105" s="1041"/>
      <c r="D105" s="182" t="s">
        <v>0</v>
      </c>
      <c r="E105" s="181">
        <f>(F37*5)/100</f>
        <v>0</v>
      </c>
      <c r="F105" s="165" t="s">
        <v>11</v>
      </c>
      <c r="G105" s="162">
        <f>SQRT(3)</f>
        <v>1.7320508075688772</v>
      </c>
      <c r="H105" s="162">
        <f t="shared" si="8"/>
        <v>0</v>
      </c>
      <c r="I105" s="165" t="s">
        <v>4</v>
      </c>
      <c r="J105" s="167" t="e">
        <f ca="1">K72</f>
        <v>#DIV/0!</v>
      </c>
      <c r="K105" s="165" t="s">
        <v>21</v>
      </c>
      <c r="L105" s="162" t="e">
        <f t="shared" ca="1" si="6"/>
        <v>#DIV/0!</v>
      </c>
      <c r="M105" s="165" t="s">
        <v>4</v>
      </c>
      <c r="N105" s="162" t="e">
        <f t="shared" ca="1" si="7"/>
        <v>#DIV/0!</v>
      </c>
      <c r="O105" s="165" t="s">
        <v>208</v>
      </c>
      <c r="P105" s="165" t="s">
        <v>5</v>
      </c>
      <c r="Q105" s="168" t="s">
        <v>12</v>
      </c>
      <c r="R105" s="4"/>
    </row>
    <row r="106" spans="1:90" s="151" customFormat="1" ht="40.5" customHeight="1" thickBot="1" x14ac:dyDescent="0.3">
      <c r="A106" s="3"/>
      <c r="B106" s="1058" t="s">
        <v>207</v>
      </c>
      <c r="C106" s="1059"/>
      <c r="D106" s="183" t="s">
        <v>37</v>
      </c>
      <c r="E106" s="184">
        <f>(F38*5)/100</f>
        <v>0</v>
      </c>
      <c r="F106" s="185" t="s">
        <v>11</v>
      </c>
      <c r="G106" s="186">
        <f>SQRT(3)</f>
        <v>1.7320508075688772</v>
      </c>
      <c r="H106" s="186">
        <f t="shared" si="8"/>
        <v>0</v>
      </c>
      <c r="I106" s="185" t="s">
        <v>4</v>
      </c>
      <c r="J106" s="187">
        <f>K73</f>
        <v>0</v>
      </c>
      <c r="K106" s="185" t="s">
        <v>209</v>
      </c>
      <c r="L106" s="186">
        <f t="shared" si="6"/>
        <v>0</v>
      </c>
      <c r="M106" s="185" t="s">
        <v>4</v>
      </c>
      <c r="N106" s="186">
        <f t="shared" si="7"/>
        <v>0</v>
      </c>
      <c r="O106" s="185" t="s">
        <v>208</v>
      </c>
      <c r="P106" s="185" t="s">
        <v>5</v>
      </c>
      <c r="Q106" s="188" t="s">
        <v>12</v>
      </c>
      <c r="S106" s="1"/>
    </row>
    <row r="107" spans="1:90" s="190" customFormat="1" ht="40.5" customHeight="1" x14ac:dyDescent="0.25">
      <c r="A107" s="3"/>
      <c r="B107" s="3"/>
      <c r="C107" s="3"/>
      <c r="D107" s="3"/>
      <c r="E107" s="3"/>
      <c r="F107" s="3"/>
      <c r="G107" s="3"/>
      <c r="H107" s="3"/>
      <c r="I107" s="3"/>
      <c r="J107" s="3"/>
      <c r="K107" s="3"/>
      <c r="L107" s="3"/>
      <c r="M107" s="3"/>
      <c r="N107" s="3"/>
      <c r="O107" s="3"/>
      <c r="P107" s="3"/>
      <c r="Q107" s="3"/>
      <c r="R107" s="189"/>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row>
    <row r="108" spans="1:90" s="151" customFormat="1" ht="5.0999999999999996" customHeight="1" thickBot="1" x14ac:dyDescent="0.3">
      <c r="B108" s="191"/>
      <c r="C108" s="191"/>
      <c r="D108" s="191"/>
      <c r="E108" s="115"/>
      <c r="F108" s="115"/>
      <c r="H108" s="115"/>
      <c r="I108" s="115"/>
      <c r="J108" s="115"/>
      <c r="K108" s="115"/>
      <c r="L108" s="115"/>
      <c r="M108" s="115"/>
      <c r="N108" s="115"/>
      <c r="O108" s="115"/>
    </row>
    <row r="109" spans="1:90" s="1" customFormat="1" ht="30" customHeight="1" thickBot="1" x14ac:dyDescent="0.3">
      <c r="A109" s="4"/>
      <c r="B109" s="1060" t="s">
        <v>210</v>
      </c>
      <c r="C109" s="1061"/>
      <c r="D109" s="1061"/>
      <c r="E109" s="1061"/>
      <c r="F109" s="1061"/>
      <c r="G109" s="1061"/>
      <c r="H109" s="1061"/>
      <c r="I109" s="1061"/>
      <c r="J109" s="1061"/>
      <c r="K109" s="1061"/>
      <c r="L109" s="1061"/>
      <c r="M109" s="1061"/>
      <c r="N109" s="1061"/>
      <c r="O109" s="1061"/>
      <c r="P109" s="1061"/>
      <c r="Q109" s="1062"/>
    </row>
    <row r="110" spans="1:90" s="1" customFormat="1" ht="30" customHeight="1" x14ac:dyDescent="0.25">
      <c r="A110" s="115"/>
      <c r="B110" s="1063" t="s">
        <v>211</v>
      </c>
      <c r="C110" s="1064"/>
      <c r="D110" s="1064"/>
      <c r="E110" s="192">
        <f>(3.1416*(D39)^2/4)*D40</f>
        <v>0</v>
      </c>
      <c r="F110" s="193" t="s">
        <v>4</v>
      </c>
      <c r="G110" s="192">
        <f>SQRT(3)</f>
        <v>1.7320508075688772</v>
      </c>
      <c r="H110" s="192">
        <f>E110/G110</f>
        <v>0</v>
      </c>
      <c r="I110" s="193" t="s">
        <v>4</v>
      </c>
      <c r="J110" s="192">
        <v>1</v>
      </c>
      <c r="K110" s="193"/>
      <c r="L110" s="192">
        <f>H110*J110</f>
        <v>0</v>
      </c>
      <c r="M110" s="165" t="s">
        <v>4</v>
      </c>
      <c r="N110" s="192">
        <f>L110^2</f>
        <v>0</v>
      </c>
      <c r="O110" s="193" t="s">
        <v>18</v>
      </c>
      <c r="P110" s="193" t="s">
        <v>5</v>
      </c>
      <c r="Q110" s="194" t="s">
        <v>12</v>
      </c>
      <c r="R110" s="4"/>
    </row>
    <row r="111" spans="1:90" s="1" customFormat="1" ht="30" customHeight="1" x14ac:dyDescent="0.25">
      <c r="A111" s="115"/>
      <c r="B111" s="1046" t="s">
        <v>212</v>
      </c>
      <c r="C111" s="1047"/>
      <c r="D111" s="1047"/>
      <c r="E111" s="162">
        <f>(F35/2)</f>
        <v>0</v>
      </c>
      <c r="F111" s="165" t="s">
        <v>4</v>
      </c>
      <c r="G111" s="162">
        <f t="shared" ref="G111" si="9">SQRT(3)</f>
        <v>1.7320508075688772</v>
      </c>
      <c r="H111" s="162">
        <f>E111/G111</f>
        <v>0</v>
      </c>
      <c r="I111" s="165" t="s">
        <v>4</v>
      </c>
      <c r="J111" s="162">
        <v>1</v>
      </c>
      <c r="K111" s="165"/>
      <c r="L111" s="162">
        <f t="shared" ref="L111:L112" si="10">H111*J111</f>
        <v>0</v>
      </c>
      <c r="M111" s="165" t="s">
        <v>4</v>
      </c>
      <c r="N111" s="162">
        <f t="shared" ref="N111:N113" si="11">L111^2</f>
        <v>0</v>
      </c>
      <c r="O111" s="165" t="s">
        <v>18</v>
      </c>
      <c r="P111" s="165" t="s">
        <v>5</v>
      </c>
      <c r="Q111" s="168" t="s">
        <v>12</v>
      </c>
      <c r="R111" s="4"/>
    </row>
    <row r="112" spans="1:90" s="1" customFormat="1" ht="30" customHeight="1" x14ac:dyDescent="0.25">
      <c r="A112" s="3"/>
      <c r="B112" s="1046" t="s">
        <v>213</v>
      </c>
      <c r="C112" s="1047"/>
      <c r="D112" s="1047"/>
      <c r="E112" s="13">
        <f>E59</f>
        <v>0</v>
      </c>
      <c r="F112" s="165" t="s">
        <v>4</v>
      </c>
      <c r="G112" s="171">
        <f>SQRT(5)</f>
        <v>2.2360679774997898</v>
      </c>
      <c r="H112" s="167">
        <f>E112/G112</f>
        <v>0</v>
      </c>
      <c r="I112" s="165" t="s">
        <v>4</v>
      </c>
      <c r="J112" s="253">
        <v>1</v>
      </c>
      <c r="K112" s="165"/>
      <c r="L112" s="162">
        <f t="shared" si="10"/>
        <v>0</v>
      </c>
      <c r="M112" s="165" t="s">
        <v>4</v>
      </c>
      <c r="N112" s="176">
        <f t="shared" si="11"/>
        <v>0</v>
      </c>
      <c r="O112" s="165" t="s">
        <v>6</v>
      </c>
      <c r="P112" s="165" t="s">
        <v>194</v>
      </c>
      <c r="Q112" s="168">
        <f>C49-1</f>
        <v>-1</v>
      </c>
      <c r="R112" s="4"/>
    </row>
    <row r="113" spans="1:31" s="1" customFormat="1" ht="30" customHeight="1" thickBot="1" x14ac:dyDescent="0.3">
      <c r="A113" s="3" t="s">
        <v>214</v>
      </c>
      <c r="B113" s="1048" t="s">
        <v>215</v>
      </c>
      <c r="C113" s="1049"/>
      <c r="D113" s="1049"/>
      <c r="E113" s="186">
        <f>(0.2+0.51+0.68)</f>
        <v>1.3900000000000001</v>
      </c>
      <c r="F113" s="185" t="s">
        <v>4</v>
      </c>
      <c r="G113" s="186">
        <v>1</v>
      </c>
      <c r="H113" s="186">
        <f>E113/G113</f>
        <v>1.3900000000000001</v>
      </c>
      <c r="I113" s="185" t="s">
        <v>4</v>
      </c>
      <c r="J113" s="186">
        <v>1</v>
      </c>
      <c r="K113" s="185"/>
      <c r="L113" s="186">
        <f>H113*J113</f>
        <v>1.3900000000000001</v>
      </c>
      <c r="M113" s="195" t="s">
        <v>4</v>
      </c>
      <c r="N113" s="196">
        <f t="shared" si="11"/>
        <v>1.9321000000000004</v>
      </c>
      <c r="O113" s="185" t="s">
        <v>216</v>
      </c>
      <c r="P113" s="185" t="s">
        <v>5</v>
      </c>
      <c r="Q113" s="188" t="s">
        <v>12</v>
      </c>
      <c r="R113" s="4"/>
    </row>
    <row r="114" spans="1:31" s="22" customFormat="1" ht="39.950000000000003" customHeight="1" x14ac:dyDescent="0.25">
      <c r="A114" s="144"/>
      <c r="B114" s="1050"/>
      <c r="C114" s="1050"/>
      <c r="D114" s="1050"/>
      <c r="E114" s="239"/>
      <c r="F114" s="239"/>
      <c r="G114" s="197"/>
      <c r="H114" s="239"/>
      <c r="I114" s="239"/>
      <c r="J114" s="239"/>
      <c r="K114" s="239"/>
      <c r="L114" s="198"/>
      <c r="M114" s="199"/>
      <c r="N114" s="200" t="e">
        <f ca="1">SQRT(SUM(N88:N89,N91,N93:N96,N98:N101,N103:N105,N106,N110,N111,N112,N113,))</f>
        <v>#DIV/0!</v>
      </c>
      <c r="O114" s="239"/>
      <c r="P114" s="197"/>
      <c r="Q114" s="197"/>
    </row>
    <row r="115" spans="1:31" s="30" customFormat="1" ht="30" customHeight="1" thickBot="1" x14ac:dyDescent="0.3">
      <c r="A115" s="3"/>
      <c r="B115" s="201"/>
      <c r="C115" s="202"/>
      <c r="D115" s="202"/>
      <c r="E115" s="202"/>
      <c r="F115" s="202"/>
      <c r="G115" s="202"/>
      <c r="H115" s="202"/>
      <c r="I115" s="202"/>
      <c r="J115" s="202"/>
      <c r="K115" s="202"/>
      <c r="L115" s="202"/>
      <c r="M115" s="203" t="s">
        <v>217</v>
      </c>
      <c r="N115" s="200" t="e">
        <f ca="1">E119*N114</f>
        <v>#DIV/0!</v>
      </c>
      <c r="O115" s="202"/>
      <c r="P115" s="202"/>
      <c r="Q115" s="202"/>
      <c r="R115" s="202"/>
    </row>
    <row r="116" spans="1:31" s="30" customFormat="1" ht="30" customHeight="1" thickBot="1" x14ac:dyDescent="0.3">
      <c r="A116" s="3"/>
      <c r="B116" s="1051" t="s">
        <v>218</v>
      </c>
      <c r="C116" s="1052"/>
      <c r="D116" s="1052"/>
      <c r="E116" s="1052"/>
      <c r="F116" s="1052"/>
      <c r="G116" s="1052"/>
      <c r="H116" s="1052"/>
      <c r="I116" s="1052"/>
      <c r="J116" s="1053"/>
      <c r="K116" s="204"/>
      <c r="L116" s="1054" t="s">
        <v>17</v>
      </c>
      <c r="M116" s="1055"/>
      <c r="N116" s="200" t="e">
        <f ca="1">(N114^4)/((L88^4/Q88)+(L91^4/Q91)+(L94^4/Q94)+(L99^4/Q99)+(L112^4/Q112))</f>
        <v>#DIV/0!</v>
      </c>
      <c r="O116" s="3"/>
      <c r="P116" s="3"/>
      <c r="Q116" s="3"/>
      <c r="R116" s="202"/>
      <c r="U116" s="201"/>
      <c r="V116" s="201"/>
      <c r="W116" s="201"/>
    </row>
    <row r="117" spans="1:31" s="30" customFormat="1" ht="30" customHeight="1" thickBot="1" x14ac:dyDescent="0.3">
      <c r="A117" s="3"/>
      <c r="B117" s="3"/>
      <c r="C117" s="205" t="s">
        <v>219</v>
      </c>
      <c r="D117" s="206" t="s">
        <v>220</v>
      </c>
      <c r="E117" s="206" t="s">
        <v>183</v>
      </c>
      <c r="F117" s="206" t="s">
        <v>7</v>
      </c>
      <c r="G117" s="206" t="s">
        <v>8</v>
      </c>
      <c r="H117" s="206" t="s">
        <v>9</v>
      </c>
      <c r="I117" s="207" t="s">
        <v>221</v>
      </c>
      <c r="J117" s="208" t="s">
        <v>222</v>
      </c>
      <c r="K117" s="3"/>
      <c r="L117" s="3"/>
      <c r="M117" s="3"/>
      <c r="N117" s="3"/>
      <c r="O117" s="3"/>
      <c r="P117" s="3"/>
      <c r="Q117" s="3"/>
      <c r="R117" s="202"/>
      <c r="U117" s="201"/>
      <c r="V117" s="201"/>
      <c r="W117" s="201"/>
    </row>
    <row r="118" spans="1:31" s="1" customFormat="1" ht="30" customHeight="1" x14ac:dyDescent="0.25">
      <c r="A118" s="4"/>
      <c r="B118" s="209" t="s">
        <v>4</v>
      </c>
      <c r="C118" s="210">
        <f>E58</f>
        <v>18927.060000000001</v>
      </c>
      <c r="D118" s="211" t="e">
        <f ca="1">N114</f>
        <v>#DIV/0!</v>
      </c>
      <c r="E118" s="212"/>
      <c r="F118" s="211" t="e">
        <f ca="1">D118*$E$119</f>
        <v>#DIV/0!</v>
      </c>
      <c r="G118" s="212"/>
      <c r="H118" s="213">
        <f>C118-C8</f>
        <v>0</v>
      </c>
      <c r="I118" s="213">
        <f>ABS(H118)</f>
        <v>0</v>
      </c>
      <c r="J118" s="214" t="e">
        <f ca="1">F118*I118</f>
        <v>#DIV/0!</v>
      </c>
      <c r="K118" s="215"/>
      <c r="L118" s="4"/>
      <c r="M118" s="1056" t="s">
        <v>183</v>
      </c>
      <c r="N118" s="1057"/>
      <c r="O118" s="3"/>
      <c r="P118" s="3"/>
      <c r="Q118" s="4"/>
      <c r="R118" s="3"/>
    </row>
    <row r="119" spans="1:31" s="1" customFormat="1" ht="30" customHeight="1" thickBot="1" x14ac:dyDescent="0.3">
      <c r="A119" s="4"/>
      <c r="B119" s="216" t="s">
        <v>223</v>
      </c>
      <c r="C119" s="217">
        <f>C118/L27</f>
        <v>1155.0003478354265</v>
      </c>
      <c r="D119" s="218" t="e">
        <f ca="1">D118/L27</f>
        <v>#DIV/0!</v>
      </c>
      <c r="E119" s="219" t="e">
        <f ca="1">M119</f>
        <v>#DIV/0!</v>
      </c>
      <c r="F119" s="218" t="e">
        <f ca="1">D119*$E$119</f>
        <v>#DIV/0!</v>
      </c>
      <c r="G119" s="220">
        <v>0.95</v>
      </c>
      <c r="H119" s="221">
        <f>H118/L27</f>
        <v>0</v>
      </c>
      <c r="I119" s="221">
        <f t="shared" ref="I119:I120" si="12">ABS(H119)</f>
        <v>0</v>
      </c>
      <c r="J119" s="214" t="e">
        <f t="shared" ref="J119:J120" ca="1" si="13">F119*I119</f>
        <v>#DIV/0!</v>
      </c>
      <c r="K119" s="222"/>
      <c r="L119" s="4"/>
      <c r="M119" s="223" t="e">
        <f ca="1">_xlfn.T.INV.2T(0.05,N116)</f>
        <v>#DIV/0!</v>
      </c>
      <c r="N119" s="224" t="e">
        <f ca="1">TINV(0.05,N116)</f>
        <v>#DIV/0!</v>
      </c>
      <c r="O119" s="4"/>
      <c r="P119" s="4"/>
      <c r="Q119" s="4"/>
      <c r="R119" s="3"/>
    </row>
    <row r="120" spans="1:31" s="1" customFormat="1" ht="30" customHeight="1" thickBot="1" x14ac:dyDescent="0.3">
      <c r="A120" s="4"/>
      <c r="B120" s="225" t="s">
        <v>10</v>
      </c>
      <c r="C120" s="226">
        <f>C119/L24</f>
        <v>5.0000013208605356</v>
      </c>
      <c r="D120" s="226" t="e">
        <f ca="1">D119/L24</f>
        <v>#DIV/0!</v>
      </c>
      <c r="E120" s="227"/>
      <c r="F120" s="226" t="e">
        <f t="shared" ref="F120" ca="1" si="14">D120*$E$119</f>
        <v>#DIV/0!</v>
      </c>
      <c r="G120" s="227"/>
      <c r="H120" s="226">
        <f>H119/L24</f>
        <v>0</v>
      </c>
      <c r="I120" s="226">
        <f t="shared" si="12"/>
        <v>0</v>
      </c>
      <c r="J120" s="214" t="e">
        <f t="shared" ca="1" si="13"/>
        <v>#DIV/0!</v>
      </c>
      <c r="K120" s="4"/>
      <c r="L120" s="4"/>
      <c r="M120" s="4"/>
      <c r="N120" s="4"/>
      <c r="O120" s="4"/>
      <c r="P120" s="4"/>
      <c r="Q120" s="228"/>
      <c r="R120" s="228"/>
      <c r="S120" s="228"/>
      <c r="T120" s="228"/>
      <c r="U120" s="228"/>
      <c r="V120" s="229"/>
      <c r="W120" s="229"/>
      <c r="X120" s="229"/>
      <c r="Y120" s="229"/>
      <c r="Z120" s="229"/>
      <c r="AA120" s="229"/>
      <c r="AB120" s="30"/>
      <c r="AC120" s="30"/>
      <c r="AD120" s="30"/>
      <c r="AE120" s="30"/>
    </row>
    <row r="121" spans="1:31" s="3" customFormat="1" ht="5.0999999999999996" customHeight="1" x14ac:dyDescent="0.25">
      <c r="B121" s="230"/>
      <c r="C121" s="231"/>
      <c r="D121" s="231"/>
      <c r="E121" s="232"/>
      <c r="F121" s="231"/>
      <c r="G121" s="232"/>
      <c r="H121" s="231"/>
      <c r="I121" s="231"/>
      <c r="J121" s="233"/>
      <c r="Q121" s="228"/>
      <c r="R121" s="228"/>
      <c r="S121" s="228"/>
      <c r="T121" s="228"/>
      <c r="U121" s="228"/>
      <c r="V121" s="228"/>
      <c r="W121" s="228"/>
      <c r="X121" s="228"/>
      <c r="Y121" s="228"/>
      <c r="Z121" s="228"/>
      <c r="AA121" s="228"/>
    </row>
    <row r="122" spans="1:31" s="1" customFormat="1" ht="5.0999999999999996" customHeight="1" x14ac:dyDescent="0.25">
      <c r="A122" s="4"/>
      <c r="B122" s="151"/>
      <c r="C122" s="4"/>
      <c r="D122" s="4"/>
      <c r="E122" s="4"/>
      <c r="F122" s="4"/>
      <c r="G122" s="4"/>
      <c r="H122" s="4"/>
      <c r="I122" s="4"/>
      <c r="J122" s="4"/>
      <c r="K122" s="4"/>
      <c r="L122" s="4"/>
      <c r="M122" s="4"/>
      <c r="N122" s="4"/>
      <c r="O122" s="4"/>
      <c r="P122" s="4"/>
      <c r="Q122" s="3"/>
      <c r="R122" s="3"/>
      <c r="S122" s="3"/>
      <c r="T122" s="234"/>
      <c r="U122" s="235"/>
      <c r="V122" s="3"/>
      <c r="W122" s="234"/>
      <c r="X122" s="235"/>
      <c r="Y122" s="3"/>
      <c r="Z122" s="236"/>
      <c r="AA122" s="235"/>
      <c r="AB122" s="30"/>
      <c r="AC122" s="30"/>
      <c r="AD122" s="30"/>
      <c r="AE122" s="30"/>
    </row>
    <row r="123" spans="1:31" s="1" customFormat="1" ht="30" customHeight="1" x14ac:dyDescent="0.25">
      <c r="B123" s="3"/>
      <c r="C123" s="3"/>
      <c r="D123" s="3"/>
      <c r="E123" s="3"/>
      <c r="F123" s="3"/>
      <c r="G123" s="3"/>
      <c r="H123" s="3"/>
      <c r="I123" s="3"/>
      <c r="J123" s="3"/>
      <c r="K123" s="3"/>
      <c r="L123" s="3"/>
      <c r="M123" s="3"/>
      <c r="N123" s="3"/>
      <c r="O123" s="3"/>
      <c r="P123" s="3"/>
    </row>
  </sheetData>
  <sheetProtection algorithmName="SHA-512" hashValue="+IfFOjWU38qATO8no+PqYHqJoumExFNCXxUOIU1j/kuvlwHbIkxOF0dc8cWqqlf/m2RggUAw1bIbsJxyaZ5+gg==" saltValue="x86OUuuvNLH2EqrPCT+v3w==" spinCount="100000" sheet="1" objects="1" scenarios="1"/>
  <mergeCells count="152">
    <mergeCell ref="A9:A11"/>
    <mergeCell ref="B9:B11"/>
    <mergeCell ref="E9:E11"/>
    <mergeCell ref="F9:F11"/>
    <mergeCell ref="H9:H11"/>
    <mergeCell ref="J9:J11"/>
    <mergeCell ref="A1:B1"/>
    <mergeCell ref="D1:R1"/>
    <mergeCell ref="A5:B5"/>
    <mergeCell ref="N5:O5"/>
    <mergeCell ref="Q7:R7"/>
    <mergeCell ref="L9:L11"/>
    <mergeCell ref="N9:N11"/>
    <mergeCell ref="O9:O11"/>
    <mergeCell ref="P9:P11"/>
    <mergeCell ref="E3:N3"/>
    <mergeCell ref="L12:L14"/>
    <mergeCell ref="N12:N14"/>
    <mergeCell ref="O12:O14"/>
    <mergeCell ref="P12:P14"/>
    <mergeCell ref="A16:A17"/>
    <mergeCell ref="B16:B17"/>
    <mergeCell ref="C16:C17"/>
    <mergeCell ref="D16:D17"/>
    <mergeCell ref="E16:E17"/>
    <mergeCell ref="F16:F17"/>
    <mergeCell ref="M16:M17"/>
    <mergeCell ref="N16:N17"/>
    <mergeCell ref="O16:O17"/>
    <mergeCell ref="P16:P17"/>
    <mergeCell ref="A12:A14"/>
    <mergeCell ref="B12:B14"/>
    <mergeCell ref="E12:E14"/>
    <mergeCell ref="F12:F14"/>
    <mergeCell ref="H12:H14"/>
    <mergeCell ref="J12:J14"/>
    <mergeCell ref="B21:G21"/>
    <mergeCell ref="I21:Q21"/>
    <mergeCell ref="G16:G17"/>
    <mergeCell ref="H16:H17"/>
    <mergeCell ref="I16:I17"/>
    <mergeCell ref="J16:J17"/>
    <mergeCell ref="K16:K17"/>
    <mergeCell ref="L16:L17"/>
    <mergeCell ref="L22:L23"/>
    <mergeCell ref="M22:M23"/>
    <mergeCell ref="O22:O23"/>
    <mergeCell ref="P22:P23"/>
    <mergeCell ref="Q22:Q23"/>
    <mergeCell ref="B23:C23"/>
    <mergeCell ref="B22:C22"/>
    <mergeCell ref="D22:E22"/>
    <mergeCell ref="F22:G22"/>
    <mergeCell ref="I22:I23"/>
    <mergeCell ref="J22:J23"/>
    <mergeCell ref="K22:K23"/>
    <mergeCell ref="B30:C30"/>
    <mergeCell ref="I30:J30"/>
    <mergeCell ref="K30:L30"/>
    <mergeCell ref="N30:O30"/>
    <mergeCell ref="P30:Q30"/>
    <mergeCell ref="B31:C31"/>
    <mergeCell ref="B24:C24"/>
    <mergeCell ref="B25:C25"/>
    <mergeCell ref="B26:C26"/>
    <mergeCell ref="B27:C27"/>
    <mergeCell ref="B28:C28"/>
    <mergeCell ref="B29:C29"/>
    <mergeCell ref="B35:C35"/>
    <mergeCell ref="I35:J35"/>
    <mergeCell ref="M35:N35"/>
    <mergeCell ref="B36:C36"/>
    <mergeCell ref="I36:J36"/>
    <mergeCell ref="M36:N36"/>
    <mergeCell ref="B32:C32"/>
    <mergeCell ref="I32:R32"/>
    <mergeCell ref="B33:C33"/>
    <mergeCell ref="I33:L33"/>
    <mergeCell ref="M33:P33"/>
    <mergeCell ref="B34:C34"/>
    <mergeCell ref="I34:J34"/>
    <mergeCell ref="M34:N34"/>
    <mergeCell ref="B37:C37"/>
    <mergeCell ref="B38:C38"/>
    <mergeCell ref="B39:C39"/>
    <mergeCell ref="B40:C40"/>
    <mergeCell ref="C42:N42"/>
    <mergeCell ref="C43:G43"/>
    <mergeCell ref="I43:N43"/>
    <mergeCell ref="K48:L48"/>
    <mergeCell ref="E48:F48"/>
    <mergeCell ref="P63:P64"/>
    <mergeCell ref="B64:D64"/>
    <mergeCell ref="B66:D66"/>
    <mergeCell ref="C58:D58"/>
    <mergeCell ref="C59:D59"/>
    <mergeCell ref="C60:D60"/>
    <mergeCell ref="L57:M58"/>
    <mergeCell ref="B52:O52"/>
    <mergeCell ref="B53:O53"/>
    <mergeCell ref="B54:C54"/>
    <mergeCell ref="B55:C55"/>
    <mergeCell ref="B56:C56"/>
    <mergeCell ref="B57:C57"/>
    <mergeCell ref="L55:M56"/>
    <mergeCell ref="B68:E68"/>
    <mergeCell ref="B70:F70"/>
    <mergeCell ref="B72:F72"/>
    <mergeCell ref="B74:F74"/>
    <mergeCell ref="B76:D76"/>
    <mergeCell ref="B78:D78"/>
    <mergeCell ref="B62:L62"/>
    <mergeCell ref="N63:N64"/>
    <mergeCell ref="O63:O64"/>
    <mergeCell ref="B87:C87"/>
    <mergeCell ref="A88:A89"/>
    <mergeCell ref="B88:C88"/>
    <mergeCell ref="B89:C89"/>
    <mergeCell ref="B90:D90"/>
    <mergeCell ref="B91:C91"/>
    <mergeCell ref="B80:D80"/>
    <mergeCell ref="B82:D82"/>
    <mergeCell ref="A85:R85"/>
    <mergeCell ref="B86:C86"/>
    <mergeCell ref="E86:F86"/>
    <mergeCell ref="H86:I86"/>
    <mergeCell ref="J86:K86"/>
    <mergeCell ref="L86:M86"/>
    <mergeCell ref="B112:D112"/>
    <mergeCell ref="B113:D113"/>
    <mergeCell ref="B114:D114"/>
    <mergeCell ref="B116:J116"/>
    <mergeCell ref="L116:M116"/>
    <mergeCell ref="M118:N118"/>
    <mergeCell ref="B104:C104"/>
    <mergeCell ref="B105:C105"/>
    <mergeCell ref="B106:C106"/>
    <mergeCell ref="B109:Q109"/>
    <mergeCell ref="B110:D110"/>
    <mergeCell ref="B111:D111"/>
    <mergeCell ref="B98:C98"/>
    <mergeCell ref="B99:C99"/>
    <mergeCell ref="B100:C100"/>
    <mergeCell ref="B101:C101"/>
    <mergeCell ref="B102:C102"/>
    <mergeCell ref="B103:C103"/>
    <mergeCell ref="B92:C92"/>
    <mergeCell ref="B93:C93"/>
    <mergeCell ref="B94:C94"/>
    <mergeCell ref="B95:C95"/>
    <mergeCell ref="B96:C96"/>
    <mergeCell ref="B97:C97"/>
  </mergeCells>
  <pageMargins left="0.70866141732283472" right="0.70866141732283472" top="0.74803149606299213" bottom="0.74803149606299213" header="0.31496062992125984" footer="0.31496062992125984"/>
  <pageSetup scale="37" orientation="portrait" horizontalDpi="4294967293" r:id="rId1"/>
  <headerFooter>
    <oddFooter>&amp;RRT03-F11.Vr.1(2017-04-27)
&amp;P de 3</oddFooter>
  </headerFooter>
  <rowBreaks count="1" manualBreakCount="1">
    <brk id="6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CALIBRACIÓN DEL CUERPO</vt:lpstr>
      <vt:lpstr>CERTIFICADO</vt:lpstr>
      <vt:lpstr>VERIFICACIÓN ESCALA</vt:lpstr>
      <vt:lpstr>CALIBRACIÓN DESPUES DE AJUSTE</vt:lpstr>
      <vt:lpstr>'CALIBRACIÓN DEL CUERPO'!Área_de_impresión</vt:lpstr>
      <vt:lpstr>'CALIBRACIÓN DESPUES DE AJUSTE'!Área_de_impresión</vt:lpstr>
      <vt:lpstr>'VERIFICACIÓN ESCALA'!Área_de_impresión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Diana Alexandra Zambrano Rocha</cp:lastModifiedBy>
  <cp:lastPrinted>2017-04-28T14:25:36Z</cp:lastPrinted>
  <dcterms:created xsi:type="dcterms:W3CDTF">2015-11-06T23:47:29Z</dcterms:created>
  <dcterms:modified xsi:type="dcterms:W3CDTF">2017-04-28T14:27:48Z</dcterms:modified>
</cp:coreProperties>
</file>