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dzambrano\Documents\00 SISTEMA INTEGRAL DE GESTION\INFORMES\2017\Reglamentos Tecnicos\"/>
    </mc:Choice>
  </mc:AlternateContent>
  <workbookProtection workbookAlgorithmName="SHA-512" workbookHashValue="Tcu2H6t9vS+cqp7UNgCqWU5Qxp4yQjnxNopUjDMjngd5Ngj2WZTOUboAYra3C49oHRvdoi80+3f+ZnYjBfpeWQ==" workbookSaltValue="OR9cGcEWmlr8WCUShIJ6rw==" workbookSpinCount="100000" lockStructure="1"/>
  <bookViews>
    <workbookView xWindow="0" yWindow="0" windowWidth="21570" windowHeight="6390" tabRatio="589" firstSheet="1" activeTab="1"/>
  </bookViews>
  <sheets>
    <sheet name="Hoja calculo Balanzas" sheetId="8" state="hidden" r:id="rId1"/>
    <sheet name="CERTIFICADO " sheetId="14" r:id="rId2"/>
  </sheets>
  <externalReferences>
    <externalReference r:id="rId3"/>
    <externalReference r:id="rId4"/>
    <externalReference r:id="rId5"/>
    <externalReference r:id="rId6"/>
  </externalReferences>
  <definedNames>
    <definedName name="a1_">'[1]APROXIMACION LINEL'!$C$21</definedName>
    <definedName name="_xlnm.Print_Area" localSheetId="1">'CERTIFICADO '!$A$1:$F$204</definedName>
    <definedName name="_xlnm.Print_Area" localSheetId="0">'Hoja calculo Balanzas'!$A$1:$L$137</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1">'CERTIFICADO '!$1:$5</definedName>
    <definedName name="_xlnm.Print_Titles" localSheetId="0">'Hoja calculo Balanzas'!$1:$3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4" i="14" l="1"/>
  <c r="G25" i="8" l="1"/>
  <c r="C63" i="14" l="1"/>
  <c r="C64" i="14"/>
  <c r="C65" i="14"/>
  <c r="D51" i="14"/>
  <c r="C8" i="14" l="1"/>
  <c r="D154" i="14" l="1"/>
  <c r="A154" i="14"/>
  <c r="D150" i="14"/>
  <c r="B150" i="14"/>
  <c r="A110" i="14" l="1"/>
  <c r="A89" i="14"/>
  <c r="B73" i="14"/>
  <c r="A73" i="14"/>
  <c r="C72" i="14"/>
  <c r="A72" i="14"/>
  <c r="D50" i="14" l="1"/>
  <c r="C9" i="14"/>
  <c r="C23" i="14" l="1"/>
  <c r="B75" i="14"/>
  <c r="C17" i="14"/>
  <c r="F17" i="14"/>
  <c r="I74" i="8" l="1"/>
  <c r="H74" i="8"/>
  <c r="I76" i="8"/>
  <c r="H76" i="8"/>
  <c r="I75" i="8"/>
  <c r="H75" i="8"/>
  <c r="J76" i="8" l="1"/>
  <c r="J74" i="8"/>
  <c r="J75" i="8"/>
  <c r="C154" i="14"/>
  <c r="F71" i="8" l="1"/>
  <c r="G71" i="8"/>
  <c r="H71" i="8"/>
  <c r="I71" i="8"/>
  <c r="J71" i="8"/>
  <c r="G76" i="8" l="1"/>
  <c r="G75" i="8"/>
  <c r="G74" i="8"/>
  <c r="B54" i="8"/>
  <c r="B55" i="8"/>
  <c r="B56" i="8"/>
  <c r="B57" i="8"/>
  <c r="B53" i="8" l="1"/>
  <c r="L70" i="8" l="1"/>
  <c r="G26" i="8" l="1"/>
  <c r="G113" i="8" s="1"/>
  <c r="D53" i="8" l="1"/>
  <c r="B185" i="14"/>
  <c r="E53" i="8" l="1"/>
  <c r="D185" i="14" s="1"/>
  <c r="C185" i="14"/>
  <c r="D100" i="14" l="1"/>
  <c r="D99" i="14"/>
  <c r="D98" i="14"/>
  <c r="D97" i="14"/>
  <c r="D96" i="14"/>
  <c r="D95" i="14"/>
  <c r="D94" i="14"/>
  <c r="D93" i="14"/>
  <c r="D92" i="14"/>
  <c r="D91" i="14"/>
  <c r="C100" i="14"/>
  <c r="C99" i="14"/>
  <c r="C98" i="14"/>
  <c r="C97" i="14"/>
  <c r="C96" i="14"/>
  <c r="C95" i="14"/>
  <c r="C94" i="14"/>
  <c r="C93" i="14"/>
  <c r="C92" i="14"/>
  <c r="C91" i="14"/>
  <c r="B100" i="14"/>
  <c r="B99" i="14"/>
  <c r="B98" i="14"/>
  <c r="B97" i="14"/>
  <c r="B96" i="14"/>
  <c r="B95" i="14"/>
  <c r="B94" i="14"/>
  <c r="B93" i="14"/>
  <c r="B92" i="14"/>
  <c r="B91" i="14"/>
  <c r="A100" i="14"/>
  <c r="A99" i="14"/>
  <c r="A98" i="14"/>
  <c r="A97" i="14"/>
  <c r="A96" i="14"/>
  <c r="A95" i="14"/>
  <c r="A94" i="14"/>
  <c r="A93" i="14"/>
  <c r="A92" i="14"/>
  <c r="A91" i="14"/>
  <c r="B78" i="14"/>
  <c r="B77" i="14"/>
  <c r="B76" i="14"/>
  <c r="B74" i="14"/>
  <c r="A78" i="14"/>
  <c r="A77" i="14"/>
  <c r="A76" i="14"/>
  <c r="A75" i="14"/>
  <c r="A74" i="14"/>
  <c r="C24" i="14"/>
  <c r="C22" i="14"/>
  <c r="C21" i="14"/>
  <c r="C15" i="14"/>
  <c r="C14" i="14"/>
  <c r="C13" i="14"/>
  <c r="C10" i="14"/>
  <c r="A79" i="14"/>
  <c r="J125" i="8" l="1"/>
  <c r="J124" i="8"/>
  <c r="J123" i="8"/>
  <c r="J122" i="8"/>
  <c r="J121" i="8"/>
  <c r="K113" i="8"/>
  <c r="J84" i="8"/>
  <c r="I84" i="8"/>
  <c r="H84" i="8"/>
  <c r="G84" i="8"/>
  <c r="F84" i="8"/>
  <c r="F76" i="8"/>
  <c r="F75" i="8"/>
  <c r="F74" i="8"/>
  <c r="J66" i="8"/>
  <c r="I66" i="8"/>
  <c r="H66" i="8"/>
  <c r="G66" i="8"/>
  <c r="F66" i="8"/>
  <c r="I61" i="8"/>
  <c r="C58" i="14" s="1"/>
  <c r="G61" i="8"/>
  <c r="B58" i="14" s="1"/>
  <c r="E61" i="8"/>
  <c r="A58" i="14" s="1"/>
  <c r="I57" i="8"/>
  <c r="J57" i="8" s="1"/>
  <c r="I56" i="8"/>
  <c r="J56" i="8" s="1"/>
  <c r="I55" i="8"/>
  <c r="J55" i="8" s="1"/>
  <c r="I54" i="8"/>
  <c r="J54" i="8" s="1"/>
  <c r="B186" i="14"/>
  <c r="I53" i="8"/>
  <c r="J53" i="8" s="1"/>
  <c r="D48" i="8"/>
  <c r="E48" i="8" s="1"/>
  <c r="C48" i="8"/>
  <c r="D47" i="8"/>
  <c r="E47" i="8" s="1"/>
  <c r="C47" i="8"/>
  <c r="D46" i="8"/>
  <c r="E46" i="8" s="1"/>
  <c r="C46" i="8"/>
  <c r="A44" i="8"/>
  <c r="A43" i="8"/>
  <c r="A42" i="8"/>
  <c r="B89" i="14" s="1"/>
  <c r="G35" i="8"/>
  <c r="F35" i="8"/>
  <c r="E35" i="8"/>
  <c r="D35" i="8"/>
  <c r="C35" i="8"/>
  <c r="E32" i="8"/>
  <c r="B188" i="14"/>
  <c r="B187" i="14"/>
  <c r="A111" i="14"/>
  <c r="C36" i="8" l="1"/>
  <c r="C74" i="14"/>
  <c r="E36" i="8"/>
  <c r="C37" i="8" s="1"/>
  <c r="B79" i="14" s="1"/>
  <c r="C76" i="14"/>
  <c r="G36" i="8"/>
  <c r="C78" i="14"/>
  <c r="F36" i="8"/>
  <c r="C77" i="14"/>
  <c r="D36" i="8"/>
  <c r="C75" i="14"/>
  <c r="F77" i="8"/>
  <c r="F91" i="8" s="1"/>
  <c r="A113" i="14"/>
  <c r="D55" i="8"/>
  <c r="A114" i="14"/>
  <c r="D56" i="8"/>
  <c r="A112" i="14"/>
  <c r="D54" i="8"/>
  <c r="G32" i="8"/>
  <c r="B72" i="14"/>
  <c r="B48" i="8"/>
  <c r="D89" i="14"/>
  <c r="B47" i="8"/>
  <c r="C89" i="14"/>
  <c r="B46" i="8"/>
  <c r="F46" i="8"/>
  <c r="E113" i="8" s="1"/>
  <c r="E114" i="8" s="1"/>
  <c r="K53" i="8"/>
  <c r="L53" i="8" s="1"/>
  <c r="B111" i="14" s="1"/>
  <c r="K54" i="8"/>
  <c r="L54" i="8" s="1"/>
  <c r="B112" i="14" s="1"/>
  <c r="K55" i="8"/>
  <c r="L55" i="8" s="1"/>
  <c r="B113" i="14" s="1"/>
  <c r="K56" i="8"/>
  <c r="L56" i="8" s="1"/>
  <c r="B114" i="14" s="1"/>
  <c r="H77" i="8"/>
  <c r="H91" i="8" s="1"/>
  <c r="G77" i="8"/>
  <c r="G91" i="8" s="1"/>
  <c r="I77" i="8"/>
  <c r="I91" i="8" s="1"/>
  <c r="E54" i="8" l="1"/>
  <c r="D186" i="14" s="1"/>
  <c r="C186" i="14"/>
  <c r="E56" i="8"/>
  <c r="D188" i="14" s="1"/>
  <c r="C188" i="14"/>
  <c r="E55" i="8"/>
  <c r="D187" i="14" s="1"/>
  <c r="C187" i="14"/>
  <c r="I69" i="8"/>
  <c r="F69" i="8"/>
  <c r="G69" i="8"/>
  <c r="J77" i="8"/>
  <c r="J91" i="8" s="1"/>
  <c r="G70" i="8"/>
  <c r="H70" i="8"/>
  <c r="I70" i="8"/>
  <c r="F70" i="8"/>
  <c r="J70" i="8"/>
  <c r="J69" i="8"/>
  <c r="H69" i="8"/>
  <c r="D57" i="8" l="1"/>
  <c r="B189" i="14"/>
  <c r="I72" i="8"/>
  <c r="I86" i="8" s="1"/>
  <c r="F72" i="8"/>
  <c r="F86" i="8" s="1"/>
  <c r="J72" i="8"/>
  <c r="J86" i="8" s="1"/>
  <c r="G72" i="8"/>
  <c r="G86" i="8" s="1"/>
  <c r="H72" i="8"/>
  <c r="H86" i="8" s="1"/>
  <c r="K57" i="8"/>
  <c r="L57" i="8" s="1"/>
  <c r="B115" i="14" s="1"/>
  <c r="A115" i="14"/>
  <c r="E57" i="8" l="1"/>
  <c r="D189" i="14" s="1"/>
  <c r="C189" i="14"/>
  <c r="J79" i="8"/>
  <c r="J93" i="8" s="1"/>
  <c r="J96" i="8" s="1"/>
  <c r="J100" i="8" s="1"/>
  <c r="C115" i="14" s="1"/>
  <c r="I79" i="8"/>
  <c r="A108" i="8" s="1"/>
  <c r="F79" i="8"/>
  <c r="F93" i="8" s="1"/>
  <c r="F96" i="8" s="1"/>
  <c r="H79" i="8"/>
  <c r="A107" i="8" s="1"/>
  <c r="G79" i="8"/>
  <c r="G93" i="8" s="1"/>
  <c r="G96" i="8" s="1"/>
  <c r="A105" i="8" l="1"/>
  <c r="C105" i="8" s="1"/>
  <c r="C108" i="8"/>
  <c r="B108" i="8"/>
  <c r="A109" i="8"/>
  <c r="H93" i="8"/>
  <c r="H96" i="8" s="1"/>
  <c r="H100" i="8" s="1"/>
  <c r="C113" i="14" s="1"/>
  <c r="I93" i="8"/>
  <c r="I96" i="8" s="1"/>
  <c r="I100" i="8" s="1"/>
  <c r="C114" i="14" s="1"/>
  <c r="F100" i="8"/>
  <c r="C111" i="14" s="1"/>
  <c r="A106" i="8"/>
  <c r="G100" i="8"/>
  <c r="C112" i="14" s="1"/>
  <c r="B107" i="8"/>
  <c r="C107" i="8"/>
  <c r="B106" i="8"/>
  <c r="B105" i="8" l="1"/>
  <c r="G114" i="8"/>
  <c r="E152" i="14" s="1"/>
  <c r="C106" i="8"/>
  <c r="C109" i="8"/>
  <c r="B109" i="8"/>
  <c r="B110" i="8" s="1"/>
  <c r="C110" i="8" l="1"/>
  <c r="B114" i="8" s="1"/>
  <c r="G128" i="8" s="1"/>
  <c r="B112" i="8" l="1"/>
  <c r="G107" i="8" l="1"/>
  <c r="D128" i="8"/>
  <c r="G105" i="8"/>
  <c r="G106" i="8"/>
  <c r="G108" i="8"/>
  <c r="B113" i="8"/>
  <c r="D109" i="8" s="1"/>
  <c r="E109" i="8" s="1"/>
  <c r="K125" i="8" s="1"/>
  <c r="G109" i="8"/>
  <c r="F131" i="8"/>
  <c r="C150" i="14" s="1"/>
  <c r="D106" i="8" l="1"/>
  <c r="E106" i="8" s="1"/>
  <c r="K122" i="8" s="1"/>
  <c r="D108" i="8"/>
  <c r="E108" i="8" s="1"/>
  <c r="K124" i="8" s="1"/>
  <c r="D105" i="8"/>
  <c r="E105" i="8" s="1"/>
  <c r="D107" i="8"/>
  <c r="E107" i="8" s="1"/>
  <c r="K123" i="8" s="1"/>
  <c r="G110" i="8"/>
  <c r="I113" i="8" s="1"/>
  <c r="I114" i="8" s="1"/>
  <c r="D118" i="8" l="1"/>
  <c r="F133" i="8" s="1"/>
  <c r="K121" i="8"/>
  <c r="D117" i="8"/>
  <c r="H118" i="8" l="1"/>
  <c r="H133" i="8"/>
  <c r="E154" i="14" s="1"/>
</calcChain>
</file>

<file path=xl/sharedStrings.xml><?xml version="1.0" encoding="utf-8"?>
<sst xmlns="http://schemas.openxmlformats.org/spreadsheetml/2006/main" count="247" uniqueCount="215">
  <si>
    <t>Clase</t>
  </si>
  <si>
    <t>Serial</t>
  </si>
  <si>
    <t>Certificado N°</t>
  </si>
  <si>
    <t>Fabricante</t>
  </si>
  <si>
    <t>Humedad relativa (%rH)</t>
  </si>
  <si>
    <t>Presión (hPa)</t>
  </si>
  <si>
    <t>Temperatura (°C)</t>
  </si>
  <si>
    <t>Ciudad</t>
  </si>
  <si>
    <t>Fecha de Calibracion</t>
  </si>
  <si>
    <t>Solicitante</t>
  </si>
  <si>
    <t>Modelo</t>
  </si>
  <si>
    <t>DATOS DE LA BALANZA A CALIBRAR</t>
  </si>
  <si>
    <t>DATOS DE LAS PESA PATRÓN</t>
  </si>
  <si>
    <t xml:space="preserve"> DATOS DE LOS PATRONES PARA LAS PRUEBAS</t>
  </si>
  <si>
    <t>Cargas para Repetibilidad (g)</t>
  </si>
  <si>
    <t>Marcacion de la pesa</t>
  </si>
  <si>
    <t>Incertidumbre (mg)</t>
  </si>
  <si>
    <t>PRUEBA DE EXCENTRICIDAD</t>
  </si>
  <si>
    <t>Posición</t>
  </si>
  <si>
    <t>Indicacion (g)</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</si>
  <si>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</si>
  <si>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</si>
  <si>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</si>
  <si>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</si>
  <si>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</si>
  <si>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</si>
  <si>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</si>
  <si>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</si>
  <si>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</si>
  <si>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</si>
  <si>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</si>
  <si>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</si>
  <si>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</si>
  <si>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</si>
  <si>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</si>
  <si>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</si>
  <si>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</si>
  <si>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</si>
  <si>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</si>
  <si>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APROXIMACION POR LINEA RECTA QUE CRUZA POR CERO PARA EL ERROR</t>
  </si>
  <si>
    <t>Error de</t>
  </si>
  <si>
    <t>Indicacion 1(g)</t>
  </si>
  <si>
    <t>p</t>
  </si>
  <si>
    <t>pIE</t>
  </si>
  <si>
    <r>
      <t>pI</t>
    </r>
    <r>
      <rPr>
        <b/>
        <i/>
        <vertAlign val="superscript"/>
        <sz val="11"/>
        <color theme="1"/>
        <rFont val="Times New Roman"/>
        <family val="1"/>
      </rPr>
      <t>2</t>
    </r>
  </si>
  <si>
    <t>Σ</t>
  </si>
  <si>
    <r>
      <t>u</t>
    </r>
    <r>
      <rPr>
        <b/>
        <i/>
        <vertAlign val="superscript"/>
        <sz val="11"/>
        <color theme="1"/>
        <rFont val="Times New Roman"/>
        <family val="1"/>
      </rPr>
      <t>2</t>
    </r>
    <r>
      <rPr>
        <b/>
        <i/>
        <sz val="11"/>
        <color theme="1"/>
        <rFont val="Times New Roman"/>
        <family val="1"/>
      </rPr>
      <t>(R(dys)) =</t>
    </r>
  </si>
  <si>
    <r>
      <t>u</t>
    </r>
    <r>
      <rPr>
        <b/>
        <i/>
        <vertAlign val="superscript"/>
        <sz val="11"/>
        <color theme="1"/>
        <rFont val="Times New Roman"/>
        <family val="1"/>
      </rPr>
      <t>2</t>
    </r>
    <r>
      <rPr>
        <b/>
        <i/>
        <sz val="11"/>
        <color theme="1"/>
        <rFont val="Times New Roman"/>
        <family val="1"/>
      </rPr>
      <t>(Eappr)</t>
    </r>
  </si>
  <si>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</si>
  <si>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</si>
  <si>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</si>
  <si>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</si>
  <si>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</si>
  <si>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</si>
  <si>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</si>
  <si>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</si>
  <si>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</si>
  <si>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</si>
  <si>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</si>
  <si>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</si>
  <si>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</si>
  <si>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</si>
  <si>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</si>
  <si>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masa para completar la carga de 8200 (g)</t>
  </si>
  <si>
    <r>
      <t>m</t>
    </r>
    <r>
      <rPr>
        <vertAlign val="subscript"/>
        <sz val="11"/>
        <color theme="1"/>
        <rFont val="Times New Roman"/>
        <family val="1"/>
      </rPr>
      <t>N</t>
    </r>
  </si>
  <si>
    <r>
      <t>m</t>
    </r>
    <r>
      <rPr>
        <vertAlign val="subscript"/>
        <sz val="11"/>
        <color theme="1"/>
        <rFont val="Times New Roman"/>
        <family val="1"/>
      </rPr>
      <t>c</t>
    </r>
  </si>
  <si>
    <t>Marcacion</t>
  </si>
  <si>
    <t>(g)</t>
  </si>
  <si>
    <t>Carga</t>
  </si>
  <si>
    <t>GRADOS EFECTIVOS DE LIBERTAD POR MASA DE REFERENCIA</t>
  </si>
  <si>
    <t>GRADOS EFECTIVOS DE LIBERTAD POR INDICACION</t>
  </si>
  <si>
    <t xml:space="preserve">Nivel de Confianza                                                                </t>
  </si>
  <si>
    <t xml:space="preserve">Division de Escala (d)                  en (g)  </t>
  </si>
  <si>
    <t>incertidumbre  certificado (mg)</t>
  </si>
  <si>
    <t>Promedios</t>
  </si>
  <si>
    <t>CONDICIONES AMBIENTALES INICIALES</t>
  </si>
  <si>
    <t>Hora</t>
  </si>
  <si>
    <t>CONDICIONES AMBIENTALES FINALES</t>
  </si>
  <si>
    <t>INCERTIDUMBRE EXPANDIDA</t>
  </si>
  <si>
    <t>s (mg)</t>
  </si>
  <si>
    <t>s (g)</t>
  </si>
  <si>
    <t>s maxima (mg)</t>
  </si>
  <si>
    <r>
      <t>a</t>
    </r>
    <r>
      <rPr>
        <b/>
        <i/>
        <vertAlign val="subscript"/>
        <sz val="11"/>
        <color theme="1"/>
        <rFont val="Times New Roman"/>
        <family val="1"/>
      </rPr>
      <t>1</t>
    </r>
    <r>
      <rPr>
        <b/>
        <i/>
        <vertAlign val="superscript"/>
        <sz val="11"/>
        <color theme="1"/>
        <rFont val="Times New Roman"/>
        <family val="1"/>
      </rPr>
      <t>2</t>
    </r>
    <r>
      <rPr>
        <b/>
        <i/>
        <sz val="11"/>
        <color theme="1"/>
        <rFont val="Times New Roman"/>
        <family val="1"/>
      </rPr>
      <t>=</t>
    </r>
  </si>
  <si>
    <t xml:space="preserve">K mayor </t>
  </si>
  <si>
    <t>APROXIMACIÓN POR LÍNEA RECTA QUE CRUZA EN CERO</t>
  </si>
  <si>
    <t>INCERTIDUMBRE EXPANDIDA DE LOS ERRORES APROXIMADOS  U(Eappr)</t>
  </si>
  <si>
    <r>
      <t>a</t>
    </r>
    <r>
      <rPr>
        <b/>
        <i/>
        <vertAlign val="subscript"/>
        <sz val="11"/>
        <color theme="0"/>
        <rFont val="Times New Roman"/>
        <family val="1"/>
      </rPr>
      <t xml:space="preserve">1    </t>
    </r>
  </si>
  <si>
    <r>
      <t>u</t>
    </r>
    <r>
      <rPr>
        <b/>
        <i/>
        <vertAlign val="superscript"/>
        <sz val="11"/>
        <color theme="0"/>
        <rFont val="Times New Roman"/>
        <family val="1"/>
      </rPr>
      <t>2</t>
    </r>
    <r>
      <rPr>
        <b/>
        <i/>
        <sz val="11"/>
        <color theme="0"/>
        <rFont val="Times New Roman"/>
        <family val="1"/>
      </rPr>
      <t>(R) =</t>
    </r>
  </si>
  <si>
    <r>
      <t>min X</t>
    </r>
    <r>
      <rPr>
        <b/>
        <i/>
        <vertAlign val="superscript"/>
        <sz val="11"/>
        <color theme="0"/>
        <rFont val="Times New Roman"/>
        <family val="1"/>
      </rPr>
      <t>2</t>
    </r>
    <r>
      <rPr>
        <b/>
        <i/>
        <sz val="11"/>
        <color theme="0"/>
        <rFont val="Times New Roman"/>
        <family val="1"/>
      </rPr>
      <t xml:space="preserve">  =</t>
    </r>
  </si>
  <si>
    <t xml:space="preserve">Escalon de Verificación     en  (g)  </t>
  </si>
  <si>
    <r>
      <t>u</t>
    </r>
    <r>
      <rPr>
        <b/>
        <vertAlign val="superscript"/>
        <sz val="11"/>
        <rFont val="Times New Roman"/>
        <family val="1"/>
      </rPr>
      <t>2</t>
    </r>
    <r>
      <rPr>
        <b/>
        <sz val="11"/>
        <rFont val="Times New Roman"/>
        <family val="1"/>
      </rPr>
      <t>(Eappr)</t>
    </r>
  </si>
  <si>
    <r>
      <t>R</t>
    </r>
    <r>
      <rPr>
        <b/>
        <vertAlign val="superscript"/>
        <sz val="11"/>
        <rFont val="Times New Roman"/>
        <family val="1"/>
      </rPr>
      <t>2</t>
    </r>
  </si>
  <si>
    <t>Indicacion 2(g)</t>
  </si>
  <si>
    <t>Carga (g)</t>
  </si>
  <si>
    <t>u(mg)</t>
  </si>
  <si>
    <t xml:space="preserve">  + </t>
  </si>
  <si>
    <t>R (g)</t>
  </si>
  <si>
    <t>VALIDACIÓN   -   RESULTADOS</t>
  </si>
  <si>
    <t>U (E)  (mg) =</t>
  </si>
  <si>
    <t>x</t>
  </si>
  <si>
    <t>y</t>
  </si>
  <si>
    <t>Dirección</t>
  </si>
  <si>
    <t>Información del Cliente</t>
  </si>
  <si>
    <t xml:space="preserve">Dirección                       </t>
  </si>
  <si>
    <t xml:space="preserve">Ciudad                          </t>
  </si>
  <si>
    <t>Fecha de recepción</t>
  </si>
  <si>
    <t xml:space="preserve">Fabricante </t>
  </si>
  <si>
    <t>Serie</t>
  </si>
  <si>
    <t>Fecha de calibración</t>
  </si>
  <si>
    <t>Lugar de calibración</t>
  </si>
  <si>
    <t>TEMPERATURA °C</t>
  </si>
  <si>
    <t>HUMEDAD RELATIVA % rH</t>
  </si>
  <si>
    <t>PRESIÓN ATMOSFÉRICA  hPa</t>
  </si>
  <si>
    <t>No CERTIFICADO</t>
  </si>
  <si>
    <t>6.2 PRUEBA DE EXCENTRICIDAD</t>
  </si>
  <si>
    <t>g</t>
  </si>
  <si>
    <t>Figura 1</t>
  </si>
  <si>
    <t>DIF. (mg)</t>
  </si>
  <si>
    <t>Prueba de excentricidad.</t>
  </si>
  <si>
    <t>REPETICIÓN. No.</t>
  </si>
  <si>
    <t>INDICACIÓN g</t>
  </si>
  <si>
    <t>Prueba de repetibilidad.</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</si>
  <si>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Guia SIM MWG7/cg-01/v.00, </t>
  </si>
  <si>
    <t>6.3  ERROR DE INDICACIÓN</t>
  </si>
  <si>
    <t>Prueba para los errores de las indicaciones</t>
  </si>
  <si>
    <t>La prueba para los errores de las indicaciones se realizó según el numeral  5,1. de la Guia SIM MWG7/cg-01/v.00</t>
  </si>
  <si>
    <t>La incertidumbre estándar del error obtenida durante el ejercicio de calibración, debe incrementarse por la adición de la incertidumbre estándar de la lectura, ver modelo.</t>
  </si>
  <si>
    <t>w *</t>
  </si>
  <si>
    <t>medición en condición de calibración</t>
  </si>
  <si>
    <t>s (R )</t>
  </si>
  <si>
    <t>Desviación estándar del usuario</t>
  </si>
  <si>
    <t>d</t>
  </si>
  <si>
    <t>Resolución de la balanza</t>
  </si>
  <si>
    <t>__________________________________</t>
  </si>
  <si>
    <t>Certificado No.</t>
  </si>
  <si>
    <t>Carga para excentricidad    (g)</t>
  </si>
  <si>
    <t>U (mg)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</si>
  <si>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</si>
  <si>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</si>
  <si>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</si>
  <si>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</si>
  <si>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</si>
  <si>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</si>
  <si>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</si>
  <si>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INCERTIDUMBRE ESTÁNDAR DEL ERROR  </t>
  </si>
  <si>
    <t xml:space="preserve">INCERTIDUMBRE ESTÁNDAR MASA DE REFERENCIA  </t>
  </si>
  <si>
    <t>ANTES DE AJUSTE</t>
  </si>
  <si>
    <t>DESPUES DE AJUSTE</t>
  </si>
  <si>
    <t>Grados efectivos de libertad   Ʋ= n-3</t>
  </si>
  <si>
    <t>y = m x   +   b</t>
  </si>
  <si>
    <t>Cargas para Error de Indicacion (Exactitud)                                         según certificado</t>
  </si>
  <si>
    <r>
      <t>min X2 = min Chi</t>
    </r>
    <r>
      <rPr>
        <b/>
        <i/>
        <vertAlign val="superscript"/>
        <sz val="11"/>
        <rFont val="Times New Roman"/>
        <family val="1"/>
      </rPr>
      <t>2</t>
    </r>
  </si>
  <si>
    <t>u2(a1) =</t>
  </si>
  <si>
    <t xml:space="preserve">  la  pendiente</t>
  </si>
  <si>
    <t>punto  de  corte</t>
  </si>
  <si>
    <t>N=</t>
  </si>
  <si>
    <t xml:space="preserve">Observaciones </t>
  </si>
  <si>
    <r>
      <t>Masa  Convencional (g)  m</t>
    </r>
    <r>
      <rPr>
        <vertAlign val="subscript"/>
        <sz val="11"/>
        <rFont val="Times New Roman"/>
        <family val="1"/>
      </rPr>
      <t>c</t>
    </r>
  </si>
  <si>
    <t>Calibrado por</t>
  </si>
  <si>
    <t>200 *</t>
  </si>
  <si>
    <t>HOJA DE CALCULO DE BALANZAS</t>
  </si>
  <si>
    <t>según certificado</t>
  </si>
  <si>
    <t>K =</t>
  </si>
  <si>
    <t>NC 95,45%</t>
  </si>
  <si>
    <t xml:space="preserve">Determinar la diferencia de indicación del instrumento con carga en posiciones periféricas.       </t>
  </si>
  <si>
    <t>Colocación repetitiva de la misma carga en el receptor de carga, la(s) carga(s) de prueba debería ser en lo posible de una sola pieza.</t>
  </si>
  <si>
    <t xml:space="preserve">Carga Max                      </t>
  </si>
  <si>
    <t xml:space="preserve">Carga Min                       </t>
  </si>
  <si>
    <t xml:space="preserve">División de Escala          </t>
  </si>
  <si>
    <t xml:space="preserve">Escalón de verificación    </t>
  </si>
  <si>
    <t>1.   DESCRIPCIÓN DEL EQUIPO</t>
  </si>
  <si>
    <t>Objeto</t>
  </si>
  <si>
    <t>Estima el desempeño del instrumento en alcance total de su medición.</t>
  </si>
  <si>
    <t>2.   CONSECUTIVO INTERNO</t>
  </si>
  <si>
    <t>4.   MÉTODO DE CALIBRACIÓN UTILIZADO</t>
  </si>
  <si>
    <t>5.   PROCEDIMIENTO DE CALIBRACIÓN</t>
  </si>
  <si>
    <t>8.   CONDICIONES AMBIENTALES.</t>
  </si>
  <si>
    <t>9.   TRAZABILIDAD DEL PATRON QUE SE USO EN LA CALIBRACIÓN.</t>
  </si>
  <si>
    <t>10.   RESULTADOS DE MEDICIÓN.</t>
  </si>
  <si>
    <t>mg</t>
  </si>
  <si>
    <t>7.   CONDICIONES DE MEDICIÓN:</t>
  </si>
  <si>
    <t>6.1  PRUEBA DE REPETIBILIDAD</t>
  </si>
  <si>
    <t>11.   MODELO MATEMATICO</t>
  </si>
  <si>
    <t>14.   OBSERVACIONES</t>
  </si>
  <si>
    <t>15.   RESULTADOS ANTES DE AJUSTE</t>
  </si>
  <si>
    <t xml:space="preserve">         CALIBRADO POR:</t>
  </si>
  <si>
    <t>13.   INCERTIDUMBRE DE LA MEDICION.</t>
  </si>
  <si>
    <t>APROXIMACION POR LÍNEA RECTA QUE CRUZA EN CERO</t>
  </si>
  <si>
    <t xml:space="preserve">    ______________________________</t>
  </si>
  <si>
    <t>ERROR (mg)</t>
  </si>
  <si>
    <t>E (R)  (mg) =</t>
  </si>
  <si>
    <t xml:space="preserve">                    Firma Autorizada</t>
  </si>
  <si>
    <t xml:space="preserve">                        Responsable de La Calibración</t>
  </si>
  <si>
    <t>Esta prueba evalúa las indicaciones de una misma carga ubicada en diferentes posiciones del receptor de carga (figura 1), se realizó con (1/3) un tercio de la carga máxima de acuerdo a la Guia SIM MWG7/cg-01/v.00, numeral 5,3.</t>
  </si>
  <si>
    <t>Error de Indicación</t>
  </si>
  <si>
    <t xml:space="preserve"> * Punto</t>
  </si>
  <si>
    <t>* Punto (200 g)</t>
  </si>
  <si>
    <t xml:space="preserve"> Fecha de elaboración del certificado</t>
  </si>
  <si>
    <t>………………………………..FIN DE ESTE DOCUMENTO………………………………..</t>
  </si>
  <si>
    <t>FECHA DE CALIBRACIÓN</t>
  </si>
  <si>
    <t>CLASE DE PESAS</t>
  </si>
  <si>
    <t>____________</t>
  </si>
  <si>
    <t>Se empleó el método de comparación directa con los patrones trazables por el Laboratorio Vansolix S.A siguiendo los lineamientos, Guía para la calibración de los instrumentos para pesaje de funcionamiento no automático (SIM MWG7/cg-01v.00 - EURAMET/cg-18/v.02),aplicando las siguientes pruebas:</t>
  </si>
  <si>
    <t>6.   LUGAR Y DIRECCIÓN DE CALIBRACION :</t>
  </si>
  <si>
    <t xml:space="preserve">              Responsable del Sistema de Gestión</t>
  </si>
  <si>
    <t>LCB-XXX-XX</t>
  </si>
  <si>
    <t>Este certificado de calibración documenta que el instrumento se examinó y  se comparó en las instalaciones del cliente con trazabilidad de los patrones XXXXXXXXXXXXXX</t>
  </si>
  <si>
    <r>
      <t>Solicitante</t>
    </r>
    <r>
      <rPr>
        <sz val="12"/>
        <color rgb="FF000000"/>
        <rFont val="Arial"/>
        <family val="2"/>
      </rPr>
      <t xml:space="preserve">                    </t>
    </r>
  </si>
  <si>
    <r>
      <t xml:space="preserve">3.   RESULTADOS DEL EXAMEN FÍSICO </t>
    </r>
    <r>
      <rPr>
        <sz val="10"/>
        <color theme="1"/>
        <rFont val="Arial"/>
        <family val="2"/>
      </rPr>
      <t xml:space="preserve">       </t>
    </r>
  </si>
  <si>
    <r>
      <rPr>
        <b/>
        <i/>
        <sz val="10"/>
        <color theme="1"/>
        <rFont val="Arial"/>
        <family val="2"/>
      </rPr>
      <t>EXCENTRICIDAD</t>
    </r>
    <r>
      <rPr>
        <b/>
        <sz val="10"/>
        <color theme="1"/>
        <rFont val="Arial"/>
        <family val="2"/>
      </rPr>
      <t>:</t>
    </r>
    <r>
      <rPr>
        <sz val="10"/>
        <color theme="1"/>
        <rFont val="Arial"/>
        <family val="2"/>
      </rPr>
      <t xml:space="preserve">                    </t>
    </r>
  </si>
  <si>
    <r>
      <rPr>
        <b/>
        <i/>
        <sz val="10"/>
        <color theme="1"/>
        <rFont val="Arial"/>
        <family val="2"/>
      </rPr>
      <t>REPETIBILIDAD</t>
    </r>
    <r>
      <rPr>
        <b/>
        <sz val="10"/>
        <color theme="1"/>
        <rFont val="Arial"/>
        <family val="2"/>
      </rPr>
      <t>:</t>
    </r>
    <r>
      <rPr>
        <sz val="10"/>
        <color theme="1"/>
        <rFont val="Arial"/>
        <family val="2"/>
      </rPr>
      <t xml:space="preserve">                </t>
    </r>
  </si>
  <si>
    <r>
      <rPr>
        <b/>
        <i/>
        <sz val="10"/>
        <color theme="1"/>
        <rFont val="Arial"/>
        <family val="2"/>
      </rPr>
      <t>ERROR DE INDICACIÓN</t>
    </r>
    <r>
      <rPr>
        <sz val="10"/>
        <color theme="1"/>
        <rFont val="Arial"/>
        <family val="2"/>
      </rPr>
      <t xml:space="preserve">:   </t>
    </r>
  </si>
  <si>
    <r>
      <rPr>
        <b/>
        <sz val="9"/>
        <color theme="1"/>
        <rFont val="Arial"/>
        <family val="2"/>
      </rPr>
      <t>NOTA</t>
    </r>
    <r>
      <rPr>
        <sz val="9"/>
        <color theme="1"/>
        <rFont val="Arial"/>
        <family val="2"/>
      </rPr>
      <t>: Las condiciones ambientales se refieren al sitio y momento de la calibración.</t>
    </r>
  </si>
  <si>
    <r>
      <t xml:space="preserve">La incertidumbre reportada corresponde a la incertidumbre de medición expandida que resulta de la incertidumbre combinada  multiplicada por el factor de cobertura K= 2  Evaluada según  Guía </t>
    </r>
    <r>
      <rPr>
        <b/>
        <sz val="12"/>
        <color theme="1"/>
        <rFont val="Arial"/>
        <family val="2"/>
      </rPr>
      <t>SIM MWG7/cg-01/v.00.</t>
    </r>
  </si>
  <si>
    <t xml:space="preserve">12. INCERTIDUMBRE EXPANDIDA DE LOS ERRORES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</si>
</sst>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s>
  <fonts count="44" x14ac:knownFonts="1">
    <font>
      <sz val="11"/>
      <color theme="1"/>
      <name val="Calibri"/>
      <family val="2"/>
      <scheme val="minor"/>
    </font>
    <font>
      <sz val="11"/>
      <color theme="1"/>
      <name val="Times New Roman"/>
      <family val="1"/>
    </font>
    <font>
      <b/>
      <sz val="11"/>
      <color theme="0"/>
      <name val="Times New Roman"/>
      <family val="1"/>
    </font>
    <font>
      <b/>
      <sz val="11"/>
      <color theme="1"/>
      <name val="Times New Roman"/>
      <family val="1"/>
    </font>
    <font>
      <b/>
      <sz val="10"/>
      <color theme="1"/>
      <name val="Times New Roman"/>
      <family val="1"/>
    </font>
    <font>
      <sz val="11"/>
      <name val="Times New Roman"/>
      <family val="1"/>
    </font>
    <font>
      <sz val="11"/>
      <color theme="1"/>
      <name val="Calibri"/>
      <family val="2"/>
      <scheme val="minor"/>
    </font>
    <font>
      <sz val="11"/>
      <color rgb="FF006100"/>
      <name val="Calibri"/>
      <family val="2"/>
      <scheme val="minor"/>
    </font>
    <font>
      <b/>
      <sz val="11"/>
      <name val="Times New Roman"/>
      <family val="1"/>
    </font>
    <font>
      <sz val="11"/>
      <color theme="0"/>
      <name val="Times New Roman"/>
      <family val="1"/>
    </font>
    <font>
      <b/>
      <sz val="10"/>
      <name val="Times New Roman"/>
      <family val="1"/>
    </font>
    <font>
      <i/>
      <sz val="11"/>
      <color theme="1"/>
      <name val="Times New Roman"/>
      <family val="1"/>
    </font>
    <font>
      <b/>
      <i/>
      <sz val="11"/>
      <color theme="1"/>
      <name val="Times New Roman"/>
      <family val="1"/>
    </font>
    <font>
      <b/>
      <i/>
      <vertAlign val="superscript"/>
      <sz val="11"/>
      <color theme="1"/>
      <name val="Times New Roman"/>
      <family val="1"/>
    </font>
    <font>
      <b/>
      <i/>
      <vertAlign val="subscript"/>
      <sz val="11"/>
      <color theme="1"/>
      <name val="Times New Roman"/>
      <family val="1"/>
    </font>
    <font>
      <vertAlign val="subscript"/>
      <sz val="11"/>
      <name val="Times New Roman"/>
      <family val="1"/>
    </font>
    <font>
      <vertAlign val="subscript"/>
      <sz val="11"/>
      <color theme="1"/>
      <name val="Times New Roman"/>
      <family val="1"/>
    </font>
    <font>
      <b/>
      <sz val="11"/>
      <color theme="0" tint="-4.9989318521683403E-2"/>
      <name val="Times New Roman"/>
      <family val="1"/>
    </font>
    <font>
      <sz val="10"/>
      <color theme="1"/>
      <name val="Times New Roman"/>
      <family val="1"/>
    </font>
    <font>
      <b/>
      <i/>
      <sz val="11"/>
      <color theme="0"/>
      <name val="Times New Roman"/>
      <family val="1"/>
    </font>
    <font>
      <b/>
      <i/>
      <vertAlign val="subscript"/>
      <sz val="11"/>
      <color theme="0"/>
      <name val="Times New Roman"/>
      <family val="1"/>
    </font>
    <font>
      <b/>
      <i/>
      <vertAlign val="superscript"/>
      <sz val="11"/>
      <color theme="0"/>
      <name val="Times New Roman"/>
      <family val="1"/>
    </font>
    <font>
      <b/>
      <vertAlign val="superscript"/>
      <sz val="11"/>
      <name val="Times New Roman"/>
      <family val="1"/>
    </font>
    <font>
      <b/>
      <sz val="16"/>
      <name val="Arial"/>
      <family val="2"/>
    </font>
    <font>
      <b/>
      <i/>
      <sz val="12"/>
      <color theme="1"/>
      <name val="Times New Roman"/>
      <family val="1"/>
    </font>
    <font>
      <b/>
      <sz val="10"/>
      <color theme="1"/>
      <name val="Arial"/>
      <family val="2"/>
    </font>
    <font>
      <sz val="10"/>
      <color theme="1"/>
      <name val="Arial"/>
      <family val="2"/>
    </font>
    <font>
      <sz val="10"/>
      <color rgb="FF000000"/>
      <name val="Arial"/>
      <family val="2"/>
    </font>
    <font>
      <sz val="12"/>
      <color theme="1"/>
      <name val="Arial"/>
      <family val="2"/>
    </font>
    <font>
      <sz val="12"/>
      <color theme="1"/>
      <name val="Times New Roman"/>
      <family val="1"/>
    </font>
    <font>
      <sz val="14"/>
      <color theme="1"/>
      <name val="Times New Roman"/>
      <family val="1"/>
    </font>
    <font>
      <b/>
      <sz val="12"/>
      <color theme="0"/>
      <name val="Times New Roman"/>
      <family val="1"/>
    </font>
    <font>
      <sz val="10"/>
      <color theme="0"/>
      <name val="Times New Roman"/>
      <family val="1"/>
    </font>
    <font>
      <sz val="22"/>
      <color theme="0"/>
      <name val="Times New Roman"/>
      <family val="1"/>
    </font>
    <font>
      <b/>
      <i/>
      <vertAlign val="superscript"/>
      <sz val="11"/>
      <name val="Times New Roman"/>
      <family val="1"/>
    </font>
    <font>
      <b/>
      <sz val="12"/>
      <color theme="1"/>
      <name val="Arial"/>
      <family val="2"/>
    </font>
    <font>
      <b/>
      <sz val="26"/>
      <color theme="0"/>
      <name val="Times New Roman"/>
      <family val="1"/>
    </font>
    <font>
      <sz val="9"/>
      <color theme="1"/>
      <name val="Arial"/>
      <family val="2"/>
    </font>
    <font>
      <sz val="8"/>
      <color theme="1"/>
      <name val="Arial"/>
      <family val="2"/>
    </font>
    <font>
      <sz val="12"/>
      <color rgb="FF000000"/>
      <name val="Arial"/>
      <family val="2"/>
    </font>
    <font>
      <b/>
      <i/>
      <sz val="10"/>
      <color theme="1"/>
      <name val="Arial"/>
      <family val="2"/>
    </font>
    <font>
      <b/>
      <sz val="8"/>
      <color theme="1"/>
      <name val="Arial"/>
      <family val="2"/>
    </font>
    <font>
      <b/>
      <sz val="9"/>
      <color theme="1"/>
      <name val="Arial"/>
      <family val="2"/>
    </font>
    <font>
      <sz val="11"/>
      <color theme="1"/>
      <name val="Arial"/>
      <family val="2"/>
    </font>
  </fonts>
  <fills count="1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9BC2E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FFFF"/>
        <bgColor indexed="64"/>
      </patternFill>
    </fill>
    <fill>
      <patternFill patternType="solid">
        <fgColor theme="3"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style="medium">
        <color indexed="64"/>
      </right>
      <top style="medium">
        <color indexed="64"/>
      </top>
      <bottom style="medium">
        <color indexed="64"/>
      </bottom>
      <diagonal/>
    </border>
    <border>
      <left style="thin">
        <color theme="5" tint="-0.24994659260841701"/>
      </left>
      <right style="thin">
        <color theme="5" tint="-0.24994659260841701"/>
      </right>
      <top/>
      <bottom style="thin">
        <color theme="5" tint="-0.24994659260841701"/>
      </bottom>
      <diagonal/>
    </border>
    <border>
      <left/>
      <right/>
      <top style="thick">
        <color theme="7" tint="-0.24994659260841701"/>
      </top>
      <bottom style="thick">
        <color theme="4" tint="-0.499984740745262"/>
      </bottom>
      <diagonal/>
    </border>
    <border>
      <left/>
      <right/>
      <top style="thick">
        <color theme="7" tint="-0.24994659260841701"/>
      </top>
      <bottom style="thick">
        <color theme="8" tint="-0.499984740745262"/>
      </bottom>
      <diagonal/>
    </border>
    <border>
      <left/>
      <right/>
      <top/>
      <bottom style="thick">
        <color theme="7" tint="-0.24994659260841701"/>
      </bottom>
      <diagonal/>
    </border>
    <border>
      <left/>
      <right/>
      <top style="thin">
        <color theme="0"/>
      </top>
      <bottom/>
      <diagonal/>
    </border>
    <border>
      <left style="thin">
        <color indexed="64"/>
      </left>
      <right/>
      <top style="thin">
        <color indexed="64"/>
      </top>
      <bottom style="medium">
        <color indexed="64"/>
      </bottom>
      <diagonal/>
    </border>
  </borders>
  <cellStyleXfs count="3">
    <xf numFmtId="0" fontId="0" fillId="0" borderId="0"/>
    <xf numFmtId="9" fontId="6" fillId="0" borderId="0" applyFont="0" applyFill="0" applyBorder="0" applyAlignment="0" applyProtection="0"/>
    <xf numFmtId="0" fontId="7" fillId="5" borderId="0" applyNumberFormat="0" applyBorder="0" applyAlignment="0" applyProtection="0"/>
  </cellStyleXfs>
  <cellXfs count="402">
    <xf numFmtId="0" fontId="0" fillId="0" borderId="0" xfId="0"/>
    <xf numFmtId="2" fontId="1" fillId="0" borderId="0" xfId="0" applyNumberFormat="1" applyFont="1" applyFill="1" applyBorder="1" applyAlignment="1" applyProtection="1">
      <alignment horizontal="center" vertical="center"/>
    </xf>
    <xf numFmtId="2" fontId="1" fillId="6" borderId="1" xfId="0" applyNumberFormat="1" applyFont="1" applyFill="1" applyBorder="1" applyAlignment="1" applyProtection="1">
      <alignment horizontal="center" vertical="center"/>
    </xf>
    <xf numFmtId="2" fontId="1" fillId="2" borderId="0" xfId="0" applyNumberFormat="1" applyFont="1" applyFill="1" applyBorder="1" applyProtection="1"/>
    <xf numFmtId="2" fontId="1" fillId="0" borderId="0" xfId="0" applyNumberFormat="1" applyFont="1" applyFill="1" applyBorder="1" applyProtection="1"/>
    <xf numFmtId="2" fontId="1" fillId="0" borderId="0" xfId="0" applyNumberFormat="1" applyFont="1" applyProtection="1"/>
    <xf numFmtId="2" fontId="5" fillId="0" borderId="0" xfId="2" applyNumberFormat="1" applyFont="1" applyFill="1" applyBorder="1" applyAlignment="1" applyProtection="1">
      <alignment horizontal="center" vertical="center"/>
    </xf>
    <xf numFmtId="2" fontId="8" fillId="0" borderId="0" xfId="2" applyNumberFormat="1" applyFont="1" applyFill="1" applyBorder="1" applyAlignment="1" applyProtection="1">
      <alignment horizontal="center" vertical="center"/>
    </xf>
    <xf numFmtId="2" fontId="1" fillId="0" borderId="0" xfId="0" applyNumberFormat="1" applyFont="1" applyAlignment="1" applyProtection="1">
      <alignment vertical="center"/>
    </xf>
    <xf numFmtId="2" fontId="8" fillId="0" borderId="0" xfId="2" applyNumberFormat="1" applyFont="1" applyFill="1" applyBorder="1" applyAlignment="1" applyProtection="1"/>
    <xf numFmtId="2" fontId="8" fillId="0" borderId="0" xfId="2" applyNumberFormat="1" applyFont="1" applyFill="1" applyBorder="1" applyAlignment="1" applyProtection="1">
      <alignment vertical="center"/>
    </xf>
    <xf numFmtId="2" fontId="1" fillId="0" borderId="0" xfId="0" applyNumberFormat="1" applyFont="1" applyFill="1" applyBorder="1" applyAlignment="1" applyProtection="1">
      <alignment vertical="center"/>
    </xf>
    <xf numFmtId="2" fontId="1" fillId="6" borderId="1" xfId="0" applyNumberFormat="1" applyFont="1" applyFill="1" applyBorder="1" applyAlignment="1" applyProtection="1">
      <alignment horizontal="center" vertical="center" wrapText="1"/>
    </xf>
    <xf numFmtId="2" fontId="1" fillId="0" borderId="0" xfId="0" applyNumberFormat="1" applyFont="1" applyFill="1" applyAlignment="1" applyProtection="1">
      <alignment vertical="center"/>
    </xf>
    <xf numFmtId="2" fontId="3" fillId="0" borderId="0" xfId="0" applyNumberFormat="1" applyFont="1" applyFill="1" applyBorder="1" applyAlignment="1" applyProtection="1">
      <alignment vertical="center" wrapText="1"/>
    </xf>
    <xf numFmtId="2" fontId="1" fillId="0" borderId="0" xfId="0" applyNumberFormat="1" applyFont="1" applyFill="1" applyProtection="1"/>
    <xf numFmtId="2" fontId="1" fillId="6" borderId="34" xfId="0" applyNumberFormat="1" applyFont="1" applyFill="1" applyBorder="1" applyAlignment="1" applyProtection="1">
      <alignment horizontal="center" vertical="center"/>
    </xf>
    <xf numFmtId="2" fontId="1" fillId="6" borderId="20" xfId="0" applyNumberFormat="1" applyFont="1" applyFill="1" applyBorder="1" applyProtection="1"/>
    <xf numFmtId="2" fontId="5" fillId="0" borderId="0" xfId="0" applyNumberFormat="1" applyFont="1" applyFill="1" applyBorder="1" applyAlignment="1" applyProtection="1">
      <alignment horizontal="center" vertical="center"/>
    </xf>
    <xf numFmtId="2" fontId="5" fillId="0" borderId="0" xfId="0" applyNumberFormat="1" applyFont="1" applyFill="1" applyBorder="1" applyProtection="1"/>
    <xf numFmtId="1" fontId="1" fillId="6" borderId="21" xfId="0" applyNumberFormat="1" applyFont="1" applyFill="1" applyBorder="1" applyAlignment="1" applyProtection="1">
      <alignment horizontal="center" vertical="center"/>
    </xf>
    <xf numFmtId="2" fontId="5" fillId="6" borderId="2" xfId="0" applyNumberFormat="1" applyFont="1" applyFill="1" applyBorder="1" applyProtection="1"/>
    <xf numFmtId="1" fontId="1" fillId="6" borderId="1" xfId="0" applyNumberFormat="1" applyFont="1" applyFill="1" applyBorder="1" applyAlignment="1" applyProtection="1">
      <alignment horizontal="center" vertical="center"/>
    </xf>
    <xf numFmtId="2" fontId="1" fillId="0" borderId="0" xfId="0" applyNumberFormat="1" applyFont="1" applyAlignment="1" applyProtection="1">
      <alignment horizontal="center"/>
    </xf>
    <xf numFmtId="2" fontId="1" fillId="2" borderId="0" xfId="0" applyNumberFormat="1" applyFont="1" applyFill="1" applyBorder="1" applyAlignment="1" applyProtection="1">
      <alignment horizontal="center"/>
    </xf>
    <xf numFmtId="2" fontId="1" fillId="0" borderId="1" xfId="0" applyNumberFormat="1" applyFont="1" applyFill="1" applyBorder="1" applyAlignment="1" applyProtection="1">
      <alignment horizontal="center" vertical="center"/>
    </xf>
    <xf numFmtId="2" fontId="5" fillId="9" borderId="1" xfId="0" applyNumberFormat="1" applyFont="1" applyFill="1" applyBorder="1" applyAlignment="1" applyProtection="1">
      <alignment horizontal="center"/>
    </xf>
    <xf numFmtId="1" fontId="5" fillId="9" borderId="1" xfId="0" applyNumberFormat="1" applyFont="1" applyFill="1" applyBorder="1" applyAlignment="1" applyProtection="1">
      <alignment horizontal="center"/>
    </xf>
    <xf numFmtId="165" fontId="1" fillId="9" borderId="1" xfId="0" applyNumberFormat="1" applyFont="1" applyFill="1" applyBorder="1" applyAlignment="1" applyProtection="1">
      <alignment horizontal="center" vertical="center"/>
    </xf>
    <xf numFmtId="169" fontId="1" fillId="9" borderId="1" xfId="0" applyNumberFormat="1" applyFont="1" applyFill="1" applyBorder="1" applyAlignment="1" applyProtection="1">
      <alignment horizontal="center" vertical="center"/>
    </xf>
    <xf numFmtId="2" fontId="12" fillId="6" borderId="27" xfId="0" applyNumberFormat="1" applyFont="1" applyFill="1" applyBorder="1" applyAlignment="1" applyProtection="1">
      <alignment horizontal="centerContinuous" vertical="center" wrapText="1"/>
    </xf>
    <xf numFmtId="2" fontId="1" fillId="6" borderId="21" xfId="0" applyNumberFormat="1" applyFont="1" applyFill="1" applyBorder="1" applyProtection="1"/>
    <xf numFmtId="2" fontId="1" fillId="6" borderId="18" xfId="0" applyNumberFormat="1" applyFont="1" applyFill="1" applyBorder="1" applyAlignment="1" applyProtection="1">
      <alignment horizontal="centerContinuous"/>
    </xf>
    <xf numFmtId="2" fontId="1" fillId="9"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 fontId="1" fillId="9" borderId="1" xfId="0" applyNumberFormat="1" applyFont="1" applyFill="1" applyBorder="1" applyAlignment="1" applyProtection="1">
      <alignment horizontal="center" vertical="center"/>
    </xf>
    <xf numFmtId="167" fontId="8" fillId="9" borderId="1" xfId="0" applyNumberFormat="1" applyFont="1" applyFill="1" applyBorder="1" applyAlignment="1" applyProtection="1">
      <alignment horizontal="center" vertical="center"/>
    </xf>
    <xf numFmtId="165" fontId="3" fillId="9" borderId="1" xfId="0" applyNumberFormat="1" applyFont="1" applyFill="1" applyBorder="1" applyAlignment="1" applyProtection="1">
      <alignment horizontal="center" vertical="center"/>
    </xf>
    <xf numFmtId="167" fontId="1" fillId="9" borderId="1" xfId="0" applyNumberFormat="1" applyFont="1" applyFill="1" applyBorder="1" applyAlignment="1" applyProtection="1">
      <alignment horizontal="center" vertical="center"/>
    </xf>
    <xf numFmtId="1" fontId="1" fillId="9" borderId="3" xfId="0" applyNumberFormat="1" applyFont="1" applyFill="1" applyBorder="1" applyAlignment="1" applyProtection="1">
      <alignment horizontal="center" vertical="center"/>
    </xf>
    <xf numFmtId="2" fontId="18" fillId="6" borderId="1"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vertical="center"/>
    </xf>
    <xf numFmtId="167" fontId="5" fillId="9" borderId="1"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wrapText="1"/>
    </xf>
    <xf numFmtId="2" fontId="3" fillId="0" borderId="26" xfId="0" applyNumberFormat="1" applyFont="1" applyFill="1" applyBorder="1" applyAlignment="1" applyProtection="1">
      <alignment vertical="center" wrapText="1"/>
    </xf>
    <xf numFmtId="2" fontId="3" fillId="6" borderId="2" xfId="0" applyNumberFormat="1" applyFont="1" applyFill="1" applyBorder="1" applyAlignment="1" applyProtection="1">
      <alignment vertical="center" wrapText="1"/>
    </xf>
    <xf numFmtId="2" fontId="3" fillId="6" borderId="20" xfId="0" applyNumberFormat="1" applyFont="1" applyFill="1" applyBorder="1" applyAlignment="1" applyProtection="1">
      <alignment vertical="center" wrapText="1"/>
    </xf>
    <xf numFmtId="2" fontId="8" fillId="0" borderId="0" xfId="0" applyNumberFormat="1" applyFont="1" applyFill="1" applyBorder="1" applyAlignment="1" applyProtection="1">
      <alignment horizontal="center" vertical="center" wrapText="1"/>
    </xf>
    <xf numFmtId="2" fontId="3" fillId="12" borderId="1" xfId="0" applyNumberFormat="1" applyFont="1" applyFill="1" applyBorder="1" applyAlignment="1" applyProtection="1">
      <alignment horizontal="center" vertical="center"/>
    </xf>
    <xf numFmtId="2" fontId="1" fillId="9" borderId="37" xfId="0" applyNumberFormat="1" applyFont="1" applyFill="1" applyBorder="1" applyAlignment="1" applyProtection="1">
      <alignment horizontal="center" vertical="center"/>
    </xf>
    <xf numFmtId="2" fontId="1" fillId="2" borderId="0" xfId="0" applyNumberFormat="1" applyFont="1" applyFill="1" applyProtection="1"/>
    <xf numFmtId="2" fontId="1" fillId="2" borderId="0" xfId="0" applyNumberFormat="1" applyFont="1" applyFill="1" applyBorder="1" applyAlignment="1" applyProtection="1">
      <alignment vertical="center"/>
    </xf>
    <xf numFmtId="164" fontId="1" fillId="9" borderId="1" xfId="0" applyNumberFormat="1" applyFont="1" applyFill="1" applyBorder="1" applyAlignment="1" applyProtection="1">
      <alignment horizontal="center" vertical="center" wrapText="1"/>
    </xf>
    <xf numFmtId="171" fontId="1" fillId="9" borderId="1" xfId="0" applyNumberFormat="1" applyFont="1" applyFill="1" applyBorder="1" applyAlignment="1" applyProtection="1">
      <alignment horizontal="center" vertical="center"/>
    </xf>
    <xf numFmtId="171" fontId="1" fillId="0" borderId="0" xfId="0" applyNumberFormat="1" applyFont="1" applyProtection="1"/>
    <xf numFmtId="2" fontId="29" fillId="10" borderId="1" xfId="0" applyNumberFormat="1" applyFont="1" applyFill="1" applyBorder="1" applyAlignment="1" applyProtection="1">
      <alignment horizontal="center" vertical="center"/>
    </xf>
    <xf numFmtId="0" fontId="1" fillId="0" borderId="0" xfId="0" applyFont="1" applyProtection="1"/>
    <xf numFmtId="0" fontId="1" fillId="2" borderId="0" xfId="0" applyFont="1" applyFill="1" applyBorder="1" applyAlignment="1" applyProtection="1"/>
    <xf numFmtId="2" fontId="1" fillId="11" borderId="1" xfId="0" applyNumberFormat="1" applyFont="1" applyFill="1" applyBorder="1" applyAlignment="1" applyProtection="1">
      <alignment horizontal="center" vertical="center"/>
    </xf>
    <xf numFmtId="165" fontId="8" fillId="9" borderId="1" xfId="0" applyNumberFormat="1" applyFont="1" applyFill="1" applyBorder="1" applyAlignment="1" applyProtection="1">
      <alignment horizontal="center" vertical="center"/>
    </xf>
    <xf numFmtId="1" fontId="5" fillId="9" borderId="21" xfId="0" applyNumberFormat="1" applyFont="1" applyFill="1" applyBorder="1" applyAlignment="1" applyProtection="1">
      <alignment horizontal="center"/>
    </xf>
    <xf numFmtId="166" fontId="1" fillId="9" borderId="1" xfId="0" applyNumberFormat="1" applyFont="1" applyFill="1" applyBorder="1" applyAlignment="1" applyProtection="1">
      <alignment horizontal="center" vertical="center"/>
    </xf>
    <xf numFmtId="169" fontId="5" fillId="9" borderId="1" xfId="0" applyNumberFormat="1" applyFont="1" applyFill="1" applyBorder="1" applyAlignment="1" applyProtection="1">
      <alignment horizontal="center" vertical="center"/>
    </xf>
    <xf numFmtId="2" fontId="1" fillId="0" borderId="0" xfId="0" applyNumberFormat="1" applyFont="1" applyBorder="1" applyProtection="1"/>
    <xf numFmtId="2" fontId="1" fillId="0" borderId="21" xfId="0" applyNumberFormat="1" applyFont="1" applyBorder="1" applyProtection="1"/>
    <xf numFmtId="2" fontId="3" fillId="6" borderId="1" xfId="0" applyNumberFormat="1" applyFont="1" applyFill="1" applyBorder="1" applyAlignment="1" applyProtection="1">
      <alignment horizontal="center" vertical="center"/>
    </xf>
    <xf numFmtId="2" fontId="5" fillId="6" borderId="20" xfId="0" applyNumberFormat="1" applyFont="1" applyFill="1" applyBorder="1" applyAlignment="1" applyProtection="1">
      <alignment horizontal="center" vertical="center"/>
    </xf>
    <xf numFmtId="165" fontId="3" fillId="9" borderId="3" xfId="0" applyNumberFormat="1" applyFont="1" applyFill="1" applyBorder="1" applyAlignment="1" applyProtection="1">
      <alignment horizontal="center" vertical="center"/>
    </xf>
    <xf numFmtId="165" fontId="8" fillId="9" borderId="3" xfId="0" applyNumberFormat="1" applyFont="1" applyFill="1" applyBorder="1" applyAlignment="1" applyProtection="1">
      <alignment horizontal="center" vertical="center"/>
    </xf>
    <xf numFmtId="2" fontId="19" fillId="3" borderId="0" xfId="0" applyNumberFormat="1" applyFont="1" applyFill="1" applyBorder="1" applyAlignment="1" applyProtection="1">
      <alignment horizontal="center" vertical="center"/>
    </xf>
    <xf numFmtId="2" fontId="1" fillId="6" borderId="1" xfId="0" applyNumberFormat="1" applyFont="1" applyFill="1" applyBorder="1" applyAlignment="1" applyProtection="1">
      <alignment vertical="center"/>
    </xf>
    <xf numFmtId="1" fontId="3" fillId="6" borderId="1"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wrapText="1"/>
    </xf>
    <xf numFmtId="2" fontId="3" fillId="9" borderId="1" xfId="0" applyNumberFormat="1" applyFont="1" applyFill="1" applyBorder="1" applyAlignment="1" applyProtection="1">
      <alignment horizontal="center" vertical="center"/>
    </xf>
    <xf numFmtId="2" fontId="3" fillId="6" borderId="1" xfId="0" applyNumberFormat="1" applyFont="1" applyFill="1" applyBorder="1" applyAlignment="1" applyProtection="1">
      <alignment horizontal="center" wrapText="1"/>
    </xf>
    <xf numFmtId="2" fontId="8" fillId="6" borderId="4" xfId="2" applyNumberFormat="1" applyFont="1" applyFill="1" applyBorder="1" applyAlignment="1" applyProtection="1">
      <alignment horizontal="center" vertical="center"/>
    </xf>
    <xf numFmtId="2" fontId="1" fillId="7" borderId="5" xfId="0" applyNumberFormat="1" applyFont="1" applyFill="1" applyBorder="1" applyAlignment="1" applyProtection="1">
      <alignment horizontal="center" vertical="center"/>
      <protection locked="0"/>
    </xf>
    <xf numFmtId="2" fontId="8" fillId="6" borderId="5" xfId="2" applyNumberFormat="1" applyFont="1" applyFill="1" applyBorder="1" applyAlignment="1" applyProtection="1">
      <alignment horizontal="center" vertical="center"/>
    </xf>
    <xf numFmtId="2" fontId="8" fillId="6" borderId="9" xfId="2" applyNumberFormat="1" applyFont="1" applyFill="1" applyBorder="1" applyAlignment="1" applyProtection="1">
      <alignment horizontal="center" vertical="center"/>
    </xf>
    <xf numFmtId="165" fontId="17" fillId="3" borderId="1" xfId="0" applyNumberFormat="1" applyFont="1" applyFill="1" applyBorder="1" applyAlignment="1" applyProtection="1">
      <alignment horizontal="center" vertical="center"/>
    </xf>
    <xf numFmtId="10" fontId="8" fillId="9" borderId="1" xfId="1" applyNumberFormat="1" applyFont="1" applyFill="1" applyBorder="1" applyAlignment="1" applyProtection="1">
      <alignment horizontal="center" vertical="center"/>
    </xf>
    <xf numFmtId="2" fontId="9" fillId="3" borderId="0" xfId="0" applyNumberFormat="1" applyFont="1" applyFill="1" applyBorder="1" applyAlignment="1" applyProtection="1">
      <alignment vertical="center"/>
    </xf>
    <xf numFmtId="2" fontId="19" fillId="3" borderId="0" xfId="0" applyNumberFormat="1" applyFont="1" applyFill="1" applyBorder="1" applyAlignment="1" applyProtection="1">
      <alignment horizontal="center" vertical="top"/>
    </xf>
    <xf numFmtId="2" fontId="9" fillId="3" borderId="0" xfId="0" applyNumberFormat="1" applyFont="1" applyFill="1" applyBorder="1" applyProtection="1"/>
    <xf numFmtId="2" fontId="19" fillId="3" borderId="0" xfId="0" applyNumberFormat="1" applyFont="1" applyFill="1" applyBorder="1" applyAlignment="1" applyProtection="1">
      <alignment horizontal="left" vertical="center"/>
    </xf>
    <xf numFmtId="2" fontId="19" fillId="3" borderId="0" xfId="0" applyNumberFormat="1" applyFont="1" applyFill="1" applyBorder="1" applyAlignment="1" applyProtection="1">
      <alignment horizontal="right" vertical="center"/>
    </xf>
    <xf numFmtId="2" fontId="19" fillId="3" borderId="0" xfId="0" applyNumberFormat="1" applyFont="1" applyFill="1" applyBorder="1" applyAlignment="1" applyProtection="1">
      <alignment horizontal="center" wrapText="1"/>
    </xf>
    <xf numFmtId="2" fontId="12" fillId="6" borderId="20" xfId="0" applyNumberFormat="1" applyFont="1" applyFill="1" applyBorder="1" applyAlignment="1" applyProtection="1">
      <alignment horizontal="center" vertical="center"/>
    </xf>
    <xf numFmtId="1" fontId="11" fillId="9" borderId="1" xfId="0" applyNumberFormat="1" applyFont="1" applyFill="1" applyBorder="1" applyAlignment="1" applyProtection="1">
      <alignment horizontal="center" vertical="center"/>
    </xf>
    <xf numFmtId="2" fontId="12" fillId="6" borderId="34" xfId="0" applyNumberFormat="1" applyFont="1" applyFill="1" applyBorder="1" applyAlignment="1" applyProtection="1">
      <alignment horizontal="center" vertical="center"/>
    </xf>
    <xf numFmtId="2" fontId="12" fillId="6" borderId="30" xfId="0" applyNumberFormat="1" applyFont="1" applyFill="1" applyBorder="1" applyAlignment="1" applyProtection="1">
      <alignment horizontal="centerContinuous" vertical="center" wrapText="1"/>
    </xf>
    <xf numFmtId="2" fontId="1" fillId="6" borderId="19" xfId="0" applyNumberFormat="1" applyFont="1" applyFill="1" applyBorder="1" applyAlignment="1" applyProtection="1">
      <alignment horizontal="centerContinuous"/>
    </xf>
    <xf numFmtId="2" fontId="3" fillId="12" borderId="1" xfId="0" applyNumberFormat="1" applyFont="1" applyFill="1" applyBorder="1" applyAlignment="1" applyProtection="1">
      <alignment horizontal="center" vertical="center" wrapText="1"/>
    </xf>
    <xf numFmtId="2" fontId="3" fillId="12" borderId="3" xfId="0" applyNumberFormat="1" applyFont="1" applyFill="1" applyBorder="1" applyAlignment="1" applyProtection="1">
      <alignment horizontal="centerContinuous" vertical="center"/>
    </xf>
    <xf numFmtId="164" fontId="1" fillId="11" borderId="1" xfId="0" applyNumberFormat="1" applyFont="1" applyFill="1" applyBorder="1" applyAlignment="1" applyProtection="1">
      <alignment horizontal="center" vertical="center"/>
    </xf>
    <xf numFmtId="166" fontId="8" fillId="9" borderId="1" xfId="0" applyNumberFormat="1" applyFont="1" applyFill="1" applyBorder="1" applyAlignment="1" applyProtection="1">
      <alignment horizontal="center" vertical="center"/>
    </xf>
    <xf numFmtId="1" fontId="1" fillId="0" borderId="0" xfId="0" applyNumberFormat="1" applyFont="1" applyAlignment="1" applyProtection="1">
      <alignment horizontal="left" vertical="center"/>
    </xf>
    <xf numFmtId="173" fontId="1" fillId="2" borderId="0" xfId="0" applyNumberFormat="1" applyFont="1" applyFill="1" applyBorder="1" applyProtection="1"/>
    <xf numFmtId="2" fontId="12" fillId="6" borderId="34" xfId="0" applyNumberFormat="1" applyFont="1" applyFill="1" applyBorder="1" applyAlignment="1" applyProtection="1">
      <alignment horizontal="left" vertical="center"/>
    </xf>
    <xf numFmtId="1" fontId="1" fillId="9" borderId="39" xfId="0" applyNumberFormat="1" applyFont="1" applyFill="1" applyBorder="1" applyAlignment="1" applyProtection="1">
      <alignment horizontal="center" vertical="center"/>
    </xf>
    <xf numFmtId="1" fontId="1" fillId="9" borderId="37" xfId="0" applyNumberFormat="1" applyFont="1" applyFill="1" applyBorder="1" applyAlignment="1" applyProtection="1">
      <alignment horizontal="center" vertical="center"/>
    </xf>
    <xf numFmtId="2" fontId="1" fillId="2" borderId="0" xfId="0" applyNumberFormat="1" applyFont="1" applyFill="1" applyBorder="1" applyAlignment="1" applyProtection="1">
      <alignment horizontal="left" vertical="center"/>
    </xf>
    <xf numFmtId="2" fontId="12" fillId="6" borderId="1" xfId="0" applyNumberFormat="1" applyFont="1" applyFill="1" applyBorder="1" applyAlignment="1" applyProtection="1">
      <alignment horizontal="center" vertical="center" wrapText="1"/>
    </xf>
    <xf numFmtId="11" fontId="1" fillId="2" borderId="0" xfId="0" applyNumberFormat="1" applyFont="1" applyFill="1" applyBorder="1" applyProtection="1"/>
    <xf numFmtId="169" fontId="1" fillId="6" borderId="1" xfId="0" applyNumberFormat="1" applyFont="1" applyFill="1" applyBorder="1" applyAlignment="1" applyProtection="1">
      <alignment horizontal="center" vertical="center"/>
    </xf>
    <xf numFmtId="169" fontId="1" fillId="0" borderId="0" xfId="0" applyNumberFormat="1" applyFont="1" applyFill="1" applyBorder="1" applyProtection="1"/>
    <xf numFmtId="174" fontId="1" fillId="9" borderId="1" xfId="0" applyNumberFormat="1" applyFont="1" applyFill="1" applyBorder="1" applyAlignment="1" applyProtection="1">
      <alignment horizontal="center" vertical="center" wrapText="1"/>
    </xf>
    <xf numFmtId="174" fontId="1" fillId="9" borderId="2" xfId="1" applyNumberFormat="1" applyFont="1" applyFill="1" applyBorder="1" applyAlignment="1" applyProtection="1">
      <alignment vertical="center" wrapText="1"/>
    </xf>
    <xf numFmtId="174" fontId="1" fillId="9" borderId="3" xfId="1" applyNumberFormat="1" applyFont="1" applyFill="1" applyBorder="1" applyAlignment="1" applyProtection="1">
      <alignment vertical="center" wrapText="1"/>
    </xf>
    <xf numFmtId="174" fontId="1" fillId="9" borderId="1" xfId="1" applyNumberFormat="1" applyFont="1" applyFill="1" applyBorder="1" applyAlignment="1" applyProtection="1">
      <alignment horizontal="center" vertical="center" wrapText="1"/>
    </xf>
    <xf numFmtId="174" fontId="1" fillId="9" borderId="3" xfId="0" applyNumberFormat="1" applyFont="1" applyFill="1" applyBorder="1" applyAlignment="1" applyProtection="1">
      <alignment vertical="center" wrapText="1"/>
    </xf>
    <xf numFmtId="174" fontId="2" fillId="9" borderId="3" xfId="0" applyNumberFormat="1" applyFont="1" applyFill="1" applyBorder="1" applyAlignment="1" applyProtection="1">
      <alignment vertical="center" wrapText="1"/>
    </xf>
    <xf numFmtId="174" fontId="3" fillId="9" borderId="1" xfId="0" applyNumberFormat="1" applyFont="1" applyFill="1" applyBorder="1" applyProtection="1"/>
    <xf numFmtId="174" fontId="1" fillId="9" borderId="1" xfId="0" applyNumberFormat="1" applyFont="1" applyFill="1" applyBorder="1" applyAlignment="1" applyProtection="1">
      <alignment horizontal="center" vertical="center"/>
    </xf>
    <xf numFmtId="174" fontId="1" fillId="2" borderId="1" xfId="0" applyNumberFormat="1" applyFont="1" applyFill="1" applyBorder="1" applyAlignment="1" applyProtection="1">
      <alignment horizontal="centerContinuous" vertical="center" wrapText="1"/>
    </xf>
    <xf numFmtId="2" fontId="8" fillId="6" borderId="21" xfId="2" applyNumberFormat="1" applyFont="1" applyFill="1" applyBorder="1" applyAlignment="1" applyProtection="1">
      <alignment horizontal="center"/>
    </xf>
    <xf numFmtId="2" fontId="8" fillId="6" borderId="18" xfId="2" applyNumberFormat="1" applyFont="1" applyFill="1" applyBorder="1" applyAlignment="1" applyProtection="1">
      <alignment horizontal="center"/>
    </xf>
    <xf numFmtId="2" fontId="8" fillId="6" borderId="1" xfId="2" applyNumberFormat="1" applyFont="1" applyFill="1" applyBorder="1" applyAlignment="1" applyProtection="1">
      <alignment vertical="center" wrapText="1"/>
    </xf>
    <xf numFmtId="2" fontId="3" fillId="6" borderId="1" xfId="0" applyNumberFormat="1" applyFont="1" applyFill="1" applyBorder="1" applyAlignment="1" applyProtection="1">
      <alignment horizontal="center" vertical="center" wrapText="1"/>
    </xf>
    <xf numFmtId="2" fontId="9" fillId="3" borderId="0" xfId="0" applyNumberFormat="1" applyFont="1" applyFill="1" applyBorder="1" applyAlignment="1" applyProtection="1">
      <alignment horizontal="center" vertical="center"/>
    </xf>
    <xf numFmtId="2" fontId="1" fillId="6" borderId="20" xfId="0" applyNumberFormat="1" applyFont="1" applyFill="1" applyBorder="1" applyAlignment="1" applyProtection="1">
      <alignment horizontal="center" vertical="center"/>
    </xf>
    <xf numFmtId="2" fontId="1" fillId="6" borderId="3" xfId="0" applyNumberFormat="1" applyFont="1" applyFill="1" applyBorder="1" applyAlignment="1" applyProtection="1">
      <alignment horizontal="center" vertical="center"/>
    </xf>
    <xf numFmtId="2" fontId="3" fillId="6" borderId="3" xfId="0" applyNumberFormat="1" applyFont="1" applyFill="1" applyBorder="1" applyAlignment="1" applyProtection="1">
      <alignment horizontal="left" vertical="center" wrapText="1"/>
    </xf>
    <xf numFmtId="2" fontId="8" fillId="0" borderId="0" xfId="2" applyNumberFormat="1" applyFont="1" applyFill="1" applyBorder="1" applyAlignment="1" applyProtection="1">
      <alignment horizontal="center" vertical="center" wrapText="1"/>
    </xf>
    <xf numFmtId="2" fontId="5" fillId="0" borderId="0" xfId="2" applyNumberFormat="1" applyFont="1" applyFill="1" applyBorder="1" applyAlignment="1" applyProtection="1">
      <alignment vertical="center"/>
    </xf>
    <xf numFmtId="2" fontId="5" fillId="0" borderId="0" xfId="2" applyNumberFormat="1" applyFont="1" applyFill="1" applyBorder="1" applyAlignment="1" applyProtection="1">
      <alignment vertical="center" wrapText="1"/>
    </xf>
    <xf numFmtId="2" fontId="5" fillId="0" borderId="0" xfId="2" applyNumberFormat="1" applyFont="1" applyFill="1" applyBorder="1" applyAlignment="1" applyProtection="1"/>
    <xf numFmtId="2" fontId="5" fillId="0" borderId="0" xfId="2" applyNumberFormat="1" applyFont="1" applyFill="1" applyBorder="1" applyAlignment="1" applyProtection="1">
      <alignment horizontal="center"/>
    </xf>
    <xf numFmtId="2" fontId="5" fillId="0" borderId="0" xfId="2" applyNumberFormat="1" applyFont="1" applyFill="1" applyBorder="1" applyProtection="1"/>
    <xf numFmtId="2" fontId="5" fillId="0" borderId="0" xfId="2" applyNumberFormat="1" applyFont="1" applyFill="1" applyBorder="1" applyAlignment="1" applyProtection="1">
      <alignment horizontal="right" vertical="center"/>
    </xf>
    <xf numFmtId="2" fontId="8" fillId="6" borderId="2" xfId="2" applyNumberFormat="1" applyFont="1" applyFill="1" applyBorder="1" applyAlignment="1" applyProtection="1">
      <alignment horizontal="center" vertical="center"/>
    </xf>
    <xf numFmtId="2" fontId="8" fillId="6" borderId="3" xfId="2" applyNumberFormat="1" applyFont="1" applyFill="1" applyBorder="1" applyAlignment="1" applyProtection="1">
      <alignment horizontal="center" vertical="center"/>
    </xf>
    <xf numFmtId="0" fontId="23" fillId="6" borderId="1" xfId="2" applyFont="1" applyFill="1" applyBorder="1" applyAlignment="1" applyProtection="1">
      <alignment horizontal="center" vertical="center"/>
    </xf>
    <xf numFmtId="168" fontId="1" fillId="7" borderId="5" xfId="0" applyNumberFormat="1" applyFont="1" applyFill="1" applyBorder="1" applyAlignment="1" applyProtection="1">
      <alignment horizontal="center" vertical="center"/>
      <protection locked="0"/>
    </xf>
    <xf numFmtId="2" fontId="1" fillId="7" borderId="5" xfId="0" applyNumberFormat="1" applyFont="1" applyFill="1" applyBorder="1" applyAlignment="1" applyProtection="1">
      <alignment horizontal="center" vertical="center" wrapText="1"/>
      <protection locked="0"/>
    </xf>
    <xf numFmtId="2" fontId="1" fillId="7" borderId="6" xfId="0" applyNumberFormat="1" applyFont="1" applyFill="1" applyBorder="1" applyAlignment="1" applyProtection="1">
      <alignment horizontal="center" vertical="center" wrapText="1"/>
      <protection locked="0"/>
    </xf>
    <xf numFmtId="49" fontId="30" fillId="7" borderId="13" xfId="0" applyNumberFormat="1" applyFont="1" applyFill="1" applyBorder="1" applyAlignment="1" applyProtection="1">
      <alignment horizontal="center" vertical="center"/>
      <protection locked="0"/>
    </xf>
    <xf numFmtId="1" fontId="8" fillId="7" borderId="1" xfId="2" applyNumberFormat="1" applyFont="1" applyFill="1" applyBorder="1" applyAlignment="1" applyProtection="1">
      <alignment horizontal="center" vertical="center"/>
      <protection locked="0"/>
    </xf>
    <xf numFmtId="1" fontId="8" fillId="7" borderId="2" xfId="2" applyNumberFormat="1" applyFont="1" applyFill="1" applyBorder="1" applyAlignment="1" applyProtection="1">
      <alignment horizontal="center" vertical="center"/>
      <protection locked="0"/>
    </xf>
    <xf numFmtId="2" fontId="1" fillId="6" borderId="18" xfId="0" applyNumberFormat="1" applyFont="1" applyFill="1" applyBorder="1" applyAlignment="1" applyProtection="1">
      <alignment horizontal="center" vertical="center"/>
    </xf>
    <xf numFmtId="1" fontId="1" fillId="6" borderId="1" xfId="0" quotePrefix="1" applyNumberFormat="1" applyFont="1" applyFill="1" applyBorder="1" applyAlignment="1" applyProtection="1">
      <alignment horizontal="center" vertical="center" wrapText="1"/>
      <protection locked="0"/>
    </xf>
    <xf numFmtId="2" fontId="1" fillId="6" borderId="1" xfId="0" quotePrefix="1"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2" fontId="1" fillId="2" borderId="0" xfId="0" applyNumberFormat="1"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xf>
    <xf numFmtId="2" fontId="1" fillId="0" borderId="31" xfId="0" applyNumberFormat="1" applyFont="1" applyBorder="1" applyProtection="1"/>
    <xf numFmtId="2" fontId="1" fillId="2" borderId="26" xfId="0" applyNumberFormat="1" applyFont="1" applyFill="1" applyBorder="1" applyProtection="1"/>
    <xf numFmtId="2" fontId="1" fillId="0" borderId="19" xfId="0" applyNumberFormat="1" applyFont="1" applyBorder="1" applyProtection="1"/>
    <xf numFmtId="169" fontId="1" fillId="7" borderId="1" xfId="0" applyNumberFormat="1" applyFont="1" applyFill="1" applyBorder="1" applyAlignment="1" applyProtection="1">
      <alignment horizontal="center" vertical="center" wrapText="1"/>
      <protection locked="0"/>
    </xf>
    <xf numFmtId="166" fontId="1" fillId="7" borderId="1" xfId="0" applyNumberFormat="1" applyFont="1" applyFill="1"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5" fontId="1" fillId="7" borderId="1" xfId="0" applyNumberFormat="1" applyFont="1" applyFill="1" applyBorder="1" applyAlignment="1" applyProtection="1">
      <alignment horizontal="center" vertical="center" wrapText="1"/>
      <protection locked="0"/>
    </xf>
    <xf numFmtId="171" fontId="3" fillId="9" borderId="1" xfId="0" applyNumberFormat="1" applyFont="1" applyFill="1" applyBorder="1" applyAlignment="1" applyProtection="1">
      <alignment horizontal="center" vertical="center"/>
    </xf>
    <xf numFmtId="171" fontId="1" fillId="2" borderId="0" xfId="0" applyNumberFormat="1" applyFont="1" applyFill="1" applyBorder="1" applyProtection="1"/>
    <xf numFmtId="166" fontId="1" fillId="6" borderId="1" xfId="0" applyNumberFormat="1" applyFont="1" applyFill="1" applyBorder="1" applyAlignment="1" applyProtection="1">
      <alignment horizontal="center" vertical="center"/>
    </xf>
    <xf numFmtId="0" fontId="28" fillId="0" borderId="0" xfId="0" applyFont="1" applyBorder="1" applyAlignment="1">
      <alignment horizontal="center"/>
    </xf>
    <xf numFmtId="0" fontId="28" fillId="0" borderId="0" xfId="0" applyFont="1" applyAlignment="1">
      <alignment vertical="center" wrapText="1"/>
    </xf>
    <xf numFmtId="0" fontId="35" fillId="0" borderId="0" xfId="0" applyFont="1" applyBorder="1" applyAlignment="1">
      <alignment horizontal="left" vertical="center" wrapText="1"/>
    </xf>
    <xf numFmtId="0" fontId="28" fillId="0" borderId="0" xfId="0" applyFont="1"/>
    <xf numFmtId="2" fontId="28" fillId="0" borderId="0" xfId="0" applyNumberFormat="1" applyFont="1" applyBorder="1" applyAlignment="1">
      <alignment horizontal="left" vertical="center" wrapText="1"/>
    </xf>
    <xf numFmtId="168" fontId="28" fillId="0" borderId="0" xfId="0" applyNumberFormat="1" applyFont="1" applyAlignment="1">
      <alignment horizontal="left" vertical="center" wrapText="1"/>
    </xf>
    <xf numFmtId="0" fontId="28" fillId="0" borderId="0" xfId="0" applyFont="1" applyBorder="1" applyAlignment="1">
      <alignment horizontal="center" vertical="center" wrapText="1"/>
    </xf>
    <xf numFmtId="168" fontId="28" fillId="0" borderId="0" xfId="0" applyNumberFormat="1" applyFont="1" applyAlignment="1">
      <alignment horizontal="center" vertical="center" wrapText="1"/>
    </xf>
    <xf numFmtId="0" fontId="28" fillId="0" borderId="0" xfId="0" applyFont="1" applyAlignment="1"/>
    <xf numFmtId="0" fontId="35" fillId="0" borderId="0" xfId="0" applyFont="1" applyAlignment="1">
      <alignment vertical="center" wrapText="1"/>
    </xf>
    <xf numFmtId="0" fontId="28" fillId="0" borderId="40" xfId="0" applyFont="1" applyBorder="1" applyAlignment="1">
      <alignment horizontal="center" vertical="center" wrapText="1"/>
    </xf>
    <xf numFmtId="0" fontId="28" fillId="0" borderId="0" xfId="0" applyFont="1" applyAlignment="1">
      <alignment horizontal="left" vertical="center" wrapText="1"/>
    </xf>
    <xf numFmtId="2" fontId="28" fillId="0" borderId="0" xfId="0" applyNumberFormat="1" applyFont="1" applyBorder="1" applyAlignment="1">
      <alignment horizontal="center" vertical="center" wrapText="1"/>
    </xf>
    <xf numFmtId="0" fontId="35" fillId="0" borderId="0" xfId="0" applyFont="1" applyAlignment="1">
      <alignment horizontal="left" vertical="center" wrapText="1"/>
    </xf>
    <xf numFmtId="171" fontId="28" fillId="0" borderId="0" xfId="0" applyNumberFormat="1" applyFont="1" applyBorder="1" applyAlignment="1">
      <alignment horizontal="center" vertical="center" wrapText="1"/>
    </xf>
    <xf numFmtId="0" fontId="28" fillId="0" borderId="41" xfId="0" applyFont="1" applyBorder="1"/>
    <xf numFmtId="1" fontId="28" fillId="0" borderId="0" xfId="0" applyNumberFormat="1" applyFont="1" applyBorder="1" applyAlignment="1">
      <alignment horizontal="center" vertical="center" wrapText="1"/>
    </xf>
    <xf numFmtId="0" fontId="28" fillId="0" borderId="40" xfId="0" applyFont="1" applyBorder="1"/>
    <xf numFmtId="2" fontId="28" fillId="0" borderId="40"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28" fillId="0" borderId="0" xfId="0" applyFont="1" applyBorder="1" applyAlignment="1">
      <alignment vertical="center" wrapText="1"/>
    </xf>
    <xf numFmtId="0" fontId="28" fillId="0" borderId="0" xfId="0" applyFont="1" applyBorder="1"/>
    <xf numFmtId="0" fontId="35" fillId="0" borderId="0" xfId="0" applyFont="1" applyBorder="1" applyAlignment="1">
      <alignment horizontal="right" vertical="center" wrapText="1"/>
    </xf>
    <xf numFmtId="2" fontId="35" fillId="0" borderId="0" xfId="0" applyNumberFormat="1" applyFont="1" applyBorder="1" applyAlignment="1">
      <alignment horizontal="left" vertical="center" wrapText="1"/>
    </xf>
    <xf numFmtId="0" fontId="35" fillId="0" borderId="0" xfId="0" applyFont="1" applyAlignment="1">
      <alignment horizontal="center" vertical="center"/>
    </xf>
    <xf numFmtId="170" fontId="28" fillId="0" borderId="0" xfId="0" applyNumberFormat="1" applyFont="1" applyBorder="1" applyAlignment="1">
      <alignment horizontal="center" vertical="center" wrapText="1"/>
    </xf>
    <xf numFmtId="0" fontId="28" fillId="0" borderId="0" xfId="0" applyFont="1" applyAlignment="1">
      <alignment horizontal="left" vertical="justify" wrapText="1"/>
    </xf>
    <xf numFmtId="0" fontId="28" fillId="0" borderId="0" xfId="0" applyFont="1" applyAlignment="1">
      <alignment vertical="justify" wrapText="1"/>
    </xf>
    <xf numFmtId="0" fontId="28" fillId="0" borderId="0" xfId="0" applyFont="1" applyAlignment="1">
      <alignment horizontal="center" vertical="center" wrapText="1"/>
    </xf>
    <xf numFmtId="168" fontId="28" fillId="0" borderId="0" xfId="0" applyNumberFormat="1" applyFont="1" applyBorder="1" applyAlignment="1">
      <alignment horizontal="center" vertical="center" wrapText="1"/>
    </xf>
    <xf numFmtId="11" fontId="28" fillId="0" borderId="0" xfId="0" applyNumberFormat="1" applyFont="1" applyBorder="1" applyAlignment="1">
      <alignment horizontal="left" vertical="center" wrapText="1"/>
    </xf>
    <xf numFmtId="0" fontId="26" fillId="0" borderId="0" xfId="0" applyFont="1"/>
    <xf numFmtId="0" fontId="28" fillId="0" borderId="32" xfId="0" applyFont="1" applyBorder="1" applyAlignment="1">
      <alignment horizontal="center" vertical="center" wrapText="1"/>
    </xf>
    <xf numFmtId="1" fontId="1" fillId="6" borderId="1" xfId="0" applyNumberFormat="1" applyFont="1" applyFill="1" applyBorder="1" applyAlignment="1" applyProtection="1">
      <alignment horizontal="center" vertical="center" wrapText="1"/>
    </xf>
    <xf numFmtId="164" fontId="1" fillId="9" borderId="39" xfId="0" applyNumberFormat="1" applyFont="1" applyFill="1" applyBorder="1" applyAlignment="1" applyProtection="1">
      <alignment horizontal="center" vertical="center"/>
    </xf>
    <xf numFmtId="164" fontId="1" fillId="9" borderId="37" xfId="0" applyNumberFormat="1" applyFont="1" applyFill="1" applyBorder="1" applyAlignment="1" applyProtection="1">
      <alignment horizontal="center" vertical="center"/>
    </xf>
    <xf numFmtId="171" fontId="35" fillId="0" borderId="0" xfId="0" applyNumberFormat="1" applyFont="1" applyBorder="1" applyAlignment="1">
      <alignment horizontal="left" vertical="center" wrapText="1"/>
    </xf>
    <xf numFmtId="174" fontId="1" fillId="9" borderId="3" xfId="0" applyNumberFormat="1" applyFont="1" applyFill="1" applyBorder="1" applyAlignment="1" applyProtection="1">
      <alignment horizontal="center" vertical="center"/>
    </xf>
    <xf numFmtId="0" fontId="28" fillId="0" borderId="43" xfId="0" applyFont="1" applyBorder="1" applyAlignment="1">
      <alignment horizontal="center" vertical="center" wrapText="1"/>
    </xf>
    <xf numFmtId="2" fontId="1" fillId="7" borderId="1" xfId="0" applyNumberFormat="1" applyFont="1" applyFill="1" applyBorder="1" applyAlignment="1" applyProtection="1">
      <alignment horizontal="center" vertical="center" wrapText="1"/>
      <protection locked="0"/>
    </xf>
    <xf numFmtId="171" fontId="1" fillId="7" borderId="1" xfId="0" applyNumberFormat="1" applyFont="1" applyFill="1" applyBorder="1" applyAlignment="1" applyProtection="1">
      <alignment horizontal="center" vertical="center" wrapText="1"/>
      <protection locked="0"/>
    </xf>
    <xf numFmtId="171" fontId="1" fillId="7" borderId="1" xfId="0" applyNumberFormat="1" applyFont="1" applyFill="1" applyBorder="1" applyAlignment="1" applyProtection="1">
      <alignment horizontal="center" vertical="center"/>
      <protection locked="0"/>
    </xf>
    <xf numFmtId="1" fontId="8" fillId="11" borderId="1"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xf>
    <xf numFmtId="2" fontId="1" fillId="6" borderId="21" xfId="0" applyNumberFormat="1" applyFont="1" applyFill="1" applyBorder="1" applyAlignment="1" applyProtection="1">
      <alignment horizontal="center" vertical="center" wrapText="1"/>
    </xf>
    <xf numFmtId="2" fontId="3" fillId="6" borderId="1" xfId="0" applyNumberFormat="1" applyFont="1" applyFill="1" applyBorder="1" applyAlignment="1" applyProtection="1">
      <alignment horizontal="center" vertical="center" wrapText="1"/>
    </xf>
    <xf numFmtId="174" fontId="1" fillId="2" borderId="1" xfId="0" applyNumberFormat="1" applyFont="1" applyFill="1" applyBorder="1" applyAlignment="1" applyProtection="1">
      <alignment horizontal="center" vertical="center"/>
    </xf>
    <xf numFmtId="2" fontId="3" fillId="12" borderId="3" xfId="0" applyNumberFormat="1" applyFont="1" applyFill="1" applyBorder="1" applyAlignment="1" applyProtection="1">
      <alignment horizontal="center" vertical="center"/>
    </xf>
    <xf numFmtId="2" fontId="1" fillId="7" borderId="44" xfId="0" applyNumberFormat="1" applyFont="1" applyFill="1" applyBorder="1" applyAlignment="1" applyProtection="1">
      <alignment horizontal="centerContinuous" vertical="center" wrapText="1"/>
      <protection locked="0"/>
    </xf>
    <xf numFmtId="2" fontId="1" fillId="7" borderId="14" xfId="0" applyNumberFormat="1" applyFont="1" applyFill="1" applyBorder="1" applyAlignment="1" applyProtection="1">
      <alignment horizontal="centerContinuous" vertical="center" wrapText="1"/>
      <protection locked="0"/>
    </xf>
    <xf numFmtId="168" fontId="1" fillId="7" borderId="21" xfId="0" applyNumberFormat="1" applyFont="1" applyFill="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protection locked="0"/>
    </xf>
    <xf numFmtId="171" fontId="1" fillId="4" borderId="1" xfId="0" applyNumberFormat="1" applyFont="1" applyFill="1" applyBorder="1" applyAlignment="1" applyProtection="1">
      <alignment horizontal="center" vertical="center"/>
      <protection locked="0"/>
    </xf>
    <xf numFmtId="2" fontId="4" fillId="6" borderId="1" xfId="0" applyNumberFormat="1" applyFont="1" applyFill="1" applyBorder="1" applyAlignment="1" applyProtection="1">
      <alignment horizontal="center" vertical="center" wrapText="1"/>
    </xf>
    <xf numFmtId="171" fontId="1" fillId="4" borderId="1" xfId="0" applyNumberFormat="1" applyFont="1" applyFill="1" applyBorder="1" applyAlignment="1" applyProtection="1">
      <alignment horizontal="center" vertical="center" wrapText="1"/>
      <protection locked="0"/>
    </xf>
    <xf numFmtId="2" fontId="8" fillId="6" borderId="1" xfId="2" applyNumberFormat="1" applyFont="1" applyFill="1" applyBorder="1" applyAlignment="1" applyProtection="1"/>
    <xf numFmtId="2" fontId="5" fillId="6" borderId="1" xfId="2" applyNumberFormat="1" applyFont="1" applyFill="1" applyBorder="1" applyAlignment="1" applyProtection="1">
      <alignment horizontal="center"/>
    </xf>
    <xf numFmtId="2" fontId="1" fillId="6" borderId="21" xfId="0" applyNumberFormat="1" applyFont="1" applyFill="1" applyBorder="1" applyAlignment="1" applyProtection="1">
      <alignment horizontal="center" vertical="center"/>
    </xf>
    <xf numFmtId="2" fontId="1" fillId="6" borderId="21" xfId="0" applyNumberFormat="1" applyFont="1" applyFill="1" applyBorder="1" applyAlignment="1" applyProtection="1">
      <alignment horizontal="left" vertical="center"/>
    </xf>
    <xf numFmtId="2" fontId="5" fillId="6" borderId="1" xfId="0" applyNumberFormat="1" applyFont="1" applyFill="1" applyBorder="1" applyAlignment="1" applyProtection="1">
      <alignment horizontal="center" vertical="center"/>
    </xf>
    <xf numFmtId="2" fontId="9" fillId="3" borderId="34" xfId="0" applyNumberFormat="1" applyFont="1" applyFill="1" applyBorder="1" applyAlignment="1" applyProtection="1">
      <alignment horizontal="center" vertical="center"/>
    </xf>
    <xf numFmtId="2" fontId="32" fillId="3" borderId="34" xfId="0" applyNumberFormat="1" applyFont="1" applyFill="1" applyBorder="1" applyAlignment="1" applyProtection="1">
      <alignment horizontal="center" vertical="center" wrapText="1"/>
    </xf>
    <xf numFmtId="2" fontId="1" fillId="13" borderId="20" xfId="0" applyNumberFormat="1" applyFont="1" applyFill="1" applyBorder="1" applyAlignment="1" applyProtection="1">
      <alignment horizontal="center" vertical="center"/>
    </xf>
    <xf numFmtId="172" fontId="1" fillId="9" borderId="1" xfId="0" applyNumberFormat="1" applyFont="1" applyFill="1" applyBorder="1" applyAlignment="1" applyProtection="1">
      <alignment horizontal="left" vertical="center"/>
    </xf>
    <xf numFmtId="2" fontId="12" fillId="10" borderId="2" xfId="0" applyNumberFormat="1" applyFont="1" applyFill="1" applyBorder="1" applyAlignment="1" applyProtection="1">
      <alignment vertical="center"/>
    </xf>
    <xf numFmtId="2" fontId="12" fillId="10" borderId="3" xfId="0" applyNumberFormat="1" applyFont="1" applyFill="1" applyBorder="1" applyAlignment="1" applyProtection="1">
      <alignment vertical="center"/>
    </xf>
    <xf numFmtId="2" fontId="24" fillId="6" borderId="1" xfId="0" applyNumberFormat="1" applyFont="1" applyFill="1" applyBorder="1" applyAlignment="1" applyProtection="1">
      <alignment horizontal="center" vertical="center" wrapText="1"/>
    </xf>
    <xf numFmtId="0" fontId="28" fillId="0" borderId="0" xfId="0" applyFont="1" applyBorder="1" applyAlignment="1">
      <alignment horizontal="left" vertical="center" wrapText="1"/>
    </xf>
    <xf numFmtId="0" fontId="25" fillId="0" borderId="0" xfId="0" applyFont="1" applyAlignment="1">
      <alignment horizontal="left" vertical="center" wrapText="1"/>
    </xf>
    <xf numFmtId="2" fontId="1" fillId="0" borderId="27" xfId="0" applyNumberFormat="1" applyFont="1" applyBorder="1" applyAlignment="1" applyProtection="1">
      <alignment horizontal="center"/>
    </xf>
    <xf numFmtId="2" fontId="1" fillId="0" borderId="30" xfId="0" applyNumberFormat="1" applyFont="1" applyBorder="1" applyAlignment="1" applyProtection="1">
      <alignment horizontal="center"/>
    </xf>
    <xf numFmtId="2" fontId="1" fillId="0" borderId="32" xfId="0" applyNumberFormat="1" applyFont="1" applyBorder="1" applyAlignment="1" applyProtection="1">
      <alignment horizontal="center"/>
    </xf>
    <xf numFmtId="2" fontId="1" fillId="0" borderId="31" xfId="0" applyNumberFormat="1" applyFont="1" applyBorder="1" applyAlignment="1" applyProtection="1">
      <alignment horizontal="center"/>
    </xf>
    <xf numFmtId="2" fontId="1" fillId="0" borderId="18" xfId="0" applyNumberFormat="1" applyFont="1" applyBorder="1" applyAlignment="1" applyProtection="1">
      <alignment horizontal="center"/>
    </xf>
    <xf numFmtId="2" fontId="1" fillId="0" borderId="19" xfId="0" applyNumberFormat="1" applyFont="1" applyBorder="1" applyAlignment="1" applyProtection="1">
      <alignment horizontal="center"/>
    </xf>
    <xf numFmtId="2" fontId="1" fillId="2" borderId="2" xfId="0" applyNumberFormat="1" applyFont="1" applyFill="1" applyBorder="1" applyAlignment="1" applyProtection="1">
      <alignment horizontal="left" vertical="center"/>
      <protection locked="0"/>
    </xf>
    <xf numFmtId="2" fontId="1" fillId="2" borderId="20" xfId="0" applyNumberFormat="1" applyFont="1" applyFill="1" applyBorder="1" applyAlignment="1" applyProtection="1">
      <alignment horizontal="left" vertical="center"/>
      <protection locked="0"/>
    </xf>
    <xf numFmtId="2" fontId="1" fillId="2" borderId="3" xfId="0" applyNumberFormat="1" applyFont="1" applyFill="1" applyBorder="1" applyAlignment="1" applyProtection="1">
      <alignment horizontal="left" vertical="center"/>
      <protection locked="0"/>
    </xf>
    <xf numFmtId="2" fontId="1" fillId="7" borderId="2" xfId="0" applyNumberFormat="1" applyFont="1" applyFill="1" applyBorder="1" applyAlignment="1" applyProtection="1">
      <alignment horizontal="center" vertical="center"/>
      <protection locked="0"/>
    </xf>
    <xf numFmtId="2" fontId="1" fillId="7" borderId="3" xfId="0" applyNumberFormat="1" applyFont="1" applyFill="1" applyBorder="1" applyAlignment="1" applyProtection="1">
      <alignment horizontal="center" vertical="center"/>
      <protection locked="0"/>
    </xf>
    <xf numFmtId="1" fontId="1" fillId="7" borderId="2" xfId="0" applyNumberFormat="1" applyFont="1" applyFill="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protection locked="0"/>
    </xf>
    <xf numFmtId="171" fontId="1" fillId="7" borderId="2" xfId="0" applyNumberFormat="1" applyFont="1" applyFill="1" applyBorder="1" applyAlignment="1" applyProtection="1">
      <alignment horizontal="center" vertical="center"/>
      <protection locked="0"/>
    </xf>
    <xf numFmtId="171" fontId="1" fillId="7" borderId="3" xfId="0" applyNumberFormat="1" applyFont="1" applyFill="1" applyBorder="1" applyAlignment="1" applyProtection="1">
      <alignment horizontal="center" vertical="center"/>
      <protection locked="0"/>
    </xf>
    <xf numFmtId="2" fontId="1" fillId="4" borderId="18" xfId="0" applyNumberFormat="1" applyFont="1" applyFill="1" applyBorder="1" applyAlignment="1" applyProtection="1">
      <alignment horizontal="center" vertical="center"/>
      <protection locked="0"/>
    </xf>
    <xf numFmtId="2" fontId="1" fillId="4" borderId="19" xfId="0" applyNumberFormat="1" applyFont="1" applyFill="1" applyBorder="1" applyAlignment="1" applyProtection="1">
      <alignment horizontal="center" vertical="center"/>
      <protection locked="0"/>
    </xf>
    <xf numFmtId="2" fontId="2" fillId="3" borderId="0" xfId="0" applyNumberFormat="1" applyFont="1" applyFill="1" applyBorder="1" applyAlignment="1" applyProtection="1">
      <alignment horizontal="center" vertical="center"/>
    </xf>
    <xf numFmtId="2" fontId="31" fillId="3" borderId="0" xfId="0" applyNumberFormat="1" applyFont="1" applyFill="1" applyBorder="1" applyAlignment="1" applyProtection="1">
      <alignment horizontal="center" vertical="center"/>
    </xf>
    <xf numFmtId="2" fontId="31" fillId="3" borderId="26"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left" vertical="center" wrapText="1"/>
    </xf>
    <xf numFmtId="2" fontId="3" fillId="6" borderId="20" xfId="0" applyNumberFormat="1" applyFont="1" applyFill="1" applyBorder="1" applyAlignment="1" applyProtection="1">
      <alignment horizontal="left" vertical="center" wrapText="1"/>
    </xf>
    <xf numFmtId="2" fontId="3" fillId="6" borderId="3" xfId="0" applyNumberFormat="1" applyFont="1" applyFill="1" applyBorder="1" applyAlignment="1" applyProtection="1">
      <alignment horizontal="left" vertical="center" wrapText="1"/>
    </xf>
    <xf numFmtId="2" fontId="3" fillId="6" borderId="29" xfId="0" applyNumberFormat="1" applyFont="1" applyFill="1" applyBorder="1" applyAlignment="1" applyProtection="1">
      <alignment horizontal="left" vertical="center" wrapText="1"/>
    </xf>
    <xf numFmtId="2" fontId="3" fillId="6" borderId="30" xfId="0" applyNumberFormat="1" applyFont="1" applyFill="1" applyBorder="1" applyAlignment="1" applyProtection="1">
      <alignment horizontal="left" vertical="center" wrapText="1"/>
    </xf>
    <xf numFmtId="2" fontId="5" fillId="6" borderId="1" xfId="0" applyNumberFormat="1" applyFont="1" applyFill="1" applyBorder="1" applyAlignment="1" applyProtection="1">
      <alignment horizontal="center" vertical="center"/>
    </xf>
    <xf numFmtId="2" fontId="3" fillId="6" borderId="18" xfId="0" applyNumberFormat="1" applyFont="1" applyFill="1" applyBorder="1" applyAlignment="1" applyProtection="1">
      <alignment horizontal="center" vertical="center"/>
    </xf>
    <xf numFmtId="2" fontId="3" fillId="6" borderId="26" xfId="0" applyNumberFormat="1" applyFont="1" applyFill="1" applyBorder="1" applyAlignment="1" applyProtection="1">
      <alignment horizontal="center" vertical="center"/>
    </xf>
    <xf numFmtId="2" fontId="3" fillId="6" borderId="19" xfId="0" applyNumberFormat="1" applyFont="1" applyFill="1" applyBorder="1" applyAlignment="1" applyProtection="1">
      <alignment horizontal="center" vertical="center"/>
    </xf>
    <xf numFmtId="2" fontId="1" fillId="6" borderId="20" xfId="0" applyNumberFormat="1" applyFont="1" applyFill="1" applyBorder="1" applyAlignment="1" applyProtection="1">
      <alignment horizontal="center" vertical="center"/>
    </xf>
    <xf numFmtId="2" fontId="1" fillId="6" borderId="20"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2" fontId="9" fillId="8" borderId="0" xfId="0" applyNumberFormat="1" applyFont="1" applyFill="1" applyBorder="1" applyAlignment="1" applyProtection="1">
      <alignment horizontal="center" vertical="center" wrapText="1"/>
    </xf>
    <xf numFmtId="2" fontId="4" fillId="12" borderId="1" xfId="0" applyNumberFormat="1" applyFont="1" applyFill="1" applyBorder="1" applyAlignment="1" applyProtection="1">
      <alignment horizontal="left" vertical="center" wrapText="1"/>
    </xf>
    <xf numFmtId="2" fontId="12" fillId="6" borderId="2" xfId="0" applyNumberFormat="1" applyFont="1" applyFill="1" applyBorder="1" applyAlignment="1" applyProtection="1">
      <alignment horizontal="center" vertical="center" wrapText="1"/>
    </xf>
    <xf numFmtId="2" fontId="12" fillId="6" borderId="3"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2" fontId="33" fillId="3" borderId="0" xfId="0" applyNumberFormat="1" applyFont="1" applyFill="1" applyBorder="1" applyAlignment="1" applyProtection="1">
      <alignment horizontal="center" vertical="center"/>
    </xf>
    <xf numFmtId="2" fontId="9" fillId="8" borderId="0" xfId="0" applyNumberFormat="1" applyFont="1" applyFill="1" applyBorder="1" applyAlignment="1" applyProtection="1">
      <alignment horizontal="center" vertical="center"/>
    </xf>
    <xf numFmtId="2" fontId="2" fillId="8" borderId="20" xfId="0" applyNumberFormat="1" applyFont="1" applyFill="1" applyBorder="1" applyAlignment="1" applyProtection="1">
      <alignment horizontal="center" vertical="center" wrapText="1"/>
    </xf>
    <xf numFmtId="2" fontId="10" fillId="6" borderId="1"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wrapText="1"/>
    </xf>
    <xf numFmtId="2" fontId="3" fillId="6" borderId="20" xfId="0" applyNumberFormat="1" applyFont="1" applyFill="1" applyBorder="1" applyAlignment="1" applyProtection="1">
      <alignment horizontal="center" vertical="center" wrapText="1"/>
    </xf>
    <xf numFmtId="2" fontId="1" fillId="6" borderId="3" xfId="0" applyNumberFormat="1" applyFont="1" applyFill="1" applyBorder="1" applyAlignment="1" applyProtection="1">
      <alignment horizontal="center" vertical="center"/>
    </xf>
    <xf numFmtId="2" fontId="1" fillId="6" borderId="1" xfId="0" applyNumberFormat="1" applyFont="1" applyFill="1" applyBorder="1" applyAlignment="1" applyProtection="1">
      <alignment horizontal="center"/>
    </xf>
    <xf numFmtId="2" fontId="8" fillId="6" borderId="1" xfId="0" applyNumberFormat="1" applyFont="1" applyFill="1" applyBorder="1" applyAlignment="1" applyProtection="1">
      <alignment horizontal="center" vertical="center"/>
    </xf>
    <xf numFmtId="2" fontId="3" fillId="6" borderId="1" xfId="0" applyNumberFormat="1" applyFont="1" applyFill="1" applyBorder="1" applyAlignment="1" applyProtection="1">
      <alignment horizontal="center" vertical="center" wrapText="1"/>
    </xf>
    <xf numFmtId="0" fontId="5" fillId="6" borderId="20" xfId="0" applyFont="1" applyFill="1" applyBorder="1" applyAlignment="1" applyProtection="1">
      <alignment horizontal="center"/>
    </xf>
    <xf numFmtId="0" fontId="5" fillId="6" borderId="3" xfId="0" applyFont="1" applyFill="1" applyBorder="1" applyAlignment="1" applyProtection="1">
      <alignment horizontal="center"/>
    </xf>
    <xf numFmtId="2" fontId="3" fillId="6" borderId="0" xfId="0" applyNumberFormat="1" applyFont="1" applyFill="1" applyBorder="1" applyAlignment="1" applyProtection="1">
      <alignment horizontal="left" vertical="center" wrapText="1"/>
    </xf>
    <xf numFmtId="2" fontId="8" fillId="6" borderId="1" xfId="2" applyNumberFormat="1" applyFont="1" applyFill="1" applyBorder="1" applyAlignment="1" applyProtection="1">
      <alignment horizontal="center" vertical="center" wrapText="1"/>
    </xf>
    <xf numFmtId="2" fontId="1" fillId="6" borderId="21" xfId="0" applyNumberFormat="1" applyFont="1" applyFill="1" applyBorder="1" applyAlignment="1" applyProtection="1">
      <alignment horizontal="center" vertical="center" wrapText="1"/>
    </xf>
    <xf numFmtId="2" fontId="8" fillId="6" borderId="1" xfId="2" applyNumberFormat="1" applyFont="1" applyFill="1" applyBorder="1" applyAlignment="1" applyProtection="1">
      <alignment horizontal="left" vertical="center"/>
    </xf>
    <xf numFmtId="2" fontId="8" fillId="6" borderId="2" xfId="2" applyNumberFormat="1" applyFont="1" applyFill="1" applyBorder="1" applyAlignment="1" applyProtection="1">
      <alignment horizontal="left" vertical="center"/>
    </xf>
    <xf numFmtId="2" fontId="5" fillId="6" borderId="1" xfId="2" applyNumberFormat="1" applyFont="1" applyFill="1" applyBorder="1" applyAlignment="1" applyProtection="1">
      <alignment horizontal="center" vertical="center" wrapText="1"/>
    </xf>
    <xf numFmtId="2" fontId="2" fillId="3" borderId="31" xfId="0" applyNumberFormat="1" applyFont="1" applyFill="1" applyBorder="1" applyAlignment="1" applyProtection="1">
      <alignment horizontal="center" vertical="center"/>
    </xf>
    <xf numFmtId="2" fontId="8" fillId="6" borderId="1" xfId="2" applyNumberFormat="1" applyFont="1" applyFill="1" applyBorder="1" applyAlignment="1" applyProtection="1">
      <alignment horizontal="left"/>
    </xf>
    <xf numFmtId="2" fontId="1" fillId="4" borderId="2" xfId="0" applyNumberFormat="1" applyFont="1" applyFill="1" applyBorder="1" applyAlignment="1" applyProtection="1">
      <alignment horizontal="center" vertical="center"/>
      <protection locked="0"/>
    </xf>
    <xf numFmtId="2" fontId="1" fillId="4" borderId="3" xfId="0" applyNumberFormat="1" applyFont="1" applyFill="1" applyBorder="1" applyAlignment="1" applyProtection="1">
      <alignment horizontal="center" vertical="center"/>
      <protection locked="0"/>
    </xf>
    <xf numFmtId="2" fontId="8" fillId="6" borderId="21" xfId="2" applyNumberFormat="1" applyFont="1" applyFill="1" applyBorder="1" applyAlignment="1" applyProtection="1">
      <alignment horizontal="left"/>
    </xf>
    <xf numFmtId="168" fontId="1" fillId="4" borderId="18" xfId="0" applyNumberFormat="1" applyFont="1" applyFill="1" applyBorder="1" applyAlignment="1" applyProtection="1">
      <alignment horizontal="center" vertical="center"/>
      <protection locked="0"/>
    </xf>
    <xf numFmtId="168" fontId="1" fillId="4" borderId="19" xfId="0" applyNumberFormat="1" applyFont="1" applyFill="1" applyBorder="1" applyAlignment="1" applyProtection="1">
      <alignment horizontal="center" vertical="center"/>
      <protection locked="0"/>
    </xf>
    <xf numFmtId="2" fontId="36" fillId="15" borderId="27" xfId="0" applyNumberFormat="1" applyFont="1" applyFill="1" applyBorder="1" applyAlignment="1" applyProtection="1">
      <alignment horizontal="center" vertical="center" wrapText="1"/>
    </xf>
    <xf numFmtId="2" fontId="36" fillId="15" borderId="29" xfId="0" applyNumberFormat="1" applyFont="1" applyFill="1" applyBorder="1" applyAlignment="1" applyProtection="1">
      <alignment horizontal="center" vertical="center" wrapText="1"/>
    </xf>
    <xf numFmtId="2" fontId="36" fillId="15" borderId="30" xfId="0" applyNumberFormat="1" applyFont="1" applyFill="1" applyBorder="1" applyAlignment="1" applyProtection="1">
      <alignment horizontal="center" vertical="center" wrapText="1"/>
    </xf>
    <xf numFmtId="2" fontId="36" fillId="15" borderId="32" xfId="0" applyNumberFormat="1" applyFont="1" applyFill="1" applyBorder="1" applyAlignment="1" applyProtection="1">
      <alignment horizontal="center" vertical="center" wrapText="1"/>
    </xf>
    <xf numFmtId="2" fontId="36" fillId="15" borderId="0" xfId="0" applyNumberFormat="1" applyFont="1" applyFill="1" applyBorder="1" applyAlignment="1" applyProtection="1">
      <alignment horizontal="center" vertical="center" wrapText="1"/>
    </xf>
    <xf numFmtId="2" fontId="36" fillId="15" borderId="31" xfId="0" applyNumberFormat="1" applyFont="1" applyFill="1" applyBorder="1" applyAlignment="1" applyProtection="1">
      <alignment horizontal="center" vertical="center" wrapText="1"/>
    </xf>
    <xf numFmtId="2" fontId="36" fillId="15" borderId="18" xfId="0" applyNumberFormat="1" applyFont="1" applyFill="1" applyBorder="1" applyAlignment="1" applyProtection="1">
      <alignment horizontal="center" vertical="center" wrapText="1"/>
    </xf>
    <xf numFmtId="2" fontId="36" fillId="15" borderId="26" xfId="0" applyNumberFormat="1" applyFont="1" applyFill="1" applyBorder="1" applyAlignment="1" applyProtection="1">
      <alignment horizontal="center" vertical="center" wrapText="1"/>
    </xf>
    <xf numFmtId="2" fontId="36" fillId="15" borderId="19" xfId="0" applyNumberFormat="1" applyFont="1" applyFill="1" applyBorder="1" applyAlignment="1" applyProtection="1">
      <alignment horizontal="center" vertical="center" wrapText="1"/>
    </xf>
    <xf numFmtId="2" fontId="1" fillId="6" borderId="2" xfId="0" applyNumberFormat="1" applyFont="1" applyFill="1" applyBorder="1" applyAlignment="1" applyProtection="1">
      <alignment horizontal="center"/>
    </xf>
    <xf numFmtId="2" fontId="2" fillId="8" borderId="0" xfId="0" applyNumberFormat="1" applyFont="1" applyFill="1" applyBorder="1" applyAlignment="1" applyProtection="1">
      <alignment horizontal="center" vertical="center" wrapText="1"/>
    </xf>
    <xf numFmtId="2" fontId="9" fillId="3" borderId="0" xfId="0" applyNumberFormat="1" applyFont="1" applyFill="1" applyBorder="1" applyAlignment="1" applyProtection="1">
      <alignment horizontal="center" vertical="center"/>
    </xf>
    <xf numFmtId="2" fontId="3" fillId="14" borderId="1" xfId="0" applyNumberFormat="1" applyFont="1" applyFill="1" applyBorder="1" applyAlignment="1" applyProtection="1">
      <alignment horizontal="center" vertical="center"/>
    </xf>
    <xf numFmtId="2" fontId="1" fillId="2" borderId="2" xfId="0" applyNumberFormat="1" applyFont="1" applyFill="1" applyBorder="1" applyAlignment="1" applyProtection="1">
      <alignment horizontal="center" vertical="center"/>
    </xf>
    <xf numFmtId="2" fontId="1" fillId="2" borderId="20" xfId="0" applyNumberFormat="1" applyFont="1" applyFill="1" applyBorder="1" applyAlignment="1" applyProtection="1">
      <alignment horizontal="center" vertical="center"/>
    </xf>
    <xf numFmtId="2" fontId="1" fillId="2" borderId="3" xfId="0" applyNumberFormat="1" applyFont="1" applyFill="1" applyBorder="1" applyAlignment="1" applyProtection="1">
      <alignment horizontal="center" vertical="center"/>
    </xf>
    <xf numFmtId="2" fontId="8" fillId="6" borderId="5" xfId="2" applyNumberFormat="1" applyFont="1" applyFill="1" applyBorder="1" applyAlignment="1" applyProtection="1">
      <alignment horizontal="center" vertical="center" wrapText="1"/>
    </xf>
    <xf numFmtId="2" fontId="8" fillId="6" borderId="8" xfId="2" applyNumberFormat="1" applyFont="1" applyFill="1" applyBorder="1" applyAlignment="1" applyProtection="1">
      <alignment horizontal="center" vertical="center" wrapText="1"/>
    </xf>
    <xf numFmtId="2" fontId="8" fillId="6" borderId="9" xfId="2" applyNumberFormat="1" applyFont="1" applyFill="1" applyBorder="1" applyAlignment="1" applyProtection="1">
      <alignment horizontal="center" vertical="center" wrapText="1"/>
    </xf>
    <xf numFmtId="2" fontId="8" fillId="6" borderId="1" xfId="2" applyNumberFormat="1" applyFont="1" applyFill="1" applyBorder="1" applyAlignment="1" applyProtection="1">
      <alignment horizontal="left" vertical="center" wrapText="1"/>
    </xf>
    <xf numFmtId="2" fontId="12" fillId="6" borderId="34" xfId="0" applyNumberFormat="1" applyFont="1" applyFill="1" applyBorder="1" applyAlignment="1" applyProtection="1">
      <alignment horizontal="center" vertical="center" wrapText="1"/>
    </xf>
    <xf numFmtId="2" fontId="12" fillId="6" borderId="28" xfId="0" applyNumberFormat="1" applyFont="1" applyFill="1" applyBorder="1" applyAlignment="1" applyProtection="1">
      <alignment horizontal="center" vertical="center" wrapText="1"/>
    </xf>
    <xf numFmtId="2" fontId="2" fillId="3" borderId="26" xfId="0" applyNumberFormat="1" applyFont="1" applyFill="1" applyBorder="1" applyAlignment="1" applyProtection="1">
      <alignment horizontal="center" vertical="center" wrapText="1"/>
    </xf>
    <xf numFmtId="0" fontId="25" fillId="0" borderId="0" xfId="0" applyFont="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5" fillId="0" borderId="0" xfId="0" applyFont="1" applyAlignment="1">
      <alignment horizontal="left"/>
    </xf>
    <xf numFmtId="0" fontId="28" fillId="0" borderId="0" xfId="0" applyFont="1" applyAlignment="1">
      <alignment horizontal="center"/>
    </xf>
    <xf numFmtId="0" fontId="28" fillId="0" borderId="40" xfId="0" applyFont="1" applyBorder="1" applyAlignment="1">
      <alignment horizontal="center"/>
    </xf>
    <xf numFmtId="0" fontId="28" fillId="0" borderId="0" xfId="0" applyFont="1" applyBorder="1" applyAlignment="1">
      <alignment horizontal="left" vertical="center" wrapText="1"/>
    </xf>
    <xf numFmtId="0" fontId="27" fillId="0" borderId="27" xfId="0" applyFont="1" applyBorder="1" applyAlignment="1">
      <alignment horizontal="justify" vertical="justify" wrapText="1" readingOrder="1"/>
    </xf>
    <xf numFmtId="0" fontId="27" fillId="0" borderId="30" xfId="0" applyFont="1" applyBorder="1" applyAlignment="1">
      <alignment horizontal="justify" vertical="justify" wrapText="1" readingOrder="1"/>
    </xf>
    <xf numFmtId="0" fontId="27" fillId="0" borderId="32" xfId="0" applyFont="1" applyBorder="1" applyAlignment="1">
      <alignment horizontal="justify" vertical="justify" wrapText="1" readingOrder="1"/>
    </xf>
    <xf numFmtId="0" fontId="27" fillId="0" borderId="31" xfId="0" applyFont="1" applyBorder="1" applyAlignment="1">
      <alignment horizontal="justify" vertical="justify" wrapText="1" readingOrder="1"/>
    </xf>
    <xf numFmtId="0" fontId="27" fillId="0" borderId="18" xfId="0" applyFont="1" applyBorder="1" applyAlignment="1">
      <alignment horizontal="justify" vertical="justify" wrapText="1" readingOrder="1"/>
    </xf>
    <xf numFmtId="0" fontId="27" fillId="0" borderId="19" xfId="0" applyFont="1" applyBorder="1" applyAlignment="1">
      <alignment horizontal="justify" vertical="justify" wrapText="1" readingOrder="1"/>
    </xf>
    <xf numFmtId="0" fontId="35" fillId="0" borderId="0" xfId="0" applyFont="1" applyBorder="1" applyAlignment="1">
      <alignment horizontal="left" vertical="center" wrapText="1"/>
    </xf>
    <xf numFmtId="2" fontId="28" fillId="0" borderId="0" xfId="0" applyNumberFormat="1" applyFont="1"/>
    <xf numFmtId="0" fontId="28" fillId="0" borderId="31" xfId="0" applyFont="1" applyBorder="1" applyAlignment="1">
      <alignment horizontal="left" vertical="center" wrapText="1"/>
    </xf>
    <xf numFmtId="168" fontId="28" fillId="0" borderId="0" xfId="0" applyNumberFormat="1" applyFont="1" applyBorder="1" applyAlignment="1">
      <alignment horizontal="left" vertical="center" wrapText="1"/>
    </xf>
    <xf numFmtId="0" fontId="28"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center" wrapText="1"/>
    </xf>
    <xf numFmtId="0" fontId="28" fillId="0" borderId="0" xfId="0" applyFont="1" applyAlignment="1">
      <alignment horizontal="justify" vertical="justify" wrapText="1" readingOrder="1"/>
    </xf>
    <xf numFmtId="0" fontId="28" fillId="0" borderId="0" xfId="0" applyFont="1" applyAlignment="1">
      <alignment horizontal="justify" vertical="center" wrapText="1"/>
    </xf>
    <xf numFmtId="0" fontId="26" fillId="0" borderId="0" xfId="0" applyFont="1" applyAlignment="1">
      <alignment horizontal="left" vertical="center" wrapText="1"/>
    </xf>
    <xf numFmtId="2" fontId="28" fillId="0" borderId="0" xfId="0" applyNumberFormat="1" applyFont="1" applyBorder="1" applyAlignment="1">
      <alignment horizontal="left" vertical="center" wrapText="1"/>
    </xf>
    <xf numFmtId="0" fontId="41" fillId="0" borderId="38" xfId="0" applyFont="1" applyBorder="1" applyAlignment="1">
      <alignment horizontal="center" vertical="center" wrapText="1"/>
    </xf>
    <xf numFmtId="0" fontId="41" fillId="0" borderId="17" xfId="0" applyFont="1" applyBorder="1" applyAlignment="1">
      <alignment horizontal="center" vertical="center" wrapText="1"/>
    </xf>
    <xf numFmtId="2" fontId="28" fillId="0" borderId="36" xfId="0" applyNumberFormat="1" applyFont="1" applyBorder="1" applyAlignment="1">
      <alignment horizontal="center" vertical="center" wrapText="1"/>
    </xf>
    <xf numFmtId="2" fontId="28" fillId="0" borderId="7" xfId="0" applyNumberFormat="1" applyFont="1" applyBorder="1" applyAlignment="1">
      <alignment horizontal="center" vertical="center" wrapText="1"/>
    </xf>
    <xf numFmtId="0" fontId="37" fillId="0" borderId="0" xfId="0" applyFont="1" applyAlignment="1">
      <alignment horizontal="lef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2" fontId="28" fillId="0" borderId="17" xfId="0" applyNumberFormat="1" applyFont="1" applyBorder="1" applyAlignment="1">
      <alignment horizontal="left" vertical="center" wrapText="1"/>
    </xf>
    <xf numFmtId="0" fontId="28" fillId="0" borderId="15" xfId="0" applyFont="1" applyBorder="1" applyAlignment="1">
      <alignment vertical="center" wrapText="1"/>
    </xf>
    <xf numFmtId="0" fontId="28" fillId="0" borderId="17" xfId="0" applyFont="1" applyBorder="1" applyAlignment="1">
      <alignment vertical="center" wrapText="1"/>
    </xf>
    <xf numFmtId="1" fontId="28" fillId="0" borderId="7" xfId="0" applyNumberFormat="1" applyFont="1" applyBorder="1" applyAlignment="1">
      <alignment horizontal="left" vertical="center" wrapText="1"/>
    </xf>
    <xf numFmtId="0" fontId="28" fillId="0" borderId="22" xfId="0" applyFont="1" applyBorder="1" applyAlignment="1">
      <alignment vertical="center" wrapText="1"/>
    </xf>
    <xf numFmtId="0" fontId="28" fillId="0" borderId="7" xfId="0" applyFont="1" applyBorder="1" applyAlignment="1">
      <alignment vertical="center" wrapText="1"/>
    </xf>
    <xf numFmtId="168" fontId="28" fillId="0" borderId="7" xfId="0" applyNumberFormat="1" applyFont="1" applyBorder="1" applyAlignment="1">
      <alignment horizontal="left" vertical="center" wrapText="1"/>
    </xf>
    <xf numFmtId="0" fontId="35" fillId="0" borderId="0" xfId="0" applyFont="1" applyAlignment="1">
      <alignment horizontal="left" vertical="center" wrapText="1"/>
    </xf>
    <xf numFmtId="0" fontId="35"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4" xfId="0" applyFont="1" applyBorder="1" applyAlignment="1">
      <alignment horizontal="center" vertical="center" wrapText="1"/>
    </xf>
    <xf numFmtId="2" fontId="35" fillId="0" borderId="38" xfId="0" applyNumberFormat="1" applyFont="1" applyBorder="1" applyAlignment="1">
      <alignment horizontal="center" vertical="center" wrapText="1"/>
    </xf>
    <xf numFmtId="1" fontId="35" fillId="0" borderId="17" xfId="0" applyNumberFormat="1" applyFont="1" applyBorder="1" applyAlignment="1">
      <alignment horizontal="center" vertical="center" wrapText="1"/>
    </xf>
    <xf numFmtId="2" fontId="35" fillId="0" borderId="17" xfId="0" applyNumberFormat="1" applyFont="1" applyBorder="1" applyAlignment="1">
      <alignment horizontal="center" vertical="center" wrapText="1"/>
    </xf>
    <xf numFmtId="0" fontId="35" fillId="0" borderId="0" xfId="0" applyFont="1" applyAlignment="1">
      <alignment horizontal="center" vertical="center" wrapText="1"/>
    </xf>
    <xf numFmtId="0" fontId="35" fillId="0" borderId="17" xfId="0" applyFont="1" applyBorder="1" applyAlignment="1">
      <alignment horizontal="center" vertical="center" wrapText="1"/>
    </xf>
    <xf numFmtId="1" fontId="28" fillId="0" borderId="21" xfId="0" applyNumberFormat="1" applyFont="1" applyBorder="1" applyAlignment="1">
      <alignment horizontal="center" vertical="center" wrapText="1"/>
    </xf>
    <xf numFmtId="171" fontId="28" fillId="0" borderId="19" xfId="0" applyNumberFormat="1" applyFont="1" applyBorder="1" applyAlignment="1">
      <alignment horizontal="center" vertical="center" wrapText="1"/>
    </xf>
    <xf numFmtId="169" fontId="28" fillId="0" borderId="21" xfId="0" applyNumberFormat="1" applyFont="1" applyBorder="1" applyAlignment="1">
      <alignment horizontal="center" vertical="center" wrapText="1"/>
    </xf>
    <xf numFmtId="171" fontId="28" fillId="0" borderId="1" xfId="0" applyNumberFormat="1" applyFont="1" applyBorder="1" applyAlignment="1">
      <alignment horizontal="center" vertical="center" wrapText="1"/>
    </xf>
    <xf numFmtId="169" fontId="28" fillId="0" borderId="1" xfId="0" applyNumberFormat="1" applyFont="1" applyBorder="1" applyAlignment="1">
      <alignment horizontal="center" vertical="center" wrapText="1"/>
    </xf>
    <xf numFmtId="1" fontId="28"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2" fontId="28" fillId="0" borderId="1" xfId="0" applyNumberFormat="1" applyFont="1" applyBorder="1" applyAlignment="1">
      <alignment horizontal="center" vertical="center" wrapText="1"/>
    </xf>
    <xf numFmtId="0" fontId="28" fillId="0" borderId="0" xfId="0" applyFont="1" applyAlignment="1">
      <alignment horizontal="justify" vertical="justify"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1" fontId="35" fillId="0" borderId="38" xfId="0" applyNumberFormat="1" applyFont="1" applyBorder="1" applyAlignment="1">
      <alignment horizontal="center" vertical="center" wrapText="1"/>
    </xf>
    <xf numFmtId="0" fontId="35" fillId="0" borderId="38" xfId="0" applyFont="1" applyBorder="1" applyAlignment="1">
      <alignment horizontal="center" vertical="center" wrapText="1"/>
    </xf>
    <xf numFmtId="171" fontId="28" fillId="0" borderId="21" xfId="0" applyNumberFormat="1" applyFont="1" applyBorder="1" applyAlignment="1">
      <alignment horizontal="center" vertical="center" wrapText="1"/>
    </xf>
    <xf numFmtId="0" fontId="28" fillId="2" borderId="0" xfId="0" applyFont="1" applyFill="1" applyBorder="1" applyAlignment="1">
      <alignment horizontal="justify" vertical="justify"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2" fontId="35" fillId="0" borderId="15" xfId="0" applyNumberFormat="1" applyFont="1" applyBorder="1" applyAlignment="1">
      <alignment horizontal="center" vertical="center" wrapText="1"/>
    </xf>
    <xf numFmtId="0" fontId="28" fillId="0" borderId="0" xfId="0" applyFont="1" applyAlignment="1">
      <alignment horizontal="left" vertical="center" wrapText="1"/>
    </xf>
    <xf numFmtId="0" fontId="35" fillId="0" borderId="0" xfId="0" applyFont="1" applyBorder="1" applyAlignment="1">
      <alignment horizontal="center" vertical="center" wrapText="1"/>
    </xf>
    <xf numFmtId="0" fontId="28" fillId="0" borderId="0" xfId="0" applyFont="1" applyBorder="1" applyAlignment="1">
      <alignment horizontal="justify" vertical="justify" wrapText="1"/>
    </xf>
    <xf numFmtId="0" fontId="28" fillId="0" borderId="38" xfId="0" applyFont="1" applyBorder="1" applyAlignment="1">
      <alignment horizontal="left" vertical="center" wrapText="1"/>
    </xf>
    <xf numFmtId="0" fontId="28" fillId="0" borderId="25" xfId="0" applyFont="1" applyBorder="1" applyAlignment="1">
      <alignment horizontal="left" vertical="center" wrapText="1"/>
    </xf>
    <xf numFmtId="0" fontId="28" fillId="0" borderId="35" xfId="0" applyFont="1" applyBorder="1" applyAlignment="1">
      <alignment horizontal="left" vertical="center" wrapText="1"/>
    </xf>
    <xf numFmtId="2" fontId="35" fillId="2" borderId="4" xfId="0" applyNumberFormat="1" applyFont="1" applyFill="1" applyBorder="1" applyAlignment="1" applyProtection="1">
      <alignment horizontal="center" vertical="center"/>
    </xf>
    <xf numFmtId="2" fontId="35" fillId="2" borderId="5" xfId="0" applyNumberFormat="1" applyFont="1" applyFill="1" applyBorder="1" applyAlignment="1" applyProtection="1">
      <alignment horizontal="center" vertical="center" wrapText="1"/>
    </xf>
    <xf numFmtId="2" fontId="25" fillId="2" borderId="1" xfId="0" applyNumberFormat="1" applyFont="1" applyFill="1" applyBorder="1" applyAlignment="1" applyProtection="1">
      <alignment horizontal="left" vertical="center"/>
    </xf>
    <xf numFmtId="166" fontId="28" fillId="2" borderId="1" xfId="0" applyNumberFormat="1" applyFont="1" applyFill="1" applyBorder="1" applyAlignment="1" applyProtection="1">
      <alignment horizontal="center" vertical="center" wrapText="1"/>
    </xf>
    <xf numFmtId="166" fontId="28" fillId="2" borderId="1" xfId="0" applyNumberFormat="1" applyFont="1" applyFill="1" applyBorder="1" applyAlignment="1" applyProtection="1">
      <alignment horizontal="center" vertical="center"/>
    </xf>
    <xf numFmtId="164" fontId="28" fillId="2" borderId="1" xfId="0" applyNumberFormat="1" applyFont="1" applyFill="1" applyBorder="1" applyAlignment="1" applyProtection="1">
      <alignment horizontal="center" vertical="center"/>
    </xf>
    <xf numFmtId="169" fontId="28" fillId="2" borderId="1" xfId="0" applyNumberFormat="1" applyFont="1" applyFill="1" applyBorder="1" applyAlignment="1" applyProtection="1">
      <alignment horizontal="center" vertical="center" wrapText="1"/>
    </xf>
    <xf numFmtId="169" fontId="28" fillId="2" borderId="0" xfId="0" applyNumberFormat="1" applyFont="1" applyFill="1" applyBorder="1" applyAlignment="1" applyProtection="1">
      <alignment horizontal="center" vertical="center" wrapText="1"/>
    </xf>
    <xf numFmtId="166" fontId="28" fillId="2" borderId="0" xfId="0" applyNumberFormat="1" applyFont="1" applyFill="1" applyBorder="1" applyAlignment="1" applyProtection="1">
      <alignment horizontal="center" vertical="center"/>
    </xf>
    <xf numFmtId="164" fontId="28" fillId="2" borderId="0" xfId="0" applyNumberFormat="1" applyFont="1" applyFill="1" applyBorder="1" applyAlignment="1" applyProtection="1">
      <alignment horizontal="center" vertical="center"/>
    </xf>
    <xf numFmtId="0" fontId="41" fillId="0" borderId="0" xfId="0" applyFont="1" applyBorder="1" applyAlignment="1">
      <alignment horizontal="left" vertical="center" wrapText="1"/>
    </xf>
    <xf numFmtId="0" fontId="41" fillId="0" borderId="43" xfId="0" applyFont="1" applyBorder="1" applyAlignment="1">
      <alignment horizontal="left" vertical="center" wrapText="1"/>
    </xf>
    <xf numFmtId="168" fontId="26" fillId="0" borderId="0" xfId="0" applyNumberFormat="1" applyFont="1" applyAlignment="1">
      <alignment vertical="center" wrapText="1"/>
    </xf>
    <xf numFmtId="0" fontId="37" fillId="0" borderId="0" xfId="0" applyFont="1"/>
    <xf numFmtId="0" fontId="42"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38" fillId="0" borderId="42" xfId="0" applyFont="1" applyBorder="1" applyAlignment="1">
      <alignment vertical="center" wrapText="1"/>
    </xf>
    <xf numFmtId="0" fontId="38" fillId="0" borderId="0" xfId="0" applyFont="1" applyBorder="1" applyAlignment="1">
      <alignment horizontal="center" vertical="center" wrapText="1"/>
    </xf>
    <xf numFmtId="0" fontId="42" fillId="0" borderId="0" xfId="0" applyFont="1" applyBorder="1" applyAlignment="1">
      <alignment horizontal="left" vertical="center" wrapText="1"/>
    </xf>
  </cellXfs>
  <cellStyles count="3">
    <cellStyle name="Buena" xfId="2" builtinId="26"/>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F9900"/>
      <color rgb="FFDDEBF7"/>
      <color rgb="FFFFF2CC"/>
      <color rgb="FFFFFFFF"/>
      <color rgb="FFFFFF99"/>
      <color rgb="FFF4B084"/>
      <color rgb="FF8DB4E2"/>
      <color rgb="FFFFD85D"/>
      <color rgb="FF9BC2E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2748751622317E-2"/>
          <c:y val="0.10213502227867018"/>
          <c:w val="0.89016256604346367"/>
          <c:h val="0.80768101300863082"/>
        </c:manualLayout>
      </c:layout>
      <c:scatterChart>
        <c:scatterStyle val="lineMarker"/>
        <c:varyColors val="0"/>
        <c:ser>
          <c:idx val="0"/>
          <c:order val="0"/>
          <c:tx>
            <c:strRef>
              <c:f>'Hoja calculo Balanzas'!$J$121:$J$125</c:f>
              <c:strCache>
                <c:ptCount val="5"/>
                <c:pt idx="0">
                  <c:v>5</c:v>
                </c:pt>
                <c:pt idx="1">
                  <c:v>1000</c:v>
                </c:pt>
                <c:pt idx="2">
                  <c:v>2000</c:v>
                </c:pt>
                <c:pt idx="3">
                  <c:v>5000</c:v>
                </c:pt>
                <c:pt idx="4">
                  <c:v>8200</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6471686320229446"/>
                  <c:y val="-7.271230390325554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errBars>
            <c:errDir val="x"/>
            <c:errBarType val="both"/>
            <c:errValType val="fixedVal"/>
            <c:noEndCap val="0"/>
            <c:val val="1"/>
            <c:spPr>
              <a:noFill/>
              <a:ln w="9525" cap="flat" cmpd="sng" algn="ctr">
                <a:solidFill>
                  <a:schemeClr val="lt1">
                    <a:lumMod val="95000"/>
                  </a:schemeClr>
                </a:solidFill>
                <a:round/>
              </a:ln>
              <a:effectLst/>
            </c:spPr>
          </c:errBars>
          <c:xVal>
            <c:numRef>
              <c:f>'Hoja calculo Balanzas'!$J$121:$J$125</c:f>
              <c:numCache>
                <c:formatCode>0</c:formatCode>
                <c:ptCount val="5"/>
                <c:pt idx="0">
                  <c:v>5</c:v>
                </c:pt>
                <c:pt idx="1">
                  <c:v>1000</c:v>
                </c:pt>
                <c:pt idx="2">
                  <c:v>2000</c:v>
                </c:pt>
                <c:pt idx="3">
                  <c:v>5000</c:v>
                </c:pt>
                <c:pt idx="4">
                  <c:v>8200</c:v>
                </c:pt>
              </c:numCache>
            </c:numRef>
          </c:xVal>
          <c:yVal>
            <c:numRef>
              <c:f>'Hoja calculo Balanzas'!$K$121:$K$125</c:f>
              <c:numCache>
                <c:formatCode>0.000</c:formatCode>
                <c:ptCount val="5"/>
                <c:pt idx="0">
                  <c:v>0</c:v>
                </c:pt>
                <c:pt idx="1">
                  <c:v>0</c:v>
                </c:pt>
                <c:pt idx="2">
                  <c:v>0</c:v>
                </c:pt>
                <c:pt idx="3">
                  <c:v>0</c:v>
                </c:pt>
                <c:pt idx="4" formatCode="0.00">
                  <c:v>0</c:v>
                </c:pt>
              </c:numCache>
            </c:numRef>
          </c:yVal>
          <c:smooth val="0"/>
        </c:ser>
        <c:dLbls>
          <c:showLegendKey val="0"/>
          <c:showVal val="0"/>
          <c:showCatName val="0"/>
          <c:showSerName val="0"/>
          <c:showPercent val="0"/>
          <c:showBubbleSize val="0"/>
        </c:dLbls>
        <c:axId val="423392256"/>
        <c:axId val="423383552"/>
      </c:scatterChart>
      <c:valAx>
        <c:axId val="423392256"/>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23383552"/>
        <c:crosses val="autoZero"/>
        <c:crossBetween val="midCat"/>
        <c:majorUnit val="1000"/>
        <c:minorUnit val="10"/>
      </c:valAx>
      <c:valAx>
        <c:axId val="423383552"/>
        <c:scaling>
          <c:orientation val="minMax"/>
          <c:max val="70"/>
          <c:min val="30"/>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IcerItidumbre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0.00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23392256"/>
        <c:crosses val="autoZero"/>
        <c:crossBetween val="midCat"/>
        <c:majorUnit val="10"/>
        <c:minorUnit val="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'CERTIFICADO '!$B$110</c:f>
              <c:strCache>
                <c:ptCount val="1"/>
                <c:pt idx="0">
                  <c:v>ERROR (mg)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'CERTIFICADO '!$C$111:$C$115</c:f>
                <c:numCache>
                  <c:formatCode>General</c:formatCode>
                  <c:ptCount val="5"/>
                  <c:pt idx="0">
                    <c:v>0</c:v>
                  </c:pt>
                  <c:pt idx="1">
                    <c:v>0</c:v>
                  </c:pt>
                  <c:pt idx="2">
                    <c:v>0</c:v>
                  </c:pt>
                  <c:pt idx="3">
                    <c:v>0</c:v>
                  </c:pt>
                  <c:pt idx="4">
                    <c:v>0</c:v>
                  </c:pt>
                </c:numCache>
              </c:numRef>
            </c:plus>
            <c:minus>
              <c:numRef>
                <c:f>'CERTIFICADO '!$C$111:$C$115</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'CERTIFICADO '!$A$111:$A$115</c:f>
              <c:numCache>
                <c:formatCode>0</c:formatCode>
                <c:ptCount val="5"/>
                <c:pt idx="0">
                  <c:v>0</c:v>
                </c:pt>
                <c:pt idx="1">
                  <c:v>0</c:v>
                </c:pt>
                <c:pt idx="2">
                  <c:v>0</c:v>
                </c:pt>
                <c:pt idx="3">
                  <c:v>0</c:v>
                </c:pt>
                <c:pt idx="4">
                  <c:v>0</c:v>
                </c:pt>
              </c:numCache>
            </c:numRef>
          </c:xVal>
          <c:yVal>
            <c:numRef>
              <c:f>'CERTIFICADO '!$B$111:$B$115</c:f>
              <c:numCache>
                <c:formatCode>0.0</c:formatCode>
                <c:ptCount val="5"/>
                <c:pt idx="0">
                  <c:v>0</c:v>
                </c:pt>
                <c:pt idx="1">
                  <c:v>0</c:v>
                </c:pt>
                <c:pt idx="2">
                  <c:v>0</c:v>
                </c:pt>
                <c:pt idx="3">
                  <c:v>0</c:v>
                </c:pt>
                <c:pt idx="4">
                  <c:v>0</c:v>
                </c:pt>
              </c:numCache>
            </c:numRef>
          </c:yVal>
          <c:smooth val="0"/>
        </c:ser>
        <c:dLbls>
          <c:dLblPos val="t"/>
          <c:showLegendKey val="0"/>
          <c:showVal val="1"/>
          <c:showCatName val="0"/>
          <c:showSerName val="0"/>
          <c:showPercent val="0"/>
          <c:showBubbleSize val="0"/>
        </c:dLbls>
        <c:axId val="423385184"/>
        <c:axId val="423387904"/>
      </c:scatterChart>
      <c:valAx>
        <c:axId val="423385184"/>
        <c:scaling>
          <c:orientation val="minMax"/>
          <c:max val="9000"/>
          <c:min val="-100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12700" cap="rnd" cmpd="thickThin">
            <a:solidFill>
              <a:schemeClr val="accent1">
                <a:lumMod val="75000"/>
                <a:alpha val="9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423387904"/>
        <c:crosses val="autoZero"/>
        <c:crossBetween val="midCat"/>
        <c:majorUnit val="1000"/>
        <c:minorUnit val="10"/>
      </c:valAx>
      <c:valAx>
        <c:axId val="423387904"/>
        <c:scaling>
          <c:orientation val="minMax"/>
          <c:max val="100"/>
          <c:min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mg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9525"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423385184"/>
        <c:crossesAt val="0"/>
        <c:crossBetween val="midCat"/>
        <c:majorUnit val="20"/>
        <c:minorUnit val="6"/>
      </c:valAx>
      <c:spPr>
        <a:gradFill>
          <a:gsLst>
            <a:gs pos="100000">
              <a:schemeClr val="lt1">
                <a:lumMod val="95000"/>
              </a:schemeClr>
            </a:gs>
            <a:gs pos="0">
              <a:schemeClr val="lt1">
                <a:alpha val="0"/>
              </a:schemeClr>
            </a:gs>
          </a:gsLst>
          <a:lin ang="5400000" scaled="0"/>
        </a:gradFill>
        <a:ln w="12700" cmpd="thickThin">
          <a:solidFill>
            <a:schemeClr val="accent1">
              <a:lumMod val="75000"/>
            </a:schemeClr>
          </a:solidFill>
        </a:ln>
        <a:effectLst>
          <a:softEdge rad="419100"/>
        </a:effectLst>
      </c:spPr>
    </c:plotArea>
    <c:plotVisOnly val="1"/>
    <c:dispBlanksAs val="gap"/>
    <c:showDLblsOverMax val="0"/>
  </c:chart>
  <c:spPr>
    <a:solidFill>
      <a:schemeClr val="accent4">
        <a:lumMod val="40000"/>
        <a:lumOff val="60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file:///\\Abeltran\publico\Logo%20completo.gif" TargetMode="Externa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2</xdr:col>
      <xdr:colOff>281745</xdr:colOff>
      <xdr:row>68</xdr:row>
      <xdr:rowOff>25950</xdr:rowOff>
    </xdr:from>
    <xdr:ext cx="2025739" cy="353766"/>
    <mc:AlternateContent xmlns:mc="http://schemas.openxmlformats.org/markup-compatibility/2006" xmlns:a14="http://schemas.microsoft.com/office/drawing/2010/main">
      <mc:Choice Requires="a14">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76</xdr:row>
      <xdr:rowOff>192983</xdr:rowOff>
    </xdr:from>
    <xdr:ext cx="65" cy="172227"/>
    <xdr:sp macro="" textlink="">
      <xdr:nvSpPr>
        <xdr:cNvPr id="3" name="CuadroTexto 2"/>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57</xdr:row>
      <xdr:rowOff>117231</xdr:rowOff>
    </xdr:from>
    <xdr:ext cx="65" cy="172227"/>
    <xdr:sp macro="" textlink="">
      <xdr:nvSpPr>
        <xdr:cNvPr id="4" name="CuadroTexto 3"/>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56</xdr:row>
      <xdr:rowOff>95983</xdr:rowOff>
    </xdr:from>
    <xdr:ext cx="65" cy="172227"/>
    <xdr:sp macro="" textlink="">
      <xdr:nvSpPr>
        <xdr:cNvPr id="5" name="CuadroTexto 4"/>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71</xdr:row>
      <xdr:rowOff>19050</xdr:rowOff>
    </xdr:from>
    <xdr:ext cx="2314575" cy="361949"/>
    <mc:AlternateContent xmlns:mc="http://schemas.openxmlformats.org/markup-compatibility/2006" xmlns:a14="http://schemas.microsoft.com/office/drawing/2010/main">
      <mc:Choice Requires="a14">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70</xdr:row>
      <xdr:rowOff>37234</xdr:rowOff>
    </xdr:from>
    <xdr:ext cx="1962150" cy="361949"/>
    <mc:AlternateContent xmlns:mc="http://schemas.openxmlformats.org/markup-compatibility/2006" xmlns:a14="http://schemas.microsoft.com/office/drawing/2010/main">
      <mc:Choice Requires="a14">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69</xdr:row>
      <xdr:rowOff>95250</xdr:rowOff>
    </xdr:from>
    <xdr:ext cx="1304925" cy="295275"/>
    <mc:AlternateContent xmlns:mc="http://schemas.openxmlformats.org/markup-compatibility/2006" xmlns:a14="http://schemas.microsoft.com/office/drawing/2010/main">
      <mc:Choice Requires="a14">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76</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73</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95</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74</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75</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78</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91</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89</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85</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99</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103</xdr:row>
      <xdr:rowOff>0</xdr:rowOff>
    </xdr:from>
    <xdr:ext cx="1717432" cy="343632"/>
    <mc:AlternateContent xmlns:mc="http://schemas.openxmlformats.org/markup-compatibility/2006" xmlns:a14="http://schemas.microsoft.com/office/drawing/2010/main">
      <mc:Choice Requires="a14">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102</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103</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51</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51</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51</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103</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111</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113</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112</xdr:row>
      <xdr:rowOff>121227</xdr:rowOff>
    </xdr:from>
    <xdr:ext cx="775725" cy="175176"/>
    <mc:AlternateContent xmlns:mc="http://schemas.openxmlformats.org/markup-compatibility/2006" xmlns:a14="http://schemas.microsoft.com/office/drawing/2010/main">
      <mc:Choice Requires="a14">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maxima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113</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103</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109</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111</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127</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51</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82</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84</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87</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88</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89</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83</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118</xdr:row>
      <xdr:rowOff>67235</xdr:rowOff>
    </xdr:from>
    <xdr:to>
      <xdr:col>8</xdr:col>
      <xdr:colOff>974913</xdr:colOff>
      <xdr:row>125</xdr:row>
      <xdr:rowOff>425823</xdr:rowOff>
    </xdr:to>
    <xdr:graphicFrame macro="">
      <xdr:nvGraphicFramePr>
        <xdr:cNvPr id="43"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81644</xdr:colOff>
      <xdr:row>31</xdr:row>
      <xdr:rowOff>150687</xdr:rowOff>
    </xdr:from>
    <xdr:to>
      <xdr:col>11</xdr:col>
      <xdr:colOff>166488</xdr:colOff>
      <xdr:row>36</xdr:row>
      <xdr:rowOff>95249</xdr:rowOff>
    </xdr:to>
    <xdr:pic>
      <xdr:nvPicPr>
        <xdr:cNvPr id="44" name="Imagen 43"/>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7415894" y="11090830"/>
          <a:ext cx="4544786" cy="2121705"/>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56</xdr:row>
      <xdr:rowOff>95983</xdr:rowOff>
    </xdr:from>
    <xdr:ext cx="65" cy="172227"/>
    <xdr:sp macro="" textlink="">
      <xdr:nvSpPr>
        <xdr:cNvPr id="51" name="CuadroTexto 50"/>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56</xdr:row>
      <xdr:rowOff>95983</xdr:rowOff>
    </xdr:from>
    <xdr:ext cx="65" cy="172227"/>
    <xdr:sp macro="" textlink="">
      <xdr:nvSpPr>
        <xdr:cNvPr id="52" name="CuadroTexto 5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51</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51</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editAs="oneCell">
    <xdr:from>
      <xdr:col>0</xdr:col>
      <xdr:colOff>314325</xdr:colOff>
      <xdr:row>0</xdr:row>
      <xdr:rowOff>152400</xdr:rowOff>
    </xdr:from>
    <xdr:to>
      <xdr:col>1</xdr:col>
      <xdr:colOff>998376</xdr:colOff>
      <xdr:row>2</xdr:row>
      <xdr:rowOff>190579</xdr:rowOff>
    </xdr:to>
    <xdr:pic>
      <xdr:nvPicPr>
        <xdr:cNvPr id="48" name="Imagen 47"/>
        <xdr:cNvPicPr>
          <a:picLocks noChangeAspect="1"/>
        </xdr:cNvPicPr>
      </xdr:nvPicPr>
      <xdr:blipFill>
        <a:blip xmlns:r="http://schemas.openxmlformats.org/officeDocument/2006/relationships" r:embed="rId4"/>
        <a:stretch>
          <a:fillRect/>
        </a:stretch>
      </xdr:blipFill>
      <xdr:spPr>
        <a:xfrm>
          <a:off x="314325" y="152400"/>
          <a:ext cx="1798476" cy="914479"/>
        </a:xfrm>
        <a:prstGeom prst="rect">
          <a:avLst/>
        </a:prstGeom>
      </xdr:spPr>
    </xdr:pic>
    <xdr:clientData/>
  </xdr:twoCellAnchor>
  <xdr:twoCellAnchor>
    <xdr:from>
      <xdr:col>0</xdr:col>
      <xdr:colOff>0</xdr:colOff>
      <xdr:row>26</xdr:row>
      <xdr:rowOff>119061</xdr:rowOff>
    </xdr:from>
    <xdr:to>
      <xdr:col>12</xdr:col>
      <xdr:colOff>23812</xdr:colOff>
      <xdr:row>137</xdr:row>
      <xdr:rowOff>35718</xdr:rowOff>
    </xdr:to>
    <xdr:sp macro="" textlink="">
      <xdr:nvSpPr>
        <xdr:cNvPr id="34" name="Rectángulo 33"/>
        <xdr:cNvSpPr/>
      </xdr:nvSpPr>
      <xdr:spPr>
        <a:xfrm>
          <a:off x="0" y="10679905"/>
          <a:ext cx="13454062" cy="4250531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198560</xdr:colOff>
      <xdr:row>72</xdr:row>
      <xdr:rowOff>116498</xdr:rowOff>
    </xdr:from>
    <xdr:to>
      <xdr:col>5</xdr:col>
      <xdr:colOff>609376</xdr:colOff>
      <xdr:row>77</xdr:row>
      <xdr:rowOff>112481</xdr:rowOff>
    </xdr:to>
    <xdr:pic>
      <xdr:nvPicPr>
        <xdr:cNvPr id="2" name="Imagen 1"/>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503002" y="16308998"/>
          <a:ext cx="2397370" cy="118291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159</xdr:row>
      <xdr:rowOff>133350</xdr:rowOff>
    </xdr:from>
    <xdr:ext cx="295275" cy="375680"/>
    <xdr:sp macro="" textlink="">
      <xdr:nvSpPr>
        <xdr:cNvPr id="3" name="CuadroTexto 2"/>
        <xdr:cNvSpPr txBox="1"/>
      </xdr:nvSpPr>
      <xdr:spPr>
        <a:xfrm>
          <a:off x="257174" y="369474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198785</xdr:colOff>
      <xdr:row>124</xdr:row>
      <xdr:rowOff>157368</xdr:rowOff>
    </xdr:from>
    <xdr:to>
      <xdr:col>5</xdr:col>
      <xdr:colOff>704024</xdr:colOff>
      <xdr:row>140</xdr:row>
      <xdr:rowOff>157369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304800</xdr:colOff>
      <xdr:row>188</xdr:row>
      <xdr:rowOff>95983</xdr:rowOff>
    </xdr:from>
    <xdr:ext cx="65" cy="172227"/>
    <xdr:sp macro="" textlink="">
      <xdr:nvSpPr>
        <xdr:cNvPr id="12" name="CuadroTexto 1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188</xdr:row>
      <xdr:rowOff>95983</xdr:rowOff>
    </xdr:from>
    <xdr:ext cx="65" cy="172227"/>
    <xdr:sp macro="" textlink="">
      <xdr:nvSpPr>
        <xdr:cNvPr id="13" name="CuadroTexto 12"/>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159</xdr:row>
      <xdr:rowOff>37892</xdr:rowOff>
    </xdr:from>
    <xdr:ext cx="2243138" cy="264496"/>
    <mc:AlternateContent xmlns:mc="http://schemas.openxmlformats.org/markup-compatibility/2006" xmlns:a14="http://schemas.microsoft.com/office/drawing/2010/main">
      <mc:Choice Requires="a14">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158</xdr:row>
      <xdr:rowOff>115957</xdr:rowOff>
    </xdr:from>
    <xdr:ext cx="2028063" cy="523875"/>
    <mc:AlternateContent xmlns:mc="http://schemas.openxmlformats.org/markup-compatibility/2006" xmlns:a14="http://schemas.microsoft.com/office/drawing/2010/main">
      <mc:Choice Requires="a14">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twoCellAnchor>
    <xdr:from>
      <xdr:col>0</xdr:col>
      <xdr:colOff>76200</xdr:colOff>
      <xdr:row>0</xdr:row>
      <xdr:rowOff>69850</xdr:rowOff>
    </xdr:from>
    <xdr:to>
      <xdr:col>1</xdr:col>
      <xdr:colOff>450850</xdr:colOff>
      <xdr:row>2</xdr:row>
      <xdr:rowOff>190500</xdr:rowOff>
    </xdr:to>
    <xdr:pic>
      <xdr:nvPicPr>
        <xdr:cNvPr id="14" name="Picture 50" descr="\\Abeltran\publico\Logo completo.gif"/>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6200" y="69850"/>
          <a:ext cx="1358900" cy="603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row r="23">
          <cell r="I23" t="str">
            <v xml:space="preserve">                +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externalLinkPath" Target="/Users/CA32F~1.YAH/AppData/Local/Temp/Rar$DIa0.495/RT03-F15.Vr.1(2017-04-47).xlsx" TargetMode="External"/><Relationship Id="rId1" Type="http://schemas.openxmlformats.org/officeDocument/2006/relationships/externalLinkPath" Target="/Users/CA32F~1.YAH/AppData/Local/Temp/Rar$DIa0.495/RT03-F15.Vr.1(2017-04-47).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
  <sheetViews>
    <sheetView showGridLines="0" view="pageBreakPreview" zoomScale="85" zoomScaleNormal="10" zoomScaleSheetLayoutView="85" workbookViewId="0">
      <selection activeCell="H6" sqref="H6"/>
    </sheetView>
  </sheetViews>
  <sheetFormatPr baseColWidth="10" defaultColWidth="15.7109375" defaultRowHeight="35.1" customHeight="1" x14ac:dyDescent="0.25"/>
  <cols>
    <col min="1" max="1" width="16.7109375" style="5" customWidth="1"/>
    <col min="2" max="11" width="16.7109375" style="3" customWidth="1"/>
    <col min="12" max="12" width="16.7109375" style="5" customWidth="1"/>
    <col min="13" max="16384" width="15.7109375" style="5"/>
  </cols>
  <sheetData>
    <row r="1" spans="1:20" ht="35.1" customHeight="1" x14ac:dyDescent="0.25">
      <c r="A1" s="224"/>
      <c r="B1" s="225"/>
      <c r="C1" s="286" t="s">
        <v>160</v>
      </c>
      <c r="D1" s="287"/>
      <c r="E1" s="287"/>
      <c r="F1" s="287"/>
      <c r="G1" s="287"/>
      <c r="H1" s="287"/>
      <c r="I1" s="287"/>
      <c r="J1" s="287"/>
      <c r="K1" s="287"/>
      <c r="L1" s="288"/>
    </row>
    <row r="2" spans="1:20" ht="35.1" customHeight="1" x14ac:dyDescent="0.25">
      <c r="A2" s="226"/>
      <c r="B2" s="227"/>
      <c r="C2" s="289"/>
      <c r="D2" s="290"/>
      <c r="E2" s="290"/>
      <c r="F2" s="290"/>
      <c r="G2" s="290"/>
      <c r="H2" s="290"/>
      <c r="I2" s="290"/>
      <c r="J2" s="290"/>
      <c r="K2" s="290"/>
      <c r="L2" s="291"/>
    </row>
    <row r="3" spans="1:20" ht="35.1" customHeight="1" x14ac:dyDescent="0.25">
      <c r="A3" s="228"/>
      <c r="B3" s="229"/>
      <c r="C3" s="292"/>
      <c r="D3" s="293"/>
      <c r="E3" s="293"/>
      <c r="F3" s="293"/>
      <c r="G3" s="293"/>
      <c r="H3" s="293"/>
      <c r="I3" s="293"/>
      <c r="J3" s="293"/>
      <c r="K3" s="293"/>
      <c r="L3" s="294"/>
    </row>
    <row r="4" spans="1:20" s="56" customFormat="1" ht="15" customHeight="1" thickBot="1" x14ac:dyDescent="0.3">
      <c r="A4" s="57"/>
      <c r="B4" s="57"/>
      <c r="C4" s="57"/>
      <c r="D4" s="57"/>
      <c r="E4" s="57"/>
      <c r="F4" s="57"/>
      <c r="G4" s="57"/>
      <c r="H4" s="57"/>
      <c r="I4" s="57"/>
      <c r="J4" s="57"/>
      <c r="K4" s="144"/>
      <c r="L4" s="143"/>
    </row>
    <row r="5" spans="1:20" ht="35.1" customHeight="1" x14ac:dyDescent="0.25">
      <c r="B5" s="75" t="s">
        <v>7</v>
      </c>
      <c r="C5" s="76"/>
      <c r="D5" s="302" t="s">
        <v>105</v>
      </c>
      <c r="E5" s="302"/>
      <c r="F5" s="133"/>
      <c r="G5" s="77" t="s">
        <v>9</v>
      </c>
      <c r="H5" s="134"/>
      <c r="I5" s="77" t="s">
        <v>101</v>
      </c>
      <c r="J5" s="135"/>
      <c r="L5" s="4"/>
    </row>
    <row r="6" spans="1:20" ht="35.1" customHeight="1" thickBot="1" x14ac:dyDescent="0.3">
      <c r="A6" s="50"/>
      <c r="B6" s="303" t="s">
        <v>109</v>
      </c>
      <c r="C6" s="304"/>
      <c r="D6" s="203"/>
      <c r="E6" s="204"/>
      <c r="F6" s="304" t="s">
        <v>108</v>
      </c>
      <c r="G6" s="304"/>
      <c r="H6" s="205"/>
      <c r="I6" s="78" t="s">
        <v>134</v>
      </c>
      <c r="J6" s="136"/>
      <c r="L6" s="4"/>
    </row>
    <row r="7" spans="1:20" ht="9.9499999999999993" customHeight="1" x14ac:dyDescent="0.25">
      <c r="B7" s="7"/>
      <c r="C7" s="6"/>
      <c r="D7" s="123"/>
      <c r="E7" s="6"/>
      <c r="F7" s="7"/>
      <c r="G7" s="124"/>
      <c r="H7" s="125"/>
      <c r="I7" s="7"/>
      <c r="J7" s="6"/>
      <c r="K7" s="6"/>
      <c r="L7" s="4"/>
    </row>
    <row r="8" spans="1:20" ht="35.1" customHeight="1" x14ac:dyDescent="0.25">
      <c r="B8" s="241" t="s">
        <v>11</v>
      </c>
      <c r="C8" s="241"/>
      <c r="D8" s="241"/>
      <c r="E8" s="241"/>
      <c r="F8" s="5"/>
      <c r="G8" s="51"/>
      <c r="H8" s="51"/>
      <c r="I8" s="51"/>
      <c r="J8" s="51"/>
      <c r="K8" s="51"/>
      <c r="L8" s="51"/>
    </row>
    <row r="9" spans="1:20" ht="35.1" customHeight="1" x14ac:dyDescent="0.25">
      <c r="B9" s="276" t="s">
        <v>3</v>
      </c>
      <c r="C9" s="276"/>
      <c r="D9" s="233"/>
      <c r="E9" s="234"/>
      <c r="F9" s="126"/>
      <c r="G9" s="51"/>
      <c r="H9" s="51"/>
      <c r="I9" s="51"/>
      <c r="J9" s="51"/>
      <c r="K9" s="51"/>
      <c r="L9" s="51"/>
    </row>
    <row r="10" spans="1:20" ht="35.1" customHeight="1" x14ac:dyDescent="0.25">
      <c r="B10" s="276" t="s">
        <v>10</v>
      </c>
      <c r="C10" s="276"/>
      <c r="D10" s="233"/>
      <c r="E10" s="234"/>
      <c r="F10" s="126"/>
      <c r="G10" s="241" t="s">
        <v>12</v>
      </c>
      <c r="H10" s="241"/>
      <c r="I10" s="241"/>
      <c r="J10" s="279"/>
      <c r="K10" s="51"/>
      <c r="L10" s="51"/>
      <c r="M10" s="8"/>
      <c r="N10" s="8"/>
      <c r="O10" s="8"/>
      <c r="P10" s="8"/>
    </row>
    <row r="11" spans="1:20" ht="35.1" customHeight="1" x14ac:dyDescent="0.25">
      <c r="B11" s="276" t="s">
        <v>1</v>
      </c>
      <c r="C11" s="276"/>
      <c r="D11" s="235"/>
      <c r="E11" s="236"/>
      <c r="F11" s="126"/>
      <c r="G11" s="280" t="s">
        <v>3</v>
      </c>
      <c r="H11" s="280"/>
      <c r="I11" s="281"/>
      <c r="J11" s="282"/>
      <c r="K11" s="51"/>
      <c r="L11" s="51"/>
      <c r="P11" s="8"/>
    </row>
    <row r="12" spans="1:20" s="8" customFormat="1" ht="35.1" customHeight="1" x14ac:dyDescent="0.25">
      <c r="B12" s="276" t="s">
        <v>54</v>
      </c>
      <c r="C12" s="277"/>
      <c r="D12" s="235"/>
      <c r="E12" s="236"/>
      <c r="F12" s="127"/>
      <c r="G12" s="283" t="s">
        <v>0</v>
      </c>
      <c r="H12" s="283"/>
      <c r="I12" s="239"/>
      <c r="J12" s="240"/>
      <c r="K12" s="6"/>
      <c r="L12" s="128"/>
      <c r="Q12" s="5"/>
      <c r="R12" s="5"/>
      <c r="S12" s="5"/>
      <c r="T12" s="5"/>
    </row>
    <row r="13" spans="1:20" s="8" customFormat="1" ht="35.1" customHeight="1" x14ac:dyDescent="0.25">
      <c r="B13" s="276" t="s">
        <v>57</v>
      </c>
      <c r="C13" s="276"/>
      <c r="D13" s="235"/>
      <c r="E13" s="236"/>
      <c r="F13" s="127"/>
      <c r="G13" s="283" t="s">
        <v>2</v>
      </c>
      <c r="H13" s="283"/>
      <c r="I13" s="239"/>
      <c r="J13" s="240"/>
      <c r="K13" s="6"/>
      <c r="L13" s="128"/>
    </row>
    <row r="14" spans="1:20" s="8" customFormat="1" ht="35.1" customHeight="1" x14ac:dyDescent="0.25">
      <c r="B14" s="305" t="s">
        <v>72</v>
      </c>
      <c r="C14" s="305"/>
      <c r="D14" s="237"/>
      <c r="E14" s="238"/>
      <c r="F14" s="127"/>
      <c r="G14" s="283" t="s">
        <v>8</v>
      </c>
      <c r="H14" s="283"/>
      <c r="I14" s="284"/>
      <c r="J14" s="285"/>
      <c r="K14" s="6"/>
      <c r="L14" s="128"/>
    </row>
    <row r="15" spans="1:20" s="8" customFormat="1" ht="35.1" customHeight="1" x14ac:dyDescent="0.25">
      <c r="B15" s="305" t="s">
        <v>89</v>
      </c>
      <c r="C15" s="305"/>
      <c r="D15" s="235"/>
      <c r="E15" s="236"/>
      <c r="F15" s="127"/>
      <c r="G15" s="283" t="s">
        <v>158</v>
      </c>
      <c r="H15" s="283"/>
      <c r="I15" s="239"/>
      <c r="J15" s="240"/>
      <c r="K15" s="6"/>
      <c r="L15" s="6"/>
    </row>
    <row r="16" spans="1:20" s="8" customFormat="1" ht="9.9499999999999993" customHeight="1" x14ac:dyDescent="0.2">
      <c r="B16" s="9"/>
      <c r="C16" s="9"/>
      <c r="D16" s="9"/>
      <c r="E16" s="9"/>
      <c r="F16" s="9"/>
      <c r="G16" s="10"/>
      <c r="H16" s="10"/>
      <c r="I16" s="11"/>
      <c r="J16" s="9"/>
      <c r="K16" s="6"/>
      <c r="L16" s="6"/>
    </row>
    <row r="17" spans="1:12" s="8" customFormat="1" ht="35.1" customHeight="1" x14ac:dyDescent="0.25">
      <c r="B17" s="241" t="s">
        <v>13</v>
      </c>
      <c r="C17" s="241"/>
      <c r="D17" s="241"/>
      <c r="E17" s="241"/>
      <c r="F17" s="241"/>
      <c r="G17" s="241"/>
      <c r="H17" s="241"/>
      <c r="I17" s="241"/>
      <c r="J17" s="241"/>
      <c r="K17" s="6"/>
      <c r="L17" s="6"/>
    </row>
    <row r="18" spans="1:12" s="8" customFormat="1" ht="35.1" customHeight="1" x14ac:dyDescent="0.25">
      <c r="B18" s="274" t="s">
        <v>135</v>
      </c>
      <c r="C18" s="274"/>
      <c r="D18" s="210"/>
      <c r="E18" s="210"/>
      <c r="F18" s="211"/>
      <c r="G18" s="274" t="s">
        <v>150</v>
      </c>
      <c r="H18" s="274"/>
      <c r="I18" s="274"/>
      <c r="J18" s="274"/>
      <c r="K18" s="6"/>
      <c r="L18" s="6"/>
    </row>
    <row r="19" spans="1:12" s="8" customFormat="1" ht="35.1" customHeight="1" x14ac:dyDescent="0.25">
      <c r="B19" s="274"/>
      <c r="C19" s="274"/>
      <c r="D19" s="70"/>
      <c r="E19" s="137">
        <v>5000</v>
      </c>
      <c r="F19" s="70"/>
      <c r="G19" s="278" t="s">
        <v>137</v>
      </c>
      <c r="H19" s="278" t="s">
        <v>157</v>
      </c>
      <c r="I19" s="278" t="s">
        <v>16</v>
      </c>
      <c r="J19" s="278" t="s">
        <v>15</v>
      </c>
      <c r="K19" s="6"/>
      <c r="L19" s="6"/>
    </row>
    <row r="20" spans="1:12" s="8" customFormat="1" ht="35.1" customHeight="1" x14ac:dyDescent="0.25">
      <c r="B20" s="274"/>
      <c r="C20" s="274"/>
      <c r="D20" s="117"/>
      <c r="E20" s="117"/>
      <c r="F20" s="117"/>
      <c r="G20" s="278"/>
      <c r="H20" s="278"/>
      <c r="I20" s="278"/>
      <c r="J20" s="278"/>
      <c r="K20" s="6"/>
      <c r="L20" s="6"/>
    </row>
    <row r="21" spans="1:12" s="8" customFormat="1" ht="35.1" customHeight="1" x14ac:dyDescent="0.2">
      <c r="B21" s="274" t="s">
        <v>14</v>
      </c>
      <c r="C21" s="274"/>
      <c r="D21" s="115"/>
      <c r="E21" s="115"/>
      <c r="F21" s="116"/>
      <c r="G21" s="142">
        <v>5</v>
      </c>
      <c r="H21" s="149"/>
      <c r="I21" s="150"/>
      <c r="J21" s="140" t="s">
        <v>201</v>
      </c>
      <c r="K21" s="6"/>
      <c r="L21" s="6"/>
    </row>
    <row r="22" spans="1:12" s="8" customFormat="1" ht="35.1" customHeight="1" x14ac:dyDescent="0.2">
      <c r="A22" s="9"/>
      <c r="B22" s="274"/>
      <c r="C22" s="274"/>
      <c r="D22" s="137">
        <v>500</v>
      </c>
      <c r="E22" s="137">
        <v>5000</v>
      </c>
      <c r="F22" s="138">
        <v>8200</v>
      </c>
      <c r="G22" s="142">
        <v>1000</v>
      </c>
      <c r="H22" s="151"/>
      <c r="I22" s="194"/>
      <c r="J22" s="140" t="s">
        <v>201</v>
      </c>
      <c r="L22" s="6"/>
    </row>
    <row r="23" spans="1:12" s="8" customFormat="1" ht="35.1" customHeight="1" x14ac:dyDescent="0.2">
      <c r="A23" s="9"/>
      <c r="B23" s="274"/>
      <c r="C23" s="274"/>
      <c r="D23" s="70"/>
      <c r="E23" s="70"/>
      <c r="F23" s="70"/>
      <c r="G23" s="142">
        <v>2000</v>
      </c>
      <c r="H23" s="151"/>
      <c r="I23" s="195"/>
      <c r="J23" s="141" t="s">
        <v>195</v>
      </c>
      <c r="L23" s="6"/>
    </row>
    <row r="24" spans="1:12" s="8" customFormat="1" ht="35.1" customHeight="1" x14ac:dyDescent="0.2">
      <c r="A24" s="9"/>
      <c r="C24" s="275" t="s">
        <v>63</v>
      </c>
      <c r="D24" s="275"/>
      <c r="G24" s="142">
        <v>5000</v>
      </c>
      <c r="H24" s="148"/>
      <c r="I24" s="195"/>
      <c r="J24" s="140" t="s">
        <v>201</v>
      </c>
      <c r="L24" s="6"/>
    </row>
    <row r="25" spans="1:12" s="8" customFormat="1" ht="35.1" customHeight="1" x14ac:dyDescent="0.2">
      <c r="A25" s="9"/>
      <c r="B25" s="2" t="s">
        <v>64</v>
      </c>
      <c r="C25" s="2" t="s">
        <v>65</v>
      </c>
      <c r="D25" s="40" t="s">
        <v>73</v>
      </c>
      <c r="E25" s="2" t="s">
        <v>66</v>
      </c>
      <c r="G25" s="142">
        <f>(G24+G23+G22+B26)</f>
        <v>8200</v>
      </c>
      <c r="H25" s="148"/>
      <c r="I25" s="150"/>
      <c r="J25" s="140" t="s">
        <v>196</v>
      </c>
      <c r="L25" s="6"/>
    </row>
    <row r="26" spans="1:12" s="8" customFormat="1" ht="35.1" customHeight="1" x14ac:dyDescent="0.2">
      <c r="A26" s="9"/>
      <c r="B26" s="142">
        <v>200</v>
      </c>
      <c r="C26" s="151"/>
      <c r="D26" s="150"/>
      <c r="E26" s="141" t="s">
        <v>159</v>
      </c>
      <c r="F26" s="129" t="s">
        <v>155</v>
      </c>
      <c r="G26" s="96">
        <f>5-2</f>
        <v>3</v>
      </c>
      <c r="H26" s="6"/>
    </row>
    <row r="27" spans="1:12" s="8" customFormat="1" ht="9.9499999999999993" customHeight="1" x14ac:dyDescent="0.2">
      <c r="A27" s="9"/>
      <c r="B27" s="11"/>
      <c r="C27" s="11"/>
      <c r="D27" s="11"/>
      <c r="E27" s="11"/>
      <c r="F27" s="11"/>
      <c r="G27" s="11"/>
      <c r="H27" s="11"/>
      <c r="I27" s="13"/>
      <c r="L27" s="6"/>
    </row>
    <row r="28" spans="1:12" ht="35.1" customHeight="1" x14ac:dyDescent="0.25">
      <c r="A28" s="3"/>
      <c r="B28" s="241" t="s">
        <v>75</v>
      </c>
      <c r="C28" s="241"/>
      <c r="D28" s="241"/>
      <c r="E28" s="241"/>
      <c r="F28" s="241"/>
      <c r="G28" s="241"/>
      <c r="H28" s="241"/>
      <c r="I28" s="241"/>
      <c r="K28" s="16" t="s">
        <v>161</v>
      </c>
      <c r="L28" s="6"/>
    </row>
    <row r="29" spans="1:12" ht="35.1" customHeight="1" x14ac:dyDescent="0.25">
      <c r="A29" s="14"/>
      <c r="B29" s="65" t="s">
        <v>76</v>
      </c>
      <c r="C29" s="206"/>
      <c r="D29" s="200" t="s">
        <v>6</v>
      </c>
      <c r="E29" s="207"/>
      <c r="F29" s="208" t="s">
        <v>4</v>
      </c>
      <c r="G29" s="207"/>
      <c r="H29" s="65" t="s">
        <v>5</v>
      </c>
      <c r="I29" s="209"/>
      <c r="J29" s="5"/>
      <c r="K29" s="139" t="s">
        <v>62</v>
      </c>
      <c r="L29" s="39">
        <v>2</v>
      </c>
    </row>
    <row r="30" spans="1:12" ht="9.9499999999999993" customHeight="1" x14ac:dyDescent="0.25">
      <c r="K30" s="5"/>
    </row>
    <row r="31" spans="1:12" ht="35.1" customHeight="1" x14ac:dyDescent="0.25">
      <c r="A31" s="3"/>
      <c r="B31" s="241" t="s">
        <v>17</v>
      </c>
      <c r="C31" s="241"/>
      <c r="D31" s="241"/>
      <c r="E31" s="241"/>
      <c r="F31" s="241"/>
      <c r="G31" s="241"/>
    </row>
    <row r="32" spans="1:12" ht="35.1" customHeight="1" x14ac:dyDescent="0.25">
      <c r="A32" s="3"/>
      <c r="C32" s="65" t="s">
        <v>68</v>
      </c>
      <c r="D32" s="65" t="s">
        <v>67</v>
      </c>
      <c r="E32" s="71">
        <f>E19</f>
        <v>5000</v>
      </c>
      <c r="F32" s="65" t="s">
        <v>56</v>
      </c>
      <c r="G32" s="71">
        <f>E32*1000</f>
        <v>5000000</v>
      </c>
    </row>
    <row r="33" spans="1:11" ht="35.1" customHeight="1" x14ac:dyDescent="0.25">
      <c r="A33" s="3"/>
      <c r="B33" s="65" t="s">
        <v>18</v>
      </c>
      <c r="C33" s="72">
        <v>1</v>
      </c>
      <c r="D33" s="72">
        <v>2</v>
      </c>
      <c r="E33" s="72">
        <v>3</v>
      </c>
      <c r="F33" s="72">
        <v>4</v>
      </c>
      <c r="G33" s="72">
        <v>5</v>
      </c>
    </row>
    <row r="34" spans="1:11" ht="35.1" customHeight="1" x14ac:dyDescent="0.25">
      <c r="A34" s="3"/>
      <c r="B34" s="118" t="s">
        <v>19</v>
      </c>
      <c r="C34" s="196"/>
      <c r="D34" s="196"/>
      <c r="E34" s="196"/>
      <c r="F34" s="196"/>
      <c r="G34" s="196"/>
    </row>
    <row r="35" spans="1:11" ht="35.1" customHeight="1" x14ac:dyDescent="0.25">
      <c r="A35" s="3"/>
      <c r="B35" s="118" t="s">
        <v>20</v>
      </c>
      <c r="C35" s="152">
        <f>$C$34-C34</f>
        <v>0</v>
      </c>
      <c r="D35" s="152">
        <f t="shared" ref="D35:G35" si="0">$C$34-D34</f>
        <v>0</v>
      </c>
      <c r="E35" s="152">
        <f t="shared" si="0"/>
        <v>0</v>
      </c>
      <c r="F35" s="152">
        <f>$C$34-F34</f>
        <v>0</v>
      </c>
      <c r="G35" s="152">
        <f t="shared" si="0"/>
        <v>0</v>
      </c>
    </row>
    <row r="36" spans="1:11" ht="35.1" customHeight="1" x14ac:dyDescent="0.25">
      <c r="A36" s="3"/>
      <c r="B36" s="118" t="s">
        <v>55</v>
      </c>
      <c r="C36" s="152">
        <f>ABS(C35)</f>
        <v>0</v>
      </c>
      <c r="D36" s="152">
        <f t="shared" ref="D36:G36" si="1">ABS(D35)</f>
        <v>0</v>
      </c>
      <c r="E36" s="152">
        <f t="shared" si="1"/>
        <v>0</v>
      </c>
      <c r="F36" s="152">
        <f t="shared" si="1"/>
        <v>0</v>
      </c>
      <c r="G36" s="152">
        <f t="shared" si="1"/>
        <v>0</v>
      </c>
    </row>
    <row r="37" spans="1:11" ht="35.1" customHeight="1" x14ac:dyDescent="0.25">
      <c r="A37" s="3"/>
      <c r="B37" s="74" t="s">
        <v>56</v>
      </c>
      <c r="C37" s="73">
        <f>MAX(C36:G36)*1000</f>
        <v>0</v>
      </c>
      <c r="D37" s="153"/>
      <c r="E37" s="153"/>
      <c r="F37" s="153"/>
      <c r="G37" s="153"/>
    </row>
    <row r="38" spans="1:11" ht="9.9499999999999993" customHeight="1" x14ac:dyDescent="0.25">
      <c r="A38" s="3"/>
    </row>
    <row r="39" spans="1:11" ht="35.1" customHeight="1" x14ac:dyDescent="0.25">
      <c r="B39" s="241" t="s">
        <v>21</v>
      </c>
      <c r="C39" s="241"/>
      <c r="D39" s="241"/>
      <c r="E39" s="241"/>
      <c r="F39" s="241"/>
      <c r="G39" s="241"/>
      <c r="H39" s="241"/>
      <c r="I39" s="241"/>
      <c r="J39" s="241"/>
    </row>
    <row r="40" spans="1:11" s="15" customFormat="1" ht="35.1" customHeight="1" x14ac:dyDescent="0.25">
      <c r="B40" s="249" t="s">
        <v>24</v>
      </c>
      <c r="C40" s="249"/>
      <c r="D40" s="249"/>
      <c r="E40" s="249"/>
      <c r="F40" s="249"/>
      <c r="G40" s="249"/>
      <c r="H40" s="249"/>
      <c r="I40" s="249"/>
      <c r="J40" s="249"/>
      <c r="K40" s="16" t="s">
        <v>59</v>
      </c>
    </row>
    <row r="41" spans="1:11" ht="35.1" customHeight="1" x14ac:dyDescent="0.25">
      <c r="A41" s="2" t="s">
        <v>22</v>
      </c>
      <c r="B41" s="22">
        <v>1</v>
      </c>
      <c r="C41" s="22">
        <v>2</v>
      </c>
      <c r="D41" s="22">
        <v>3</v>
      </c>
      <c r="E41" s="22">
        <v>4</v>
      </c>
      <c r="F41" s="22">
        <v>5</v>
      </c>
      <c r="G41" s="22">
        <v>6</v>
      </c>
      <c r="H41" s="22">
        <v>7</v>
      </c>
      <c r="I41" s="22">
        <v>8</v>
      </c>
      <c r="J41" s="22">
        <v>9</v>
      </c>
      <c r="K41" s="20">
        <v>10</v>
      </c>
    </row>
    <row r="42" spans="1:11" ht="35.1" customHeight="1" x14ac:dyDescent="0.25">
      <c r="A42" s="188">
        <f>D22</f>
        <v>500</v>
      </c>
      <c r="B42" s="196"/>
      <c r="C42" s="196"/>
      <c r="D42" s="196"/>
      <c r="E42" s="196"/>
      <c r="F42" s="196"/>
      <c r="G42" s="196"/>
      <c r="H42" s="196"/>
      <c r="I42" s="196"/>
      <c r="J42" s="196"/>
      <c r="K42" s="196"/>
    </row>
    <row r="43" spans="1:11" ht="35.1" customHeight="1" x14ac:dyDescent="0.25">
      <c r="A43" s="188">
        <f>E22</f>
        <v>5000</v>
      </c>
      <c r="B43" s="196"/>
      <c r="C43" s="196"/>
      <c r="D43" s="196"/>
      <c r="E43" s="196"/>
      <c r="F43" s="196"/>
      <c r="G43" s="196"/>
      <c r="H43" s="196"/>
      <c r="I43" s="196"/>
      <c r="J43" s="196"/>
      <c r="K43" s="196"/>
    </row>
    <row r="44" spans="1:11" ht="35.1" customHeight="1" x14ac:dyDescent="0.25">
      <c r="A44" s="188">
        <f>F22</f>
        <v>8200</v>
      </c>
      <c r="B44" s="196"/>
      <c r="C44" s="196"/>
      <c r="D44" s="196"/>
      <c r="E44" s="196"/>
      <c r="F44" s="196"/>
      <c r="G44" s="196"/>
      <c r="H44" s="196"/>
      <c r="I44" s="196"/>
      <c r="J44" s="196"/>
      <c r="K44" s="196"/>
    </row>
    <row r="45" spans="1:11" ht="35.1" customHeight="1" x14ac:dyDescent="0.25">
      <c r="B45" s="2" t="s">
        <v>22</v>
      </c>
      <c r="C45" s="2" t="s">
        <v>23</v>
      </c>
      <c r="D45" s="12" t="s">
        <v>80</v>
      </c>
      <c r="E45" s="12" t="s">
        <v>79</v>
      </c>
      <c r="F45" s="12" t="s">
        <v>81</v>
      </c>
      <c r="H45" s="5"/>
      <c r="J45" s="5"/>
      <c r="K45" s="41"/>
    </row>
    <row r="46" spans="1:11" ht="35.1" customHeight="1" x14ac:dyDescent="0.25">
      <c r="B46" s="2">
        <f>A42</f>
        <v>500</v>
      </c>
      <c r="C46" s="33" t="e">
        <f>AVERAGE(B42:K42)</f>
        <v>#DIV/0!</v>
      </c>
      <c r="D46" s="29" t="e">
        <f>_xlfn.STDEV.S(B42:K42)</f>
        <v>#DIV/0!</v>
      </c>
      <c r="E46" s="29" t="e">
        <f>D46*1000</f>
        <v>#DIV/0!</v>
      </c>
      <c r="F46" s="34" t="e">
        <f>MAX(E46:E48)</f>
        <v>#DIV/0!</v>
      </c>
      <c r="H46" s="5"/>
      <c r="I46" s="5"/>
      <c r="J46" s="4"/>
      <c r="K46" s="5"/>
    </row>
    <row r="47" spans="1:11" ht="35.1" customHeight="1" x14ac:dyDescent="0.25">
      <c r="B47" s="2">
        <f>A43</f>
        <v>5000</v>
      </c>
      <c r="C47" s="33" t="e">
        <f t="shared" ref="C47:C48" si="2">AVERAGE(B43:K43)</f>
        <v>#DIV/0!</v>
      </c>
      <c r="D47" s="29" t="e">
        <f t="shared" ref="D47:D48" si="3">_xlfn.STDEV.S(B43:K43)</f>
        <v>#DIV/0!</v>
      </c>
      <c r="E47" s="29" t="e">
        <f t="shared" ref="E47:E48" si="4">D47*1000</f>
        <v>#DIV/0!</v>
      </c>
      <c r="H47" s="5"/>
      <c r="I47" s="5"/>
      <c r="J47" s="4"/>
      <c r="K47" s="5"/>
    </row>
    <row r="48" spans="1:11" ht="35.1" customHeight="1" x14ac:dyDescent="0.25">
      <c r="A48" s="3"/>
      <c r="B48" s="2">
        <f>A44</f>
        <v>8200</v>
      </c>
      <c r="C48" s="33" t="e">
        <f t="shared" si="2"/>
        <v>#DIV/0!</v>
      </c>
      <c r="D48" s="29" t="e">
        <f t="shared" si="3"/>
        <v>#DIV/0!</v>
      </c>
      <c r="E48" s="29" t="e">
        <f t="shared" si="4"/>
        <v>#DIV/0!</v>
      </c>
      <c r="H48" s="5"/>
      <c r="I48" s="4"/>
      <c r="J48" s="4"/>
      <c r="K48" s="4"/>
    </row>
    <row r="49" spans="1:12" ht="9.9499999999999993" customHeight="1" x14ac:dyDescent="0.25">
      <c r="A49" s="3"/>
      <c r="B49" s="5"/>
      <c r="C49" s="5"/>
      <c r="D49" s="5"/>
      <c r="E49" s="5"/>
      <c r="F49" s="5"/>
      <c r="G49" s="5"/>
      <c r="H49" s="5"/>
      <c r="I49" s="4"/>
      <c r="J49" s="4"/>
      <c r="K49" s="4"/>
    </row>
    <row r="50" spans="1:12" ht="35.1" customHeight="1" x14ac:dyDescent="0.25">
      <c r="A50" s="3"/>
      <c r="B50" s="242" t="s">
        <v>27</v>
      </c>
      <c r="C50" s="242"/>
      <c r="D50" s="242"/>
      <c r="E50" s="242"/>
      <c r="F50" s="242"/>
      <c r="G50" s="242"/>
      <c r="H50" s="242"/>
      <c r="I50" s="242"/>
      <c r="J50" s="242"/>
      <c r="K50" s="242"/>
      <c r="L50" s="242"/>
    </row>
    <row r="51" spans="1:12" ht="35.1" customHeight="1" x14ac:dyDescent="0.25">
      <c r="B51" s="243" t="s">
        <v>146</v>
      </c>
      <c r="C51" s="243"/>
      <c r="D51" s="243"/>
      <c r="E51" s="243"/>
      <c r="F51" s="63"/>
      <c r="G51" s="243" t="s">
        <v>147</v>
      </c>
      <c r="H51" s="243"/>
      <c r="I51" s="243"/>
      <c r="J51" s="243"/>
      <c r="K51" s="243"/>
      <c r="L51" s="243"/>
    </row>
    <row r="52" spans="1:12" ht="35.1" customHeight="1" x14ac:dyDescent="0.25">
      <c r="A52" s="3"/>
      <c r="B52" s="212" t="s">
        <v>22</v>
      </c>
      <c r="C52" s="199" t="s">
        <v>41</v>
      </c>
      <c r="D52" s="213" t="s">
        <v>40</v>
      </c>
      <c r="E52" s="213" t="s">
        <v>40</v>
      </c>
      <c r="F52" s="63"/>
      <c r="G52" s="199" t="s">
        <v>41</v>
      </c>
      <c r="H52" s="199" t="s">
        <v>92</v>
      </c>
      <c r="I52" s="199"/>
      <c r="J52" s="199"/>
      <c r="K52" s="213" t="s">
        <v>40</v>
      </c>
      <c r="L52" s="213" t="s">
        <v>40</v>
      </c>
    </row>
    <row r="53" spans="1:12" ht="35.1" customHeight="1" x14ac:dyDescent="0.25">
      <c r="A53" s="3"/>
      <c r="B53" s="154">
        <f>H21</f>
        <v>0</v>
      </c>
      <c r="C53" s="196"/>
      <c r="D53" s="61">
        <f>C53-B53</f>
        <v>0</v>
      </c>
      <c r="E53" s="34">
        <f>D53*1000</f>
        <v>0</v>
      </c>
      <c r="F53" s="63"/>
      <c r="G53" s="196"/>
      <c r="H53" s="196"/>
      <c r="I53" s="28" t="e">
        <f>AVERAGE(G53:H53)</f>
        <v>#DIV/0!</v>
      </c>
      <c r="J53" s="33" t="e">
        <f>I53*1000</f>
        <v>#DIV/0!</v>
      </c>
      <c r="K53" s="61" t="e">
        <f>I53-B53</f>
        <v>#DIV/0!</v>
      </c>
      <c r="L53" s="94" t="e">
        <f>K53*1000</f>
        <v>#DIV/0!</v>
      </c>
    </row>
    <row r="54" spans="1:12" ht="35.1" customHeight="1" x14ac:dyDescent="0.25">
      <c r="A54" s="3"/>
      <c r="B54" s="104">
        <f t="shared" ref="B54:B57" si="5">H22</f>
        <v>0</v>
      </c>
      <c r="C54" s="196"/>
      <c r="D54" s="61">
        <f t="shared" ref="D54:D57" si="6">C54-B54</f>
        <v>0</v>
      </c>
      <c r="E54" s="34">
        <f t="shared" ref="E54:E57" si="7">D54*1000</f>
        <v>0</v>
      </c>
      <c r="F54" s="63"/>
      <c r="G54" s="196"/>
      <c r="H54" s="196"/>
      <c r="I54" s="28" t="e">
        <f>AVERAGE(G54:H54)</f>
        <v>#DIV/0!</v>
      </c>
      <c r="J54" s="33" t="e">
        <f>I54*1000</f>
        <v>#DIV/0!</v>
      </c>
      <c r="K54" s="61" t="e">
        <f>I54-B54</f>
        <v>#DIV/0!</v>
      </c>
      <c r="L54" s="94" t="e">
        <f t="shared" ref="L54:L57" si="8">K54*1000</f>
        <v>#DIV/0!</v>
      </c>
    </row>
    <row r="55" spans="1:12" ht="35.1" customHeight="1" x14ac:dyDescent="0.25">
      <c r="A55" s="3"/>
      <c r="B55" s="104">
        <f t="shared" si="5"/>
        <v>0</v>
      </c>
      <c r="C55" s="196"/>
      <c r="D55" s="61">
        <f t="shared" si="6"/>
        <v>0</v>
      </c>
      <c r="E55" s="34">
        <f t="shared" si="7"/>
        <v>0</v>
      </c>
      <c r="F55" s="63"/>
      <c r="G55" s="196"/>
      <c r="H55" s="196"/>
      <c r="I55" s="28" t="e">
        <f>AVERAGE(G55:H55)</f>
        <v>#DIV/0!</v>
      </c>
      <c r="J55" s="33" t="e">
        <f t="shared" ref="J55:J57" si="9">I55*1000</f>
        <v>#DIV/0!</v>
      </c>
      <c r="K55" s="61" t="e">
        <f>I55-B55</f>
        <v>#DIV/0!</v>
      </c>
      <c r="L55" s="58" t="e">
        <f t="shared" si="8"/>
        <v>#DIV/0!</v>
      </c>
    </row>
    <row r="56" spans="1:12" ht="35.1" customHeight="1" x14ac:dyDescent="0.25">
      <c r="A56" s="3"/>
      <c r="B56" s="104">
        <f t="shared" si="5"/>
        <v>0</v>
      </c>
      <c r="C56" s="196"/>
      <c r="D56" s="61">
        <f t="shared" si="6"/>
        <v>0</v>
      </c>
      <c r="E56" s="34">
        <f t="shared" si="7"/>
        <v>0</v>
      </c>
      <c r="F56" s="63"/>
      <c r="G56" s="196"/>
      <c r="H56" s="196"/>
      <c r="I56" s="28" t="e">
        <f>AVERAGE(G56:H56)</f>
        <v>#DIV/0!</v>
      </c>
      <c r="J56" s="33" t="e">
        <f t="shared" si="9"/>
        <v>#DIV/0!</v>
      </c>
      <c r="K56" s="61" t="e">
        <f>I56-B56</f>
        <v>#DIV/0!</v>
      </c>
      <c r="L56" s="58" t="e">
        <f t="shared" si="8"/>
        <v>#DIV/0!</v>
      </c>
    </row>
    <row r="57" spans="1:12" ht="35.1" customHeight="1" x14ac:dyDescent="0.25">
      <c r="A57" s="3"/>
      <c r="B57" s="104">
        <f t="shared" si="5"/>
        <v>0</v>
      </c>
      <c r="C57" s="196"/>
      <c r="D57" s="61">
        <f t="shared" si="6"/>
        <v>0</v>
      </c>
      <c r="E57" s="34">
        <f t="shared" si="7"/>
        <v>0</v>
      </c>
      <c r="F57" s="64"/>
      <c r="G57" s="196"/>
      <c r="H57" s="196"/>
      <c r="I57" s="28" t="e">
        <f t="shared" ref="I57" si="10">AVERAGE(G57:H57)</f>
        <v>#DIV/0!</v>
      </c>
      <c r="J57" s="33" t="e">
        <f t="shared" si="9"/>
        <v>#DIV/0!</v>
      </c>
      <c r="K57" s="61" t="e">
        <f>I57-B57</f>
        <v>#DIV/0!</v>
      </c>
      <c r="L57" s="58" t="e">
        <f t="shared" si="8"/>
        <v>#DIV/0!</v>
      </c>
    </row>
    <row r="58" spans="1:12" ht="9.9499999999999993" customHeight="1" x14ac:dyDescent="0.25">
      <c r="A58" s="3"/>
      <c r="L58" s="3"/>
    </row>
    <row r="59" spans="1:12" ht="35.1" customHeight="1" x14ac:dyDescent="0.25">
      <c r="A59" s="1"/>
      <c r="B59" s="241" t="s">
        <v>77</v>
      </c>
      <c r="C59" s="241"/>
      <c r="D59" s="241"/>
      <c r="E59" s="241"/>
      <c r="F59" s="241"/>
      <c r="G59" s="241"/>
      <c r="H59" s="241"/>
      <c r="I59" s="241"/>
    </row>
    <row r="60" spans="1:12" ht="35.1" customHeight="1" x14ac:dyDescent="0.25">
      <c r="A60" s="1"/>
      <c r="B60" s="65" t="s">
        <v>76</v>
      </c>
      <c r="C60" s="206"/>
      <c r="D60" s="200" t="s">
        <v>6</v>
      </c>
      <c r="E60" s="196"/>
      <c r="F60" s="208" t="s">
        <v>4</v>
      </c>
      <c r="G60" s="207"/>
      <c r="H60" s="65" t="s">
        <v>5</v>
      </c>
      <c r="I60" s="209"/>
    </row>
    <row r="61" spans="1:12" ht="35.1" customHeight="1" x14ac:dyDescent="0.25">
      <c r="A61" s="1"/>
      <c r="B61" s="5"/>
      <c r="C61" s="73" t="s">
        <v>74</v>
      </c>
      <c r="D61" s="5"/>
      <c r="E61" s="53">
        <f>(E29+E60)/2</f>
        <v>0</v>
      </c>
      <c r="F61" s="54"/>
      <c r="G61" s="53">
        <f>(G29+G60)/2</f>
        <v>0</v>
      </c>
      <c r="H61" s="54"/>
      <c r="I61" s="53">
        <f>(I29+I60)/2</f>
        <v>0</v>
      </c>
    </row>
    <row r="62" spans="1:12" ht="9.9499999999999993" customHeight="1" x14ac:dyDescent="0.25">
      <c r="A62" s="1"/>
      <c r="B62" s="1"/>
      <c r="C62" s="1"/>
      <c r="D62" s="1"/>
      <c r="E62" s="1"/>
      <c r="F62" s="1"/>
      <c r="G62" s="1"/>
      <c r="H62" s="1"/>
      <c r="I62" s="1"/>
    </row>
    <row r="63" spans="1:12" ht="35.1" customHeight="1" x14ac:dyDescent="0.25">
      <c r="A63" s="241" t="s">
        <v>38</v>
      </c>
      <c r="B63" s="241"/>
      <c r="C63" s="241"/>
      <c r="D63" s="241"/>
      <c r="E63" s="241"/>
      <c r="F63" s="241"/>
      <c r="G63" s="241"/>
      <c r="H63" s="241"/>
      <c r="I63" s="241"/>
      <c r="J63" s="241"/>
      <c r="K63" s="241"/>
      <c r="L63" s="241"/>
    </row>
    <row r="64" spans="1:12" s="15" customFormat="1" ht="9.9499999999999993" customHeight="1" x14ac:dyDescent="0.25"/>
    <row r="65" spans="1:15" ht="35.1" customHeight="1" x14ac:dyDescent="0.25">
      <c r="B65" s="5"/>
      <c r="C65" s="5"/>
      <c r="D65" s="5"/>
      <c r="E65" s="5"/>
      <c r="F65" s="256" t="s">
        <v>32</v>
      </c>
      <c r="G65" s="256"/>
      <c r="H65" s="256"/>
      <c r="I65" s="256"/>
      <c r="J65" s="256"/>
      <c r="K65" s="5"/>
    </row>
    <row r="66" spans="1:15" s="4" customFormat="1" ht="35.1" customHeight="1" x14ac:dyDescent="0.25">
      <c r="D66" s="105"/>
      <c r="F66" s="214">
        <f>G21</f>
        <v>5</v>
      </c>
      <c r="G66" s="214">
        <f>G22</f>
        <v>1000</v>
      </c>
      <c r="H66" s="214">
        <f>G23</f>
        <v>2000</v>
      </c>
      <c r="I66" s="214">
        <f>G24</f>
        <v>5000</v>
      </c>
      <c r="J66" s="214">
        <f>G25</f>
        <v>8200</v>
      </c>
      <c r="K66" s="5"/>
      <c r="L66" s="5"/>
      <c r="M66" s="5"/>
      <c r="N66" s="5"/>
      <c r="O66" s="5"/>
    </row>
    <row r="67" spans="1:15" s="15" customFormat="1" ht="9.9499999999999993" customHeight="1" x14ac:dyDescent="0.25">
      <c r="L67" s="5"/>
      <c r="M67" s="5"/>
      <c r="N67" s="5"/>
      <c r="O67" s="5"/>
    </row>
    <row r="68" spans="1:15" ht="35.1" customHeight="1" x14ac:dyDescent="0.25">
      <c r="B68" s="262" t="s">
        <v>37</v>
      </c>
      <c r="C68" s="262"/>
      <c r="D68" s="262"/>
      <c r="E68" s="15"/>
      <c r="F68" s="241" t="s">
        <v>58</v>
      </c>
      <c r="G68" s="241"/>
      <c r="H68" s="241"/>
      <c r="I68" s="241"/>
      <c r="J68" s="241"/>
      <c r="K68" s="215" t="s">
        <v>31</v>
      </c>
      <c r="L68" s="216" t="s">
        <v>148</v>
      </c>
    </row>
    <row r="69" spans="1:15" ht="35.1" customHeight="1" x14ac:dyDescent="0.25">
      <c r="A69" s="244" t="s">
        <v>25</v>
      </c>
      <c r="B69" s="245"/>
      <c r="C69" s="245"/>
      <c r="D69" s="245"/>
      <c r="E69" s="246"/>
      <c r="F69" s="62" t="e">
        <f>(J53*$C$37)/(2*$G$32*SQRT(3))</f>
        <v>#DIV/0!</v>
      </c>
      <c r="G69" s="62" t="e">
        <f>(J54*$C$37)/(2*$G$32*SQRT(3))</f>
        <v>#DIV/0!</v>
      </c>
      <c r="H69" s="62" t="e">
        <f>(J55*$C$37)/(2*$G$32*SQRT(3))</f>
        <v>#DIV/0!</v>
      </c>
      <c r="I69" s="62" t="e">
        <f>(J56*$C$37)/(2*$G$32*SQRT(3))</f>
        <v>#DIV/0!</v>
      </c>
      <c r="J69" s="62" t="e">
        <f>(J57*$C$37)/(2*$G$32*SQRT(3))</f>
        <v>#DIV/0!</v>
      </c>
      <c r="K69" s="26" t="s">
        <v>60</v>
      </c>
      <c r="L69" s="27">
        <v>100</v>
      </c>
    </row>
    <row r="70" spans="1:15" ht="35.1" customHeight="1" x14ac:dyDescent="0.25">
      <c r="A70" s="244" t="s">
        <v>26</v>
      </c>
      <c r="B70" s="245"/>
      <c r="C70" s="247"/>
      <c r="D70" s="247"/>
      <c r="E70" s="248"/>
      <c r="F70" s="62" t="e">
        <f>$F$46/SQRT($K$41)</f>
        <v>#DIV/0!</v>
      </c>
      <c r="G70" s="62" t="e">
        <f t="shared" ref="G70:J70" si="11">$F$46/SQRT($K$41)</f>
        <v>#DIV/0!</v>
      </c>
      <c r="H70" s="62" t="e">
        <f t="shared" si="11"/>
        <v>#DIV/0!</v>
      </c>
      <c r="I70" s="62" t="e">
        <f t="shared" si="11"/>
        <v>#DIV/0!</v>
      </c>
      <c r="J70" s="62" t="e">
        <f t="shared" si="11"/>
        <v>#DIV/0!</v>
      </c>
      <c r="K70" s="26" t="s">
        <v>61</v>
      </c>
      <c r="L70" s="27">
        <f>K41-1</f>
        <v>9</v>
      </c>
    </row>
    <row r="71" spans="1:15" ht="35.1" customHeight="1" x14ac:dyDescent="0.25">
      <c r="A71" s="244" t="s">
        <v>28</v>
      </c>
      <c r="B71" s="245"/>
      <c r="C71" s="253"/>
      <c r="D71" s="253"/>
      <c r="E71" s="253"/>
      <c r="F71" s="62">
        <f>($D$14*1000)/SQRT(6)</f>
        <v>0</v>
      </c>
      <c r="G71" s="62">
        <f>($D$14*1000)/SQRT(6)</f>
        <v>0</v>
      </c>
      <c r="H71" s="62">
        <f>($D$14*1000)/SQRT(6)</f>
        <v>0</v>
      </c>
      <c r="I71" s="62">
        <f t="shared" ref="I71:J71" si="12">($D$14*1000)/SQRT(6)</f>
        <v>0</v>
      </c>
      <c r="J71" s="62">
        <f t="shared" si="12"/>
        <v>0</v>
      </c>
      <c r="K71" s="26" t="s">
        <v>60</v>
      </c>
      <c r="L71" s="27">
        <v>100</v>
      </c>
    </row>
    <row r="72" spans="1:15" ht="35.1" customHeight="1" x14ac:dyDescent="0.25">
      <c r="A72" s="63"/>
      <c r="B72" s="63"/>
      <c r="C72" s="250"/>
      <c r="D72" s="251"/>
      <c r="E72" s="252"/>
      <c r="F72" s="95" t="e">
        <f>SQRT((F69)^2+(F70)^2+(F71)^2)</f>
        <v>#DIV/0!</v>
      </c>
      <c r="G72" s="95" t="e">
        <f t="shared" ref="G72:J72" si="13">SQRT((G69)^2+(G70)^2+(G71)^2)</f>
        <v>#DIV/0!</v>
      </c>
      <c r="H72" s="95" t="e">
        <f t="shared" si="13"/>
        <v>#DIV/0!</v>
      </c>
      <c r="I72" s="95" t="e">
        <f t="shared" si="13"/>
        <v>#DIV/0!</v>
      </c>
      <c r="J72" s="95" t="e">
        <f t="shared" si="13"/>
        <v>#DIV/0!</v>
      </c>
      <c r="K72" s="26" t="s">
        <v>61</v>
      </c>
      <c r="L72" s="4"/>
    </row>
    <row r="73" spans="1:15" ht="35.1" customHeight="1" x14ac:dyDescent="0.25">
      <c r="A73" s="63"/>
      <c r="B73" s="63"/>
      <c r="C73" s="63"/>
      <c r="D73" s="63"/>
      <c r="F73" s="241" t="s">
        <v>145</v>
      </c>
      <c r="G73" s="241"/>
      <c r="H73" s="241"/>
      <c r="I73" s="241"/>
      <c r="J73" s="241"/>
      <c r="K73" s="5"/>
    </row>
    <row r="74" spans="1:15" ht="35.1" customHeight="1" x14ac:dyDescent="0.25">
      <c r="A74" s="244" t="s">
        <v>29</v>
      </c>
      <c r="B74" s="245"/>
      <c r="C74" s="254"/>
      <c r="D74" s="254"/>
      <c r="E74" s="255"/>
      <c r="F74" s="42">
        <f>I21/L29</f>
        <v>0</v>
      </c>
      <c r="G74" s="42">
        <f>I22/L29</f>
        <v>0</v>
      </c>
      <c r="H74" s="42">
        <f>I23/L29</f>
        <v>0</v>
      </c>
      <c r="I74" s="42">
        <f>I24/L29</f>
        <v>0</v>
      </c>
      <c r="J74" s="42">
        <f>I25/L29</f>
        <v>0</v>
      </c>
      <c r="K74" s="33" t="s">
        <v>61</v>
      </c>
      <c r="L74" s="27">
        <v>100</v>
      </c>
    </row>
    <row r="75" spans="1:15" ht="35.1" customHeight="1" x14ac:dyDescent="0.25">
      <c r="A75" s="273" t="s">
        <v>30</v>
      </c>
      <c r="B75" s="273"/>
      <c r="C75" s="254"/>
      <c r="D75" s="254"/>
      <c r="E75" s="255"/>
      <c r="F75" s="42">
        <f>(3*I21)/(4*SQRT(3))</f>
        <v>0</v>
      </c>
      <c r="G75" s="42">
        <f>(3*I22)/(4*SQRT(3))</f>
        <v>0</v>
      </c>
      <c r="H75" s="42">
        <f>(3*I23)/(4*SQRT(3))</f>
        <v>0</v>
      </c>
      <c r="I75" s="42">
        <f>(3*I24)/(4*SQRT(3))</f>
        <v>0</v>
      </c>
      <c r="J75" s="42">
        <f>(3*I25)/(4*SQRT(3))</f>
        <v>0</v>
      </c>
      <c r="K75" s="33" t="s">
        <v>60</v>
      </c>
      <c r="L75" s="60">
        <v>100</v>
      </c>
    </row>
    <row r="76" spans="1:15" ht="35.1" customHeight="1" x14ac:dyDescent="0.25">
      <c r="A76" s="244" t="s">
        <v>36</v>
      </c>
      <c r="B76" s="245"/>
      <c r="C76" s="254"/>
      <c r="D76" s="254"/>
      <c r="E76" s="255"/>
      <c r="F76" s="42">
        <f>I21/SQRT(3)</f>
        <v>0</v>
      </c>
      <c r="G76" s="42">
        <f>I22/SQRT(3)</f>
        <v>0</v>
      </c>
      <c r="H76" s="42">
        <f>I23/SQRT(3)</f>
        <v>0</v>
      </c>
      <c r="I76" s="42">
        <f>I24/SQRT(3)</f>
        <v>0</v>
      </c>
      <c r="J76" s="42">
        <f>I25/SQRT(3)</f>
        <v>0</v>
      </c>
      <c r="K76" s="33" t="s">
        <v>60</v>
      </c>
      <c r="L76" s="27">
        <v>100</v>
      </c>
    </row>
    <row r="77" spans="1:15" ht="35.1" customHeight="1" x14ac:dyDescent="0.25">
      <c r="C77" s="268"/>
      <c r="D77" s="268"/>
      <c r="E77" s="268"/>
      <c r="F77" s="36">
        <f>SQRT(F74^2+F75^2+F76^2)</f>
        <v>0</v>
      </c>
      <c r="G77" s="36">
        <f t="shared" ref="G77:J77" si="14">SQRT(G74^2+G75^2+G76^2)</f>
        <v>0</v>
      </c>
      <c r="H77" s="36">
        <f t="shared" si="14"/>
        <v>0</v>
      </c>
      <c r="I77" s="36">
        <f t="shared" si="14"/>
        <v>0</v>
      </c>
      <c r="J77" s="36">
        <f t="shared" si="14"/>
        <v>0</v>
      </c>
      <c r="K77" s="33" t="s">
        <v>61</v>
      </c>
      <c r="L77" s="3"/>
    </row>
    <row r="78" spans="1:15" ht="35.1" customHeight="1" x14ac:dyDescent="0.25">
      <c r="C78" s="5"/>
      <c r="D78" s="5"/>
      <c r="F78" s="241" t="s">
        <v>144</v>
      </c>
      <c r="G78" s="241"/>
      <c r="H78" s="241"/>
      <c r="I78" s="241"/>
      <c r="J78" s="241"/>
      <c r="K78" s="5"/>
    </row>
    <row r="79" spans="1:15" ht="35.1" customHeight="1" x14ac:dyDescent="0.25">
      <c r="B79" s="5"/>
      <c r="C79" s="21"/>
      <c r="D79" s="66"/>
      <c r="E79" s="121"/>
      <c r="F79" s="79" t="e">
        <f>SQRT((F72)^2+(F77)^2)</f>
        <v>#DIV/0!</v>
      </c>
      <c r="G79" s="79" t="e">
        <f t="shared" ref="G79:J79" si="15">SQRT((G72)^2+(G77)^2)</f>
        <v>#DIV/0!</v>
      </c>
      <c r="H79" s="79" t="e">
        <f t="shared" si="15"/>
        <v>#DIV/0!</v>
      </c>
      <c r="I79" s="79" t="e">
        <f t="shared" si="15"/>
        <v>#DIV/0!</v>
      </c>
      <c r="J79" s="79" t="e">
        <f t="shared" si="15"/>
        <v>#DIV/0!</v>
      </c>
      <c r="K79" s="5"/>
    </row>
    <row r="80" spans="1:15" s="4" customFormat="1" ht="9.9499999999999993" customHeight="1" x14ac:dyDescent="0.25">
      <c r="A80" s="43"/>
      <c r="B80" s="43"/>
      <c r="D80" s="1"/>
    </row>
    <row r="81" spans="1:11" s="15" customFormat="1" ht="35.1" customHeight="1" x14ac:dyDescent="0.25">
      <c r="F81" s="260" t="s">
        <v>33</v>
      </c>
      <c r="G81" s="260"/>
      <c r="H81" s="260"/>
      <c r="I81" s="260"/>
      <c r="J81" s="260"/>
    </row>
    <row r="82" spans="1:11" ht="35.1" customHeight="1" x14ac:dyDescent="0.25">
      <c r="B82" s="5"/>
      <c r="C82" s="44"/>
      <c r="D82" s="44"/>
      <c r="F82" s="269" t="s">
        <v>70</v>
      </c>
      <c r="G82" s="269"/>
      <c r="H82" s="269"/>
      <c r="I82" s="269"/>
      <c r="J82" s="269"/>
    </row>
    <row r="83" spans="1:11" ht="35.1" customHeight="1" x14ac:dyDescent="0.25">
      <c r="A83" s="265" t="s">
        <v>138</v>
      </c>
      <c r="B83" s="266"/>
      <c r="C83" s="266"/>
      <c r="D83" s="271"/>
      <c r="E83" s="272"/>
      <c r="F83" s="35">
        <v>100</v>
      </c>
      <c r="G83" s="35">
        <v>100</v>
      </c>
      <c r="H83" s="35">
        <v>100</v>
      </c>
      <c r="I83" s="35">
        <v>100</v>
      </c>
      <c r="J83" s="35">
        <v>100</v>
      </c>
    </row>
    <row r="84" spans="1:11" ht="35.1" customHeight="1" x14ac:dyDescent="0.25">
      <c r="A84" s="265" t="s">
        <v>139</v>
      </c>
      <c r="B84" s="266"/>
      <c r="C84" s="266"/>
      <c r="D84" s="271"/>
      <c r="E84" s="272"/>
      <c r="F84" s="39">
        <f>$K$41-1</f>
        <v>9</v>
      </c>
      <c r="G84" s="35">
        <f t="shared" ref="G84:J84" si="16">$K$41-1</f>
        <v>9</v>
      </c>
      <c r="H84" s="35">
        <f t="shared" si="16"/>
        <v>9</v>
      </c>
      <c r="I84" s="35">
        <f t="shared" si="16"/>
        <v>9</v>
      </c>
      <c r="J84" s="35">
        <f t="shared" si="16"/>
        <v>9</v>
      </c>
    </row>
    <row r="85" spans="1:11" ht="35.1" customHeight="1" x14ac:dyDescent="0.25">
      <c r="A85" s="265" t="s">
        <v>140</v>
      </c>
      <c r="B85" s="266"/>
      <c r="C85" s="266"/>
      <c r="D85" s="271"/>
      <c r="E85" s="272"/>
      <c r="F85" s="39">
        <v>100</v>
      </c>
      <c r="G85" s="35">
        <v>100</v>
      </c>
      <c r="H85" s="35">
        <v>100</v>
      </c>
      <c r="I85" s="35">
        <v>100</v>
      </c>
      <c r="J85" s="35">
        <v>100</v>
      </c>
    </row>
    <row r="86" spans="1:11" ht="50.1" customHeight="1" x14ac:dyDescent="0.25">
      <c r="B86" s="45"/>
      <c r="C86" s="17"/>
      <c r="D86" s="120"/>
      <c r="E86" s="122"/>
      <c r="F86" s="67" t="e">
        <f>F72^4/(F69^4/100+(F70^4/(K41-1))+(F71^4/100))</f>
        <v>#DIV/0!</v>
      </c>
      <c r="G86" s="37" t="e">
        <f>G72^4/(G69^4/100+(G70^4/(K41-1))+(G71^4/100))</f>
        <v>#DIV/0!</v>
      </c>
      <c r="H86" s="37" t="e">
        <f>H72^4/(H69^4/100+(H70^4/(K41-1))+(H71^4/100))</f>
        <v>#DIV/0!</v>
      </c>
      <c r="I86" s="37" t="e">
        <f>I72^4/(I69^4/100+(I70^4/(K41-1))+(I71^4/100))</f>
        <v>#DIV/0!</v>
      </c>
      <c r="J86" s="37" t="e">
        <f>J72^4/(J69^4/100+(J70^4/(K41-1))+(J71^4/100))</f>
        <v>#DIV/0!</v>
      </c>
    </row>
    <row r="87" spans="1:11" ht="35.1" customHeight="1" x14ac:dyDescent="0.25">
      <c r="B87" s="5"/>
      <c r="C87" s="14"/>
      <c r="D87" s="14"/>
      <c r="E87" s="14"/>
      <c r="F87" s="264" t="s">
        <v>69</v>
      </c>
      <c r="G87" s="264"/>
      <c r="H87" s="264"/>
      <c r="I87" s="264"/>
      <c r="J87" s="264"/>
      <c r="K87" s="5"/>
    </row>
    <row r="88" spans="1:11" ht="35.1" customHeight="1" x14ac:dyDescent="0.25">
      <c r="A88" s="265" t="s">
        <v>141</v>
      </c>
      <c r="B88" s="266"/>
      <c r="C88" s="266"/>
      <c r="D88" s="253"/>
      <c r="E88" s="267"/>
      <c r="F88" s="39">
        <v>100</v>
      </c>
      <c r="G88" s="35">
        <v>100</v>
      </c>
      <c r="H88" s="35">
        <v>100</v>
      </c>
      <c r="I88" s="35">
        <v>100</v>
      </c>
      <c r="J88" s="35">
        <v>100</v>
      </c>
      <c r="K88" s="5"/>
    </row>
    <row r="89" spans="1:11" ht="35.1" customHeight="1" x14ac:dyDescent="0.25">
      <c r="A89" s="265" t="s">
        <v>142</v>
      </c>
      <c r="B89" s="266"/>
      <c r="C89" s="266"/>
      <c r="D89" s="253"/>
      <c r="E89" s="267"/>
      <c r="F89" s="39">
        <v>100</v>
      </c>
      <c r="G89" s="35">
        <v>100</v>
      </c>
      <c r="H89" s="35">
        <v>100</v>
      </c>
      <c r="I89" s="35">
        <v>100</v>
      </c>
      <c r="J89" s="35">
        <v>100</v>
      </c>
      <c r="K89" s="5"/>
    </row>
    <row r="90" spans="1:11" ht="35.1" customHeight="1" x14ac:dyDescent="0.25">
      <c r="A90" s="265" t="s">
        <v>143</v>
      </c>
      <c r="B90" s="266"/>
      <c r="C90" s="266"/>
      <c r="D90" s="253"/>
      <c r="E90" s="267"/>
      <c r="F90" s="39">
        <v>100</v>
      </c>
      <c r="G90" s="35">
        <v>100</v>
      </c>
      <c r="H90" s="35">
        <v>100</v>
      </c>
      <c r="I90" s="35">
        <v>100</v>
      </c>
      <c r="J90" s="35">
        <v>100</v>
      </c>
      <c r="K90" s="5"/>
    </row>
    <row r="91" spans="1:11" ht="50.1" customHeight="1" x14ac:dyDescent="0.25">
      <c r="B91" s="270"/>
      <c r="C91" s="270"/>
      <c r="D91" s="270"/>
      <c r="E91" s="270"/>
      <c r="F91" s="37" t="e">
        <f>F77^4/((F74^4/100)+(F75^4/100)+(F76^4/100))</f>
        <v>#DIV/0!</v>
      </c>
      <c r="G91" s="37" t="e">
        <f>G77^4/((G74^4/100)+(G75^4/100)+(G76^4/100))</f>
        <v>#DIV/0!</v>
      </c>
      <c r="H91" s="37" t="e">
        <f>H77^4/((H74^4/100)+(H75^4/100)+(H76^4/100))</f>
        <v>#DIV/0!</v>
      </c>
      <c r="I91" s="37" t="e">
        <f>I77^4/((I74^4/100)+(I75^4/100)+(I76^4/100))</f>
        <v>#DIV/0!</v>
      </c>
      <c r="J91" s="37" t="e">
        <f>J77^4/((J74^4/100)+(J75^4/100)+(J76^4/100))</f>
        <v>#DIV/0!</v>
      </c>
      <c r="K91" s="5"/>
    </row>
    <row r="92" spans="1:11" ht="35.1" customHeight="1" x14ac:dyDescent="0.25">
      <c r="B92" s="5"/>
      <c r="C92" s="5"/>
      <c r="D92" s="5"/>
      <c r="E92" s="5"/>
      <c r="F92" s="263" t="s">
        <v>34</v>
      </c>
      <c r="G92" s="263"/>
      <c r="H92" s="263"/>
      <c r="I92" s="263"/>
      <c r="J92" s="263"/>
      <c r="K92" s="5"/>
    </row>
    <row r="93" spans="1:11" ht="50.1" customHeight="1" x14ac:dyDescent="0.25">
      <c r="B93" s="4"/>
      <c r="C93" s="295"/>
      <c r="D93" s="254"/>
      <c r="E93" s="255"/>
      <c r="F93" s="68" t="e">
        <f>F79^4/((F72^4/F86)+(F77^4/F91))</f>
        <v>#DIV/0!</v>
      </c>
      <c r="G93" s="59" t="e">
        <f>G79^4/((G72^4/G86)+(G77^4/G91))</f>
        <v>#DIV/0!</v>
      </c>
      <c r="H93" s="59" t="e">
        <f>H79^4/((H72^4/H86)+(H77^4/H91))</f>
        <v>#DIV/0!</v>
      </c>
      <c r="I93" s="59" t="e">
        <f>I79^4/((I72^4/I86)+(I77^4/I91))</f>
        <v>#DIV/0!</v>
      </c>
      <c r="J93" s="59" t="e">
        <f>J79^4/((J72^4/J86)+(J77^4/J91))</f>
        <v>#DIV/0!</v>
      </c>
      <c r="K93" s="5"/>
    </row>
    <row r="94" spans="1:11" s="4" customFormat="1" ht="9.9499999999999993" customHeight="1" x14ac:dyDescent="0.25">
      <c r="B94" s="43"/>
      <c r="C94" s="43"/>
      <c r="E94" s="1"/>
    </row>
    <row r="95" spans="1:11" ht="35.1" customHeight="1" x14ac:dyDescent="0.25">
      <c r="B95" s="5"/>
      <c r="C95" s="5"/>
      <c r="D95" s="5"/>
      <c r="E95" s="5"/>
      <c r="F95" s="296" t="s">
        <v>35</v>
      </c>
      <c r="G95" s="296"/>
      <c r="H95" s="296"/>
      <c r="I95" s="296"/>
      <c r="J95" s="296"/>
      <c r="K95" s="5"/>
    </row>
    <row r="96" spans="1:11" ht="35.1" customHeight="1" x14ac:dyDescent="0.25">
      <c r="B96" s="45"/>
      <c r="C96" s="46"/>
      <c r="D96" s="17"/>
      <c r="E96" s="121"/>
      <c r="F96" s="36" t="e">
        <f>_xlfn.T.INV.2T(100%-$I$98,F93)</f>
        <v>#DIV/0!</v>
      </c>
      <c r="G96" s="36" t="e">
        <f>_xlfn.T.INV.2T(100%-$I$98,G93)</f>
        <v>#DIV/0!</v>
      </c>
      <c r="H96" s="36" t="e">
        <f>_xlfn.T.INV.2T(100%-$I$98,H93)</f>
        <v>#DIV/0!</v>
      </c>
      <c r="I96" s="36" t="e">
        <f>_xlfn.T.INV.2T(100%-$I$98,I93)</f>
        <v>#DIV/0!</v>
      </c>
      <c r="J96" s="36" t="e">
        <f>_xlfn.T.INV.2T(100%-$I$98,J93)</f>
        <v>#DIV/0!</v>
      </c>
      <c r="K96" s="5"/>
    </row>
    <row r="97" spans="1:13" ht="9.9499999999999993" customHeight="1" x14ac:dyDescent="0.25">
      <c r="K97" s="5"/>
    </row>
    <row r="98" spans="1:13" ht="35.1" customHeight="1" x14ac:dyDescent="0.25">
      <c r="F98" s="260" t="s">
        <v>71</v>
      </c>
      <c r="G98" s="260"/>
      <c r="H98" s="260"/>
      <c r="I98" s="80">
        <v>0.95450000000000002</v>
      </c>
      <c r="L98" s="3"/>
    </row>
    <row r="99" spans="1:13" s="15" customFormat="1" ht="9.9499999999999993" customHeight="1" x14ac:dyDescent="0.25">
      <c r="F99" s="47"/>
      <c r="G99" s="47"/>
      <c r="H99" s="47"/>
      <c r="I99" s="18"/>
      <c r="J99" s="18"/>
    </row>
    <row r="100" spans="1:13" s="15" customFormat="1" ht="35.1" customHeight="1" x14ac:dyDescent="0.25">
      <c r="B100" s="297" t="s">
        <v>78</v>
      </c>
      <c r="C100" s="297"/>
      <c r="D100" s="297"/>
      <c r="E100" s="81"/>
      <c r="F100" s="197" t="e">
        <f>F79*F96</f>
        <v>#DIV/0!</v>
      </c>
      <c r="G100" s="197" t="e">
        <f>G79*G96</f>
        <v>#DIV/0!</v>
      </c>
      <c r="H100" s="197" t="e">
        <f>H79*H96</f>
        <v>#DIV/0!</v>
      </c>
      <c r="I100" s="197" t="e">
        <f>I79*I96</f>
        <v>#DIV/0!</v>
      </c>
      <c r="J100" s="197" t="e">
        <f>J79*J96</f>
        <v>#DIV/0!</v>
      </c>
    </row>
    <row r="101" spans="1:13" s="15" customFormat="1" ht="9.9499999999999993" customHeight="1" x14ac:dyDescent="0.25">
      <c r="E101" s="47"/>
      <c r="F101" s="47"/>
      <c r="G101" s="47"/>
      <c r="H101" s="18"/>
      <c r="I101" s="18"/>
      <c r="J101" s="19"/>
      <c r="K101" s="19"/>
      <c r="L101" s="19"/>
      <c r="M101" s="19"/>
    </row>
    <row r="102" spans="1:13" s="15" customFormat="1" ht="35.1" customHeight="1" x14ac:dyDescent="0.25">
      <c r="A102" s="308" t="s">
        <v>39</v>
      </c>
      <c r="B102" s="308"/>
      <c r="C102" s="308"/>
      <c r="D102" s="308"/>
      <c r="E102" s="308"/>
      <c r="F102" s="308"/>
      <c r="G102" s="308"/>
      <c r="I102" s="299" t="s">
        <v>156</v>
      </c>
      <c r="J102" s="300"/>
      <c r="K102" s="301"/>
    </row>
    <row r="103" spans="1:13" s="15" customFormat="1" ht="35.1" customHeight="1" x14ac:dyDescent="0.25">
      <c r="A103" s="89" t="s">
        <v>42</v>
      </c>
      <c r="B103" s="89" t="s">
        <v>43</v>
      </c>
      <c r="C103" s="89" t="s">
        <v>44</v>
      </c>
      <c r="D103" s="89" t="s">
        <v>47</v>
      </c>
      <c r="E103" s="30" t="s">
        <v>49</v>
      </c>
      <c r="F103" s="90"/>
      <c r="G103" s="306" t="s">
        <v>151</v>
      </c>
      <c r="I103" s="230"/>
      <c r="J103" s="231"/>
      <c r="K103" s="232"/>
    </row>
    <row r="104" spans="1:13" s="15" customFormat="1" ht="35.1" customHeight="1" x14ac:dyDescent="0.25">
      <c r="A104" s="31"/>
      <c r="B104" s="31"/>
      <c r="C104" s="31"/>
      <c r="D104" s="31"/>
      <c r="E104" s="32"/>
      <c r="F104" s="91"/>
      <c r="G104" s="307"/>
      <c r="I104" s="230"/>
      <c r="J104" s="231"/>
      <c r="K104" s="232"/>
    </row>
    <row r="105" spans="1:13" s="15" customFormat="1" ht="35.1" customHeight="1" x14ac:dyDescent="0.25">
      <c r="A105" s="106" t="e">
        <f>(1/F79)^2</f>
        <v>#DIV/0!</v>
      </c>
      <c r="B105" s="106" t="e">
        <f>A105*J53*L53</f>
        <v>#DIV/0!</v>
      </c>
      <c r="C105" s="106" t="e">
        <f>(J53)^2*A105</f>
        <v>#DIV/0!</v>
      </c>
      <c r="D105" s="106" t="e">
        <f>((($B$113*$E$114)+($B$114*(J53^2))))</f>
        <v>#DIV/0!</v>
      </c>
      <c r="E105" s="107" t="e">
        <f>SQRT($E$114+D105)</f>
        <v>#DIV/0!</v>
      </c>
      <c r="F105" s="108"/>
      <c r="G105" s="109" t="e">
        <f>A105*($B$112*J53-L53)^2</f>
        <v>#DIV/0!</v>
      </c>
      <c r="I105" s="230"/>
      <c r="J105" s="231"/>
      <c r="K105" s="232"/>
    </row>
    <row r="106" spans="1:13" s="15" customFormat="1" ht="35.1" customHeight="1" x14ac:dyDescent="0.25">
      <c r="A106" s="106" t="e">
        <f>(1/G79)^2</f>
        <v>#DIV/0!</v>
      </c>
      <c r="B106" s="106" t="e">
        <f>A106*J54*L54</f>
        <v>#DIV/0!</v>
      </c>
      <c r="C106" s="106" t="e">
        <f>(J54)^2*A106</f>
        <v>#DIV/0!</v>
      </c>
      <c r="D106" s="106" t="e">
        <f>$B$113*$E$114+$B$114*J54^2</f>
        <v>#DIV/0!</v>
      </c>
      <c r="E106" s="107" t="e">
        <f>SQRT($E$114+D106)</f>
        <v>#DIV/0!</v>
      </c>
      <c r="F106" s="110"/>
      <c r="G106" s="109" t="e">
        <f>A106*($B$112*J54-L54)^2</f>
        <v>#DIV/0!</v>
      </c>
      <c r="I106" s="230"/>
      <c r="J106" s="231"/>
      <c r="K106" s="232"/>
    </row>
    <row r="107" spans="1:13" s="15" customFormat="1" ht="35.1" customHeight="1" x14ac:dyDescent="0.25">
      <c r="A107" s="106" t="e">
        <f>(1/H79)^2</f>
        <v>#DIV/0!</v>
      </c>
      <c r="B107" s="106" t="e">
        <f>A107*J55*L55</f>
        <v>#DIV/0!</v>
      </c>
      <c r="C107" s="106" t="e">
        <f>(J55)^2*A107</f>
        <v>#DIV/0!</v>
      </c>
      <c r="D107" s="106" t="e">
        <f>$B$113*$E$114+$B$114*J55^2</f>
        <v>#DIV/0!</v>
      </c>
      <c r="E107" s="107" t="e">
        <f>SQRT($E$114+D107)</f>
        <v>#DIV/0!</v>
      </c>
      <c r="F107" s="111"/>
      <c r="G107" s="109" t="e">
        <f>A107*($B$112*J55-L55)^2</f>
        <v>#DIV/0!</v>
      </c>
      <c r="I107" s="230"/>
      <c r="J107" s="231"/>
      <c r="K107" s="232"/>
    </row>
    <row r="108" spans="1:13" s="15" customFormat="1" ht="35.1" customHeight="1" x14ac:dyDescent="0.25">
      <c r="A108" s="106" t="e">
        <f>(1/I79)^2</f>
        <v>#DIV/0!</v>
      </c>
      <c r="B108" s="106" t="e">
        <f>A108*J56*L56</f>
        <v>#DIV/0!</v>
      </c>
      <c r="C108" s="106" t="e">
        <f>(J56)^2*A108</f>
        <v>#DIV/0!</v>
      </c>
      <c r="D108" s="106" t="e">
        <f>$B$113*$E$114+$B$114*J56^2</f>
        <v>#DIV/0!</v>
      </c>
      <c r="E108" s="107" t="e">
        <f>SQRT($E$114+D108)</f>
        <v>#DIV/0!</v>
      </c>
      <c r="F108" s="110"/>
      <c r="G108" s="109" t="e">
        <f>A108*($B$112*J56-L56)^2</f>
        <v>#DIV/0!</v>
      </c>
      <c r="I108" s="230"/>
      <c r="J108" s="231"/>
      <c r="K108" s="232"/>
    </row>
    <row r="109" spans="1:13" s="15" customFormat="1" ht="35.1" customHeight="1" x14ac:dyDescent="0.25">
      <c r="A109" s="106" t="e">
        <f>(1/J79)^2</f>
        <v>#DIV/0!</v>
      </c>
      <c r="B109" s="106" t="e">
        <f>A109*J57*L57</f>
        <v>#DIV/0!</v>
      </c>
      <c r="C109" s="106" t="e">
        <f>(J57)^2*A109</f>
        <v>#DIV/0!</v>
      </c>
      <c r="D109" s="106" t="e">
        <f>$B$113*$E$114+$B$114*J57^2</f>
        <v>#DIV/0!</v>
      </c>
      <c r="E109" s="107" t="e">
        <f>SQRT($E$114+D109)</f>
        <v>#DIV/0!</v>
      </c>
      <c r="F109" s="110"/>
      <c r="G109" s="109" t="e">
        <f>A109*($B$112*J57-L57)^2</f>
        <v>#DIV/0!</v>
      </c>
      <c r="I109" s="230"/>
      <c r="J109" s="231"/>
      <c r="K109" s="232"/>
    </row>
    <row r="110" spans="1:13" s="3" customFormat="1" ht="27" customHeight="1" x14ac:dyDescent="0.25">
      <c r="A110" s="55" t="s">
        <v>45</v>
      </c>
      <c r="B110" s="112" t="e">
        <f t="shared" ref="B110" si="17">SUM(B105:B109)</f>
        <v>#DIV/0!</v>
      </c>
      <c r="C110" s="112" t="e">
        <f>SUM(C105:C109)</f>
        <v>#DIV/0!</v>
      </c>
      <c r="D110" s="97"/>
      <c r="E110" s="84" t="s">
        <v>88</v>
      </c>
      <c r="F110" s="83"/>
      <c r="G110" s="38" t="e">
        <f>SUM(G105:G109)</f>
        <v>#DIV/0!</v>
      </c>
      <c r="I110" s="230"/>
      <c r="J110" s="231"/>
      <c r="K110" s="232"/>
    </row>
    <row r="111" spans="1:13" s="3" customFormat="1" ht="9.9499999999999993" customHeight="1" x14ac:dyDescent="0.25">
      <c r="B111" s="97"/>
      <c r="C111" s="97"/>
      <c r="D111" s="97"/>
      <c r="E111" s="97"/>
      <c r="F111" s="97"/>
      <c r="G111" s="97"/>
    </row>
    <row r="112" spans="1:13" ht="35.1" customHeight="1" x14ac:dyDescent="0.25">
      <c r="A112" s="82" t="s">
        <v>86</v>
      </c>
      <c r="B112" s="106" t="e">
        <f>(B110/C110)</f>
        <v>#DIV/0!</v>
      </c>
      <c r="F112" s="69" t="s">
        <v>52</v>
      </c>
      <c r="G112" s="35">
        <v>2</v>
      </c>
      <c r="I112" s="85"/>
      <c r="J112" s="85"/>
      <c r="K112" s="85"/>
    </row>
    <row r="113" spans="1:20" ht="35.1" customHeight="1" x14ac:dyDescent="0.25">
      <c r="A113" s="87" t="s">
        <v>82</v>
      </c>
      <c r="B113" s="113" t="e">
        <f>B112^2</f>
        <v>#DIV/0!</v>
      </c>
      <c r="C113" s="119" t="s">
        <v>87</v>
      </c>
      <c r="D113" s="83"/>
      <c r="E113" s="113" t="e">
        <f>F46^2</f>
        <v>#DIV/0!</v>
      </c>
      <c r="F113" s="86" t="s">
        <v>53</v>
      </c>
      <c r="G113" s="88">
        <f>G26</f>
        <v>3</v>
      </c>
      <c r="I113" s="52" t="e">
        <f>ABS(G110-G113)</f>
        <v>#DIV/0!</v>
      </c>
      <c r="J113" s="217" t="s">
        <v>48</v>
      </c>
      <c r="K113" s="218">
        <f>G112*SQRT(2*G113)</f>
        <v>4.8989794855663558</v>
      </c>
    </row>
    <row r="114" spans="1:20" ht="35.1" customHeight="1" x14ac:dyDescent="0.25">
      <c r="A114" s="98" t="s">
        <v>152</v>
      </c>
      <c r="B114" s="113" t="e">
        <f>1/C110</f>
        <v>#DIV/0!</v>
      </c>
      <c r="C114" s="219" t="s">
        <v>46</v>
      </c>
      <c r="D114" s="220"/>
      <c r="E114" s="113" t="e">
        <f>((D14*1000)^2)/6+E113</f>
        <v>#DIV/0!</v>
      </c>
      <c r="F114" s="69" t="s">
        <v>83</v>
      </c>
      <c r="G114" s="58" t="e">
        <f>MAX(F96:J96)</f>
        <v>#DIV/0!</v>
      </c>
      <c r="I114" s="298" t="e">
        <f>IF(I113&lt;=K113,"APROBADO","NO APROBADO")</f>
        <v>#DIV/0!</v>
      </c>
      <c r="J114" s="298"/>
      <c r="K114" s="298"/>
    </row>
    <row r="115" spans="1:20" ht="9.9499999999999993" customHeight="1" x14ac:dyDescent="0.25"/>
    <row r="116" spans="1:20" ht="35.1" customHeight="1" x14ac:dyDescent="0.25">
      <c r="A116" s="261" t="s">
        <v>149</v>
      </c>
      <c r="B116" s="261"/>
      <c r="C116" s="261"/>
      <c r="D116" s="261"/>
      <c r="E116" s="261"/>
      <c r="F116" s="261"/>
      <c r="G116" s="261"/>
      <c r="H116" s="261"/>
      <c r="I116" s="261"/>
      <c r="J116" s="261"/>
      <c r="K116" s="261"/>
      <c r="L116" s="261"/>
    </row>
    <row r="117" spans="1:20" ht="35.1" customHeight="1" x14ac:dyDescent="0.25">
      <c r="C117" s="102" t="s">
        <v>50</v>
      </c>
      <c r="D117" s="28" t="e">
        <f>SLOPE(E105:E109,G21:G25)</f>
        <v>#DIV/0!</v>
      </c>
      <c r="E117" s="258" t="s">
        <v>153</v>
      </c>
      <c r="F117" s="259"/>
      <c r="G117" s="221" t="s">
        <v>99</v>
      </c>
      <c r="H117" s="25">
        <v>5</v>
      </c>
      <c r="I117" s="5"/>
      <c r="K117" s="5"/>
    </row>
    <row r="118" spans="1:20" ht="35.1" customHeight="1" x14ac:dyDescent="0.25">
      <c r="C118" s="102" t="s">
        <v>51</v>
      </c>
      <c r="D118" s="28" t="e">
        <f>INTERCEPT(E105:E109,G21:G25)</f>
        <v>#DIV/0!</v>
      </c>
      <c r="E118" s="258" t="s">
        <v>154</v>
      </c>
      <c r="F118" s="259"/>
      <c r="G118" s="102" t="s">
        <v>100</v>
      </c>
      <c r="H118" s="25" t="e">
        <f>D117*H117+D118</f>
        <v>#DIV/0!</v>
      </c>
    </row>
    <row r="119" spans="1:20" ht="35.1" customHeight="1" x14ac:dyDescent="0.25">
      <c r="L119" s="3"/>
    </row>
    <row r="120" spans="1:20" ht="35.1" customHeight="1" x14ac:dyDescent="0.25">
      <c r="J120" s="2" t="s">
        <v>93</v>
      </c>
      <c r="K120" s="2" t="s">
        <v>94</v>
      </c>
    </row>
    <row r="121" spans="1:20" ht="35.1" customHeight="1" x14ac:dyDescent="0.25">
      <c r="J121" s="99">
        <f>G21</f>
        <v>5</v>
      </c>
      <c r="K121" s="189" t="e">
        <f>E105</f>
        <v>#DIV/0!</v>
      </c>
    </row>
    <row r="122" spans="1:20" ht="35.1" customHeight="1" x14ac:dyDescent="0.25">
      <c r="I122" s="51"/>
      <c r="J122" s="100">
        <f>G22</f>
        <v>1000</v>
      </c>
      <c r="K122" s="190" t="e">
        <f>E106</f>
        <v>#DIV/0!</v>
      </c>
    </row>
    <row r="123" spans="1:20" ht="35.1" customHeight="1" x14ac:dyDescent="0.25">
      <c r="I123" s="51"/>
      <c r="J123" s="100">
        <f>G23</f>
        <v>2000</v>
      </c>
      <c r="K123" s="190" t="e">
        <f>E107</f>
        <v>#DIV/0!</v>
      </c>
    </row>
    <row r="124" spans="1:20" ht="35.1" customHeight="1" x14ac:dyDescent="0.25">
      <c r="I124" s="51"/>
      <c r="J124" s="100">
        <f>G24</f>
        <v>5000</v>
      </c>
      <c r="K124" s="190" t="e">
        <f>E108</f>
        <v>#DIV/0!</v>
      </c>
    </row>
    <row r="125" spans="1:20" ht="35.1" customHeight="1" x14ac:dyDescent="0.25">
      <c r="A125" s="23"/>
      <c r="I125" s="51"/>
      <c r="J125" s="100">
        <f>G25</f>
        <v>8200</v>
      </c>
      <c r="K125" s="49" t="e">
        <f>E109</f>
        <v>#DIV/0!</v>
      </c>
    </row>
    <row r="126" spans="1:20" ht="35.1" customHeight="1" x14ac:dyDescent="0.25">
      <c r="A126" s="23"/>
      <c r="I126" s="51"/>
      <c r="J126" s="51"/>
      <c r="K126" s="51"/>
      <c r="L126" s="51"/>
    </row>
    <row r="127" spans="1:20" ht="9.9499999999999993" customHeight="1" x14ac:dyDescent="0.25">
      <c r="A127" s="23"/>
      <c r="I127" s="101"/>
      <c r="J127" s="101"/>
      <c r="K127" s="101"/>
      <c r="L127" s="101"/>
    </row>
    <row r="128" spans="1:20" s="3" customFormat="1" ht="35.1" customHeight="1" x14ac:dyDescent="0.25">
      <c r="B128" s="130" t="s">
        <v>90</v>
      </c>
      <c r="C128" s="131"/>
      <c r="D128" s="192" t="e">
        <f>B112*E113</f>
        <v>#DIV/0!</v>
      </c>
      <c r="E128" s="132" t="s">
        <v>95</v>
      </c>
      <c r="F128" s="131" t="s">
        <v>91</v>
      </c>
      <c r="G128" s="113" t="e">
        <f>B114</f>
        <v>#DIV/0!</v>
      </c>
      <c r="I128" s="51"/>
      <c r="J128" s="51"/>
      <c r="K128" s="51"/>
      <c r="L128" s="51"/>
      <c r="M128" s="5"/>
      <c r="N128" s="5"/>
      <c r="O128" s="5"/>
      <c r="P128" s="5"/>
      <c r="Q128" s="5"/>
      <c r="R128" s="5"/>
      <c r="S128" s="5"/>
      <c r="T128" s="5"/>
    </row>
    <row r="129" spans="1:20" s="3" customFormat="1" ht="9.9499999999999993" customHeight="1" x14ac:dyDescent="0.25">
      <c r="A129" s="5"/>
      <c r="D129" s="103"/>
      <c r="E129" s="24"/>
      <c r="M129" s="5"/>
      <c r="N129" s="5"/>
      <c r="O129" s="5"/>
      <c r="P129" s="5"/>
      <c r="Q129" s="5"/>
      <c r="R129" s="5"/>
      <c r="S129" s="5"/>
      <c r="T129" s="5"/>
    </row>
    <row r="130" spans="1:20" ht="35.1" customHeight="1" x14ac:dyDescent="0.25">
      <c r="A130" s="260" t="s">
        <v>97</v>
      </c>
      <c r="B130" s="260"/>
      <c r="C130" s="260"/>
      <c r="D130" s="260"/>
      <c r="E130" s="260"/>
      <c r="F130" s="260"/>
      <c r="G130" s="260"/>
      <c r="H130" s="260"/>
      <c r="I130" s="260"/>
      <c r="J130" s="260"/>
      <c r="K130" s="260"/>
      <c r="L130" s="260"/>
    </row>
    <row r="131" spans="1:20" ht="35.1" customHeight="1" thickBot="1" x14ac:dyDescent="0.3">
      <c r="B131" s="257" t="s">
        <v>84</v>
      </c>
      <c r="C131" s="257"/>
      <c r="D131" s="257"/>
      <c r="E131" s="92" t="s">
        <v>190</v>
      </c>
      <c r="F131" s="114" t="e">
        <f>B112</f>
        <v>#DIV/0!</v>
      </c>
      <c r="G131" s="93" t="s">
        <v>96</v>
      </c>
      <c r="H131" s="5"/>
      <c r="K131" s="5"/>
    </row>
    <row r="132" spans="1:20" ht="9.9499999999999993" customHeight="1" x14ac:dyDescent="0.25">
      <c r="K132" s="5"/>
    </row>
    <row r="133" spans="1:20" ht="35.1" customHeight="1" x14ac:dyDescent="0.25">
      <c r="B133" s="257" t="s">
        <v>85</v>
      </c>
      <c r="C133" s="257"/>
      <c r="D133" s="257"/>
      <c r="E133" s="48" t="s">
        <v>98</v>
      </c>
      <c r="F133" s="198" t="e">
        <f>D118*G114</f>
        <v>#DIV/0!</v>
      </c>
      <c r="G133" s="132" t="s">
        <v>95</v>
      </c>
      <c r="H133" s="201" t="e">
        <f>D117*G114</f>
        <v>#DIV/0!</v>
      </c>
      <c r="I133" s="202" t="s">
        <v>96</v>
      </c>
      <c r="J133" s="5"/>
      <c r="K133" s="5"/>
    </row>
    <row r="134" spans="1:20" ht="15" customHeight="1" x14ac:dyDescent="0.25">
      <c r="J134" s="5"/>
      <c r="K134" s="5"/>
    </row>
    <row r="135" spans="1:20" ht="15" customHeight="1" x14ac:dyDescent="0.25"/>
    <row r="136" spans="1:20" ht="15" customHeight="1" x14ac:dyDescent="0.25">
      <c r="L136" s="145"/>
    </row>
    <row r="137" spans="1:20" ht="15" customHeight="1" x14ac:dyDescent="0.25">
      <c r="I137" s="146"/>
      <c r="J137" s="146"/>
      <c r="K137" s="146"/>
      <c r="L137" s="147"/>
    </row>
  </sheetData>
  <sheetProtection algorithmName="SHA-512" hashValue="UrLSu29HC4zlfURQQ9q6z1OgISPcUkLUIDs/ppy4hYyEswPU8WFvhn/4/1I+QgvG88dTyKuf3QpW17Fjf3vw9w==" saltValue="nRlVh0DL4rCCZzyvpmKODQ==" spinCount="100000" sheet="1" objects="1" scenarios="1"/>
  <dataConsolidate>
    <dataRefs count="2">
      <dataRef ref="C5:D7" sheet="DATOS DE LOS PATRONES " r:id="rId1"/>
      <dataRef ref="K5:L7" sheet="DATOS DE LOS PATRONES " r:id="rId2"/>
    </dataRefs>
  </dataConsolidate>
  <mergeCells count="105">
    <mergeCell ref="C1:L3"/>
    <mergeCell ref="A84:C84"/>
    <mergeCell ref="A83:C83"/>
    <mergeCell ref="C93:E93"/>
    <mergeCell ref="F95:J95"/>
    <mergeCell ref="B100:D100"/>
    <mergeCell ref="D9:E9"/>
    <mergeCell ref="F81:J81"/>
    <mergeCell ref="I114:K114"/>
    <mergeCell ref="I102:K102"/>
    <mergeCell ref="I103:K103"/>
    <mergeCell ref="I104:K104"/>
    <mergeCell ref="D5:E5"/>
    <mergeCell ref="B6:C6"/>
    <mergeCell ref="F6:G6"/>
    <mergeCell ref="B13:C13"/>
    <mergeCell ref="G13:H13"/>
    <mergeCell ref="B14:C14"/>
    <mergeCell ref="G14:H14"/>
    <mergeCell ref="B15:C15"/>
    <mergeCell ref="G15:H15"/>
    <mergeCell ref="B8:E8"/>
    <mergeCell ref="G103:G104"/>
    <mergeCell ref="A102:G102"/>
    <mergeCell ref="B21:C23"/>
    <mergeCell ref="C24:D24"/>
    <mergeCell ref="B28:I28"/>
    <mergeCell ref="B31:G31"/>
    <mergeCell ref="B39:J39"/>
    <mergeCell ref="B9:C9"/>
    <mergeCell ref="B10:C10"/>
    <mergeCell ref="B11:C11"/>
    <mergeCell ref="B12:C12"/>
    <mergeCell ref="B18:C20"/>
    <mergeCell ref="G18:J18"/>
    <mergeCell ref="G19:G20"/>
    <mergeCell ref="H19:H20"/>
    <mergeCell ref="I19:I20"/>
    <mergeCell ref="J19:J20"/>
    <mergeCell ref="B17:J17"/>
    <mergeCell ref="G10:J10"/>
    <mergeCell ref="G11:H11"/>
    <mergeCell ref="I11:J11"/>
    <mergeCell ref="G12:H12"/>
    <mergeCell ref="I12:J12"/>
    <mergeCell ref="I13:J13"/>
    <mergeCell ref="I14:J14"/>
    <mergeCell ref="F73:J73"/>
    <mergeCell ref="B68:D68"/>
    <mergeCell ref="F98:H98"/>
    <mergeCell ref="F92:J92"/>
    <mergeCell ref="F87:J87"/>
    <mergeCell ref="A88:C88"/>
    <mergeCell ref="A89:C89"/>
    <mergeCell ref="A90:C90"/>
    <mergeCell ref="D88:E88"/>
    <mergeCell ref="D89:E89"/>
    <mergeCell ref="D90:E90"/>
    <mergeCell ref="C75:E75"/>
    <mergeCell ref="C76:E76"/>
    <mergeCell ref="C77:E77"/>
    <mergeCell ref="F82:J82"/>
    <mergeCell ref="B91:E91"/>
    <mergeCell ref="D85:E85"/>
    <mergeCell ref="D83:E83"/>
    <mergeCell ref="D84:E84"/>
    <mergeCell ref="F78:J78"/>
    <mergeCell ref="A75:B75"/>
    <mergeCell ref="A76:B76"/>
    <mergeCell ref="A85:C85"/>
    <mergeCell ref="I106:K106"/>
    <mergeCell ref="I107:K107"/>
    <mergeCell ref="I108:K108"/>
    <mergeCell ref="I109:K109"/>
    <mergeCell ref="I110:K110"/>
    <mergeCell ref="B131:D131"/>
    <mergeCell ref="B133:D133"/>
    <mergeCell ref="E118:F118"/>
    <mergeCell ref="E117:F117"/>
    <mergeCell ref="A130:L130"/>
    <mergeCell ref="A116:L116"/>
    <mergeCell ref="A1:B3"/>
    <mergeCell ref="I105:K105"/>
    <mergeCell ref="D10:E10"/>
    <mergeCell ref="D11:E11"/>
    <mergeCell ref="D12:E12"/>
    <mergeCell ref="D13:E13"/>
    <mergeCell ref="D14:E14"/>
    <mergeCell ref="D15:E15"/>
    <mergeCell ref="I15:J15"/>
    <mergeCell ref="B59:I59"/>
    <mergeCell ref="B50:L50"/>
    <mergeCell ref="G51:L51"/>
    <mergeCell ref="A71:B71"/>
    <mergeCell ref="A74:B74"/>
    <mergeCell ref="B51:E51"/>
    <mergeCell ref="A63:L63"/>
    <mergeCell ref="A69:E69"/>
    <mergeCell ref="A70:E70"/>
    <mergeCell ref="B40:J40"/>
    <mergeCell ref="C72:E72"/>
    <mergeCell ref="C71:E71"/>
    <mergeCell ref="C74:E74"/>
    <mergeCell ref="F65:J65"/>
    <mergeCell ref="F68:J68"/>
  </mergeCells>
  <conditionalFormatting sqref="I114">
    <cfRule type="cellIs" dxfId="0" priority="1" operator="greaterThan">
      <formula>$I$113</formula>
    </cfRule>
  </conditionalFormatting>
  <pageMargins left="0.23622047244094491" right="0.23622047244094491" top="0.74803149606299213" bottom="0.74803149606299213" header="0.31496062992125984" footer="0.31496062992125984"/>
  <pageSetup scale="44" orientation="portrait" horizontalDpi="4294967293" r:id="rId3"/>
  <headerFooter>
    <oddFooter>&amp;RRT03-F12 Vr. 1 (2017-04-27)
&amp;P de 3</oddFooter>
  </headerFooter>
  <rowBreaks count="2" manualBreakCount="2">
    <brk id="48" max="16383" man="1"/>
    <brk id="93" max="1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04"/>
  <sheetViews>
    <sheetView showGridLines="0" tabSelected="1" showRuler="0" showWhiteSpace="0" view="pageBreakPreview" zoomScale="150" zoomScaleNormal="110" zoomScaleSheetLayoutView="150" zoomScalePageLayoutView="85" workbookViewId="0">
      <selection activeCell="G3" sqref="G3"/>
    </sheetView>
  </sheetViews>
  <sheetFormatPr baseColWidth="10" defaultRowHeight="15" customHeight="1" x14ac:dyDescent="0.2"/>
  <cols>
    <col min="1" max="3" width="14.7109375" style="158" customWidth="1"/>
    <col min="4" max="4" width="15.140625" style="158" customWidth="1"/>
    <col min="5" max="6" width="14.7109375" style="158" customWidth="1"/>
    <col min="7" max="16384" width="11.42578125" style="158"/>
  </cols>
  <sheetData>
    <row r="1" spans="1:6" ht="18.95" customHeight="1" x14ac:dyDescent="0.2">
      <c r="A1" s="163"/>
      <c r="B1" s="163"/>
      <c r="C1" s="164"/>
      <c r="D1" s="164"/>
      <c r="E1" s="164"/>
      <c r="F1" s="164"/>
    </row>
    <row r="2" spans="1:6" ht="18.95" customHeight="1" x14ac:dyDescent="0.2">
      <c r="A2" s="163"/>
      <c r="B2" s="163"/>
      <c r="C2" s="164"/>
      <c r="D2" s="164"/>
      <c r="E2" s="164"/>
      <c r="F2" s="164"/>
    </row>
    <row r="3" spans="1:6" ht="18.95" customHeight="1" thickBot="1" x14ac:dyDescent="0.25">
      <c r="A3" s="163"/>
      <c r="B3" s="163"/>
      <c r="C3" s="164"/>
      <c r="D3" s="164"/>
      <c r="E3" s="164"/>
      <c r="F3" s="164"/>
    </row>
    <row r="4" spans="1:6" ht="3" customHeight="1" thickTop="1" thickBot="1" x14ac:dyDescent="0.25">
      <c r="A4" s="315"/>
      <c r="B4" s="315"/>
      <c r="C4" s="315"/>
      <c r="D4" s="315"/>
      <c r="E4" s="315"/>
      <c r="F4" s="315"/>
    </row>
    <row r="5" spans="1:6" ht="12" customHeight="1" thickTop="1" x14ac:dyDescent="0.2">
      <c r="A5" s="155"/>
      <c r="B5" s="155"/>
      <c r="C5" s="155"/>
      <c r="D5" s="155"/>
      <c r="E5" s="155"/>
      <c r="F5" s="155"/>
    </row>
    <row r="6" spans="1:6" ht="20.100000000000001" customHeight="1" x14ac:dyDescent="0.2">
      <c r="A6" s="323" t="s">
        <v>102</v>
      </c>
      <c r="B6" s="323"/>
      <c r="C6" s="323"/>
      <c r="D6" s="183"/>
      <c r="E6" s="324"/>
      <c r="F6" s="324"/>
    </row>
    <row r="7" spans="1:6" ht="12" customHeight="1" x14ac:dyDescent="0.2">
      <c r="A7" s="166"/>
      <c r="B7" s="183"/>
      <c r="C7" s="183"/>
      <c r="D7" s="183"/>
      <c r="E7" s="183"/>
      <c r="F7" s="183"/>
    </row>
    <row r="8" spans="1:6" ht="15" customHeight="1" x14ac:dyDescent="0.2">
      <c r="A8" s="316" t="s">
        <v>207</v>
      </c>
      <c r="B8" s="316"/>
      <c r="C8" s="316">
        <f>'Hoja calculo Balanzas'!H5</f>
        <v>0</v>
      </c>
      <c r="D8" s="316"/>
      <c r="E8" s="222"/>
      <c r="F8" s="183"/>
    </row>
    <row r="9" spans="1:6" ht="15" customHeight="1" x14ac:dyDescent="0.2">
      <c r="A9" s="316" t="s">
        <v>103</v>
      </c>
      <c r="B9" s="316"/>
      <c r="C9" s="316">
        <f>'Hoja calculo Balanzas'!J5</f>
        <v>0</v>
      </c>
      <c r="D9" s="316"/>
      <c r="E9" s="317" t="s">
        <v>206</v>
      </c>
      <c r="F9" s="318"/>
    </row>
    <row r="10" spans="1:6" ht="15" customHeight="1" x14ac:dyDescent="0.2">
      <c r="A10" s="316" t="s">
        <v>104</v>
      </c>
      <c r="B10" s="316"/>
      <c r="C10" s="316">
        <f>'Hoja calculo Balanzas'!C5</f>
        <v>0</v>
      </c>
      <c r="D10" s="316"/>
      <c r="E10" s="319"/>
      <c r="F10" s="320"/>
    </row>
    <row r="11" spans="1:6" ht="12" customHeight="1" x14ac:dyDescent="0.2">
      <c r="A11" s="316"/>
      <c r="B11" s="316"/>
      <c r="C11" s="160"/>
      <c r="D11" s="183"/>
      <c r="E11" s="319"/>
      <c r="F11" s="320"/>
    </row>
    <row r="12" spans="1:6" ht="15" customHeight="1" x14ac:dyDescent="0.2">
      <c r="A12" s="316" t="s">
        <v>171</v>
      </c>
      <c r="B12" s="316"/>
      <c r="C12" s="316"/>
      <c r="D12" s="325"/>
      <c r="E12" s="319"/>
      <c r="F12" s="320"/>
    </row>
    <row r="13" spans="1:6" ht="15" customHeight="1" x14ac:dyDescent="0.2">
      <c r="A13" s="316" t="s">
        <v>106</v>
      </c>
      <c r="B13" s="316"/>
      <c r="C13" s="316">
        <f>'Hoja calculo Balanzas'!D9</f>
        <v>0</v>
      </c>
      <c r="D13" s="325"/>
      <c r="E13" s="319"/>
      <c r="F13" s="320"/>
    </row>
    <row r="14" spans="1:6" ht="15" customHeight="1" x14ac:dyDescent="0.2">
      <c r="A14" s="316" t="s">
        <v>10</v>
      </c>
      <c r="B14" s="316"/>
      <c r="C14" s="222">
        <f>'Hoja calculo Balanzas'!D10</f>
        <v>0</v>
      </c>
      <c r="D14" s="183"/>
      <c r="E14" s="321"/>
      <c r="F14" s="322"/>
    </row>
    <row r="15" spans="1:6" ht="15" customHeight="1" x14ac:dyDescent="0.2">
      <c r="A15" s="316" t="s">
        <v>107</v>
      </c>
      <c r="B15" s="316"/>
      <c r="C15" s="222">
        <f>'Hoja calculo Balanzas'!D11</f>
        <v>0</v>
      </c>
      <c r="D15" s="183"/>
      <c r="E15" s="183"/>
      <c r="F15" s="183"/>
    </row>
    <row r="16" spans="1:6" ht="15" customHeight="1" x14ac:dyDescent="0.2">
      <c r="A16" s="222"/>
      <c r="B16" s="222"/>
      <c r="C16" s="222"/>
      <c r="D16" s="183"/>
      <c r="E16" s="183"/>
      <c r="F16" s="183"/>
    </row>
    <row r="17" spans="1:6" ht="12" customHeight="1" x14ac:dyDescent="0.2">
      <c r="A17" s="316" t="s">
        <v>105</v>
      </c>
      <c r="B17" s="316"/>
      <c r="C17" s="326">
        <f>'Hoja calculo Balanzas'!F5</f>
        <v>0</v>
      </c>
      <c r="D17" s="327" t="s">
        <v>108</v>
      </c>
      <c r="E17" s="327"/>
      <c r="F17" s="326">
        <f>'Hoja calculo Balanzas'!H6</f>
        <v>0</v>
      </c>
    </row>
    <row r="18" spans="1:6" ht="15" customHeight="1" x14ac:dyDescent="0.2">
      <c r="A18" s="222"/>
      <c r="B18" s="222"/>
      <c r="C18" s="326"/>
      <c r="D18" s="222"/>
      <c r="E18" s="222"/>
      <c r="F18" s="326"/>
    </row>
    <row r="19" spans="1:6" ht="20.100000000000001" customHeight="1" x14ac:dyDescent="0.2">
      <c r="A19" s="328" t="s">
        <v>170</v>
      </c>
      <c r="B19" s="328"/>
      <c r="C19" s="328"/>
      <c r="D19" s="183"/>
      <c r="E19" s="183"/>
      <c r="F19" s="183"/>
    </row>
    <row r="20" spans="1:6" ht="12" customHeight="1" x14ac:dyDescent="0.2">
      <c r="A20" s="329"/>
      <c r="B20" s="329"/>
      <c r="C20" s="329"/>
      <c r="D20" s="183"/>
      <c r="E20" s="183"/>
      <c r="F20" s="183"/>
    </row>
    <row r="21" spans="1:6" ht="15" customHeight="1" x14ac:dyDescent="0.2">
      <c r="A21" s="316" t="s">
        <v>166</v>
      </c>
      <c r="B21" s="316"/>
      <c r="C21" s="222">
        <f>'Hoja calculo Balanzas'!D12</f>
        <v>0</v>
      </c>
      <c r="D21" s="222" t="s">
        <v>115</v>
      </c>
      <c r="E21" s="222"/>
      <c r="F21" s="222"/>
    </row>
    <row r="22" spans="1:6" ht="15" customHeight="1" x14ac:dyDescent="0.2">
      <c r="A22" s="316" t="s">
        <v>167</v>
      </c>
      <c r="B22" s="316"/>
      <c r="C22" s="222">
        <f>'Hoja calculo Balanzas'!D13</f>
        <v>0</v>
      </c>
      <c r="D22" s="222" t="s">
        <v>115</v>
      </c>
      <c r="E22" s="222"/>
      <c r="F22" s="222"/>
    </row>
    <row r="23" spans="1:6" ht="15" customHeight="1" x14ac:dyDescent="0.2">
      <c r="A23" s="316" t="s">
        <v>168</v>
      </c>
      <c r="B23" s="316"/>
      <c r="C23" s="222">
        <f>'Hoja calculo Balanzas'!D14</f>
        <v>0</v>
      </c>
      <c r="D23" s="222" t="s">
        <v>115</v>
      </c>
      <c r="E23" s="222"/>
      <c r="F23" s="222"/>
    </row>
    <row r="24" spans="1:6" ht="15" customHeight="1" x14ac:dyDescent="0.2">
      <c r="A24" s="316" t="s">
        <v>169</v>
      </c>
      <c r="B24" s="316"/>
      <c r="C24" s="222">
        <f>'Hoja calculo Balanzas'!D15</f>
        <v>0</v>
      </c>
      <c r="D24" s="222" t="s">
        <v>115</v>
      </c>
      <c r="E24" s="222"/>
      <c r="F24" s="222"/>
    </row>
    <row r="26" spans="1:6" ht="20.100000000000001" customHeight="1" x14ac:dyDescent="0.2">
      <c r="A26" s="328" t="s">
        <v>173</v>
      </c>
      <c r="B26" s="328"/>
      <c r="C26" s="159" t="s">
        <v>205</v>
      </c>
      <c r="D26" s="159"/>
      <c r="E26" s="159"/>
      <c r="F26" s="183"/>
    </row>
    <row r="27" spans="1:6" ht="12" customHeight="1" x14ac:dyDescent="0.2">
      <c r="A27" s="222"/>
      <c r="B27" s="222"/>
      <c r="C27" s="222"/>
    </row>
    <row r="28" spans="1:6" ht="20.100000000000001" customHeight="1" x14ac:dyDescent="0.2">
      <c r="A28" s="328" t="s">
        <v>208</v>
      </c>
      <c r="B28" s="328"/>
      <c r="C28" s="328"/>
      <c r="D28" s="328"/>
      <c r="E28" s="328"/>
      <c r="F28" s="328"/>
    </row>
    <row r="29" spans="1:6" ht="12" customHeight="1" x14ac:dyDescent="0.2">
      <c r="D29" s="161"/>
      <c r="E29" s="183"/>
      <c r="F29" s="183"/>
    </row>
    <row r="30" spans="1:6" ht="20.100000000000001" customHeight="1" x14ac:dyDescent="0.2">
      <c r="A30" s="328" t="s">
        <v>174</v>
      </c>
      <c r="B30" s="328"/>
      <c r="C30" s="328"/>
      <c r="D30" s="161"/>
      <c r="E30" s="183"/>
      <c r="F30" s="183"/>
    </row>
    <row r="31" spans="1:6" ht="12" customHeight="1" x14ac:dyDescent="0.2">
      <c r="A31" s="329"/>
      <c r="B31" s="329"/>
      <c r="C31" s="329"/>
      <c r="D31" s="161"/>
      <c r="E31" s="183"/>
      <c r="F31" s="183"/>
    </row>
    <row r="32" spans="1:6" ht="15" customHeight="1" x14ac:dyDescent="0.2">
      <c r="A32" s="316"/>
      <c r="B32" s="316"/>
      <c r="C32" s="316"/>
      <c r="D32" s="316"/>
      <c r="E32" s="316"/>
      <c r="F32" s="316"/>
    </row>
    <row r="33" spans="1:6" ht="12" customHeight="1" x14ac:dyDescent="0.2">
      <c r="A33" s="222"/>
      <c r="B33" s="222"/>
      <c r="C33" s="222"/>
      <c r="D33" s="222"/>
      <c r="E33" s="222"/>
      <c r="F33" s="222"/>
    </row>
    <row r="34" spans="1:6" ht="20.100000000000001" customHeight="1" x14ac:dyDescent="0.2">
      <c r="A34" s="309" t="s">
        <v>175</v>
      </c>
      <c r="B34" s="309"/>
      <c r="C34" s="309"/>
      <c r="D34" s="309"/>
      <c r="E34" s="222"/>
      <c r="F34" s="222"/>
    </row>
    <row r="35" spans="1:6" ht="12" customHeight="1" x14ac:dyDescent="0.2">
      <c r="A35" s="223"/>
      <c r="B35" s="223"/>
      <c r="C35" s="223"/>
      <c r="D35" s="223"/>
      <c r="E35" s="222"/>
      <c r="F35" s="222"/>
    </row>
    <row r="36" spans="1:6" ht="15" customHeight="1" x14ac:dyDescent="0.2">
      <c r="A36" s="330" t="s">
        <v>202</v>
      </c>
      <c r="B36" s="330"/>
      <c r="C36" s="330"/>
      <c r="D36" s="330"/>
      <c r="E36" s="330"/>
      <c r="F36" s="330"/>
    </row>
    <row r="37" spans="1:6" ht="15" customHeight="1" x14ac:dyDescent="0.2">
      <c r="A37" s="330"/>
      <c r="B37" s="330"/>
      <c r="C37" s="330"/>
      <c r="D37" s="330"/>
      <c r="E37" s="330"/>
      <c r="F37" s="330"/>
    </row>
    <row r="38" spans="1:6" ht="15" customHeight="1" x14ac:dyDescent="0.2">
      <c r="A38" s="330"/>
      <c r="B38" s="330"/>
      <c r="C38" s="330"/>
      <c r="D38" s="330"/>
      <c r="E38" s="330"/>
      <c r="F38" s="330"/>
    </row>
    <row r="39" spans="1:6" ht="15" customHeight="1" x14ac:dyDescent="0.2">
      <c r="A39" s="330"/>
      <c r="B39" s="330"/>
      <c r="C39" s="330"/>
      <c r="D39" s="330"/>
      <c r="E39" s="330"/>
      <c r="F39" s="330"/>
    </row>
    <row r="40" spans="1:6" ht="12" customHeight="1" x14ac:dyDescent="0.2"/>
    <row r="41" spans="1:6" ht="15" customHeight="1" x14ac:dyDescent="0.2">
      <c r="A41" s="309" t="s">
        <v>209</v>
      </c>
      <c r="B41" s="309"/>
      <c r="C41" s="331" t="s">
        <v>164</v>
      </c>
      <c r="D41" s="331"/>
      <c r="E41" s="331"/>
      <c r="F41" s="331"/>
    </row>
    <row r="42" spans="1:6" ht="15" customHeight="1" x14ac:dyDescent="0.2">
      <c r="A42" s="309"/>
      <c r="B42" s="309"/>
      <c r="C42" s="331"/>
      <c r="D42" s="331"/>
      <c r="E42" s="331"/>
      <c r="F42" s="331"/>
    </row>
    <row r="43" spans="1:6" ht="15" customHeight="1" x14ac:dyDescent="0.2">
      <c r="A43" s="332" t="s">
        <v>210</v>
      </c>
      <c r="B43" s="332"/>
      <c r="C43" s="331" t="s">
        <v>165</v>
      </c>
      <c r="D43" s="331"/>
      <c r="E43" s="331"/>
      <c r="F43" s="331"/>
    </row>
    <row r="44" spans="1:6" ht="15" customHeight="1" x14ac:dyDescent="0.2">
      <c r="A44" s="332"/>
      <c r="B44" s="332"/>
      <c r="C44" s="331"/>
      <c r="D44" s="331"/>
      <c r="E44" s="331"/>
      <c r="F44" s="331"/>
    </row>
    <row r="45" spans="1:6" ht="15" customHeight="1" x14ac:dyDescent="0.2">
      <c r="A45" s="332" t="s">
        <v>211</v>
      </c>
      <c r="B45" s="332"/>
      <c r="C45" s="331" t="s">
        <v>172</v>
      </c>
      <c r="D45" s="331"/>
      <c r="E45" s="331"/>
      <c r="F45" s="331"/>
    </row>
    <row r="46" spans="1:6" ht="15" customHeight="1" thickBot="1" x14ac:dyDescent="0.25">
      <c r="A46" s="332"/>
      <c r="B46" s="332"/>
      <c r="C46" s="331"/>
      <c r="D46" s="331"/>
      <c r="E46" s="331"/>
      <c r="F46" s="331"/>
    </row>
    <row r="47" spans="1:6" ht="3" customHeight="1" thickTop="1" thickBot="1" x14ac:dyDescent="0.25">
      <c r="A47" s="165"/>
      <c r="B47" s="165"/>
      <c r="C47" s="165"/>
      <c r="D47" s="165"/>
      <c r="E47" s="165"/>
      <c r="F47" s="165"/>
    </row>
    <row r="48" spans="1:6" ht="12" customHeight="1" thickTop="1" x14ac:dyDescent="0.2">
      <c r="A48" s="161"/>
      <c r="B48" s="161"/>
      <c r="C48" s="161"/>
      <c r="D48" s="161"/>
      <c r="E48" s="161"/>
      <c r="F48" s="161"/>
    </row>
    <row r="49" spans="1:6" ht="15" customHeight="1" x14ac:dyDescent="0.2">
      <c r="A49" s="161"/>
      <c r="B49" s="161"/>
      <c r="C49" s="161"/>
      <c r="D49" s="161"/>
      <c r="E49" s="161"/>
      <c r="F49" s="161"/>
    </row>
    <row r="50" spans="1:6" ht="20.100000000000001" customHeight="1" x14ac:dyDescent="0.2">
      <c r="A50" s="309" t="s">
        <v>203</v>
      </c>
      <c r="B50" s="309"/>
      <c r="C50" s="309"/>
      <c r="D50" s="333">
        <f>'Hoja calculo Balanzas'!D6</f>
        <v>0</v>
      </c>
      <c r="E50" s="333"/>
      <c r="F50" s="333"/>
    </row>
    <row r="51" spans="1:6" ht="20.100000000000001" customHeight="1" x14ac:dyDescent="0.2">
      <c r="A51" s="223"/>
      <c r="B51" s="223"/>
      <c r="C51" s="223"/>
      <c r="D51" s="333">
        <f>'Hoja calculo Balanzas'!J5</f>
        <v>0</v>
      </c>
      <c r="E51" s="333"/>
      <c r="F51" s="333"/>
    </row>
    <row r="52" spans="1:6" ht="15" customHeight="1" x14ac:dyDescent="0.2">
      <c r="A52" s="157"/>
      <c r="B52" s="167"/>
      <c r="C52" s="161"/>
      <c r="D52" s="183"/>
      <c r="E52" s="183"/>
      <c r="F52" s="183"/>
    </row>
    <row r="53" spans="1:6" ht="20.100000000000001" customHeight="1" x14ac:dyDescent="0.2">
      <c r="A53" s="309" t="s">
        <v>180</v>
      </c>
      <c r="B53" s="309"/>
      <c r="C53" s="175"/>
      <c r="D53" s="161"/>
      <c r="F53" s="183"/>
    </row>
    <row r="54" spans="1:6" ht="15" customHeight="1" x14ac:dyDescent="0.2">
      <c r="C54" s="183"/>
      <c r="D54" s="183"/>
      <c r="E54" s="183"/>
      <c r="F54" s="183"/>
    </row>
    <row r="55" spans="1:6" ht="20.100000000000001" customHeight="1" x14ac:dyDescent="0.2">
      <c r="A55" s="328" t="s">
        <v>176</v>
      </c>
      <c r="B55" s="328"/>
      <c r="C55" s="183"/>
      <c r="D55" s="183"/>
      <c r="E55" s="183"/>
      <c r="F55" s="183"/>
    </row>
    <row r="56" spans="1:6" ht="15" customHeight="1" thickBot="1" x14ac:dyDescent="0.25">
      <c r="A56" s="168"/>
      <c r="B56" s="168"/>
      <c r="C56" s="168"/>
      <c r="D56" s="183"/>
      <c r="E56" s="183"/>
      <c r="F56" s="183"/>
    </row>
    <row r="57" spans="1:6" ht="24.95" customHeight="1" thickBot="1" x14ac:dyDescent="0.25">
      <c r="A57" s="334" t="s">
        <v>110</v>
      </c>
      <c r="B57" s="335" t="s">
        <v>111</v>
      </c>
      <c r="C57" s="335" t="s">
        <v>112</v>
      </c>
      <c r="D57" s="183"/>
      <c r="E57" s="183"/>
      <c r="F57" s="183"/>
    </row>
    <row r="58" spans="1:6" ht="20.100000000000001" customHeight="1" thickBot="1" x14ac:dyDescent="0.25">
      <c r="A58" s="336">
        <f>'Hoja calculo Balanzas'!E61</f>
        <v>0</v>
      </c>
      <c r="B58" s="337">
        <f>'Hoja calculo Balanzas'!G61</f>
        <v>0</v>
      </c>
      <c r="C58" s="337">
        <f>'Hoja calculo Balanzas'!I61</f>
        <v>0</v>
      </c>
      <c r="D58" s="183"/>
      <c r="E58" s="183"/>
      <c r="F58" s="183"/>
    </row>
    <row r="59" spans="1:6" ht="15" customHeight="1" x14ac:dyDescent="0.2">
      <c r="A59" s="338" t="s">
        <v>212</v>
      </c>
      <c r="B59" s="338"/>
      <c r="C59" s="338"/>
      <c r="D59" s="338"/>
      <c r="E59" s="338"/>
      <c r="F59" s="338"/>
    </row>
    <row r="60" spans="1:6" ht="15" customHeight="1" x14ac:dyDescent="0.2">
      <c r="A60" s="168"/>
      <c r="B60" s="168"/>
      <c r="C60" s="168"/>
      <c r="D60" s="183"/>
      <c r="E60" s="183"/>
      <c r="F60" s="183"/>
    </row>
    <row r="61" spans="1:6" ht="20.100000000000001" customHeight="1" x14ac:dyDescent="0.2">
      <c r="A61" s="309" t="s">
        <v>177</v>
      </c>
      <c r="B61" s="309"/>
      <c r="C61" s="309"/>
      <c r="D61" s="309"/>
      <c r="E61" s="309"/>
      <c r="F61" s="309"/>
    </row>
    <row r="62" spans="1:6" ht="12" customHeight="1" thickBot="1" x14ac:dyDescent="0.25">
      <c r="A62" s="223"/>
      <c r="B62" s="223"/>
      <c r="C62" s="223"/>
      <c r="D62" s="223"/>
      <c r="E62" s="168"/>
      <c r="F62" s="168"/>
    </row>
    <row r="63" spans="1:6" ht="15" customHeight="1" thickBot="1" x14ac:dyDescent="0.25">
      <c r="A63" s="339" t="s">
        <v>200</v>
      </c>
      <c r="B63" s="340"/>
      <c r="C63" s="341">
        <f>'Hoja calculo Balanzas'!I12</f>
        <v>0</v>
      </c>
      <c r="D63" s="183"/>
      <c r="E63" s="183"/>
      <c r="F63" s="183"/>
    </row>
    <row r="64" spans="1:6" ht="15" customHeight="1" thickBot="1" x14ac:dyDescent="0.25">
      <c r="A64" s="342" t="s">
        <v>113</v>
      </c>
      <c r="B64" s="343"/>
      <c r="C64" s="344">
        <f>'Hoja calculo Balanzas'!I13</f>
        <v>0</v>
      </c>
      <c r="D64" s="183"/>
      <c r="E64" s="183"/>
      <c r="F64" s="183"/>
    </row>
    <row r="65" spans="1:6" ht="15" customHeight="1" thickBot="1" x14ac:dyDescent="0.25">
      <c r="A65" s="345" t="s">
        <v>199</v>
      </c>
      <c r="B65" s="346"/>
      <c r="C65" s="347">
        <f>'Hoja calculo Balanzas'!I14</f>
        <v>0</v>
      </c>
      <c r="D65" s="183"/>
      <c r="E65" s="183"/>
      <c r="F65" s="183"/>
    </row>
    <row r="66" spans="1:6" ht="15" customHeight="1" x14ac:dyDescent="0.2">
      <c r="A66" s="222"/>
      <c r="B66" s="184"/>
      <c r="C66" s="183"/>
      <c r="D66" s="183"/>
      <c r="E66" s="183"/>
      <c r="F66" s="183"/>
    </row>
    <row r="67" spans="1:6" ht="20.100000000000001" customHeight="1" x14ac:dyDescent="0.2">
      <c r="A67" s="309" t="s">
        <v>178</v>
      </c>
      <c r="B67" s="309"/>
      <c r="C67" s="309"/>
      <c r="D67" s="309"/>
      <c r="E67" s="168"/>
      <c r="F67" s="168"/>
    </row>
    <row r="68" spans="1:6" ht="12" customHeight="1" x14ac:dyDescent="0.2">
      <c r="A68" s="223"/>
      <c r="B68" s="223"/>
      <c r="C68" s="223"/>
      <c r="D68" s="223"/>
      <c r="E68" s="168"/>
      <c r="F68" s="168"/>
    </row>
    <row r="69" spans="1:6" ht="15" customHeight="1" x14ac:dyDescent="0.2">
      <c r="A69" s="348" t="s">
        <v>118</v>
      </c>
      <c r="B69" s="348"/>
      <c r="D69" s="168"/>
      <c r="E69" s="168"/>
      <c r="F69" s="168"/>
    </row>
    <row r="70" spans="1:6" ht="15" customHeight="1" thickBot="1" x14ac:dyDescent="0.25">
      <c r="A70" s="168"/>
      <c r="B70" s="168"/>
      <c r="C70" s="168"/>
      <c r="D70" s="183"/>
      <c r="E70" s="183"/>
      <c r="F70" s="183"/>
    </row>
    <row r="71" spans="1:6" ht="15" customHeight="1" thickBot="1" x14ac:dyDescent="0.25">
      <c r="A71" s="349" t="s">
        <v>114</v>
      </c>
      <c r="B71" s="350"/>
      <c r="C71" s="351"/>
      <c r="D71" s="168"/>
      <c r="E71" s="168"/>
      <c r="F71" s="168"/>
    </row>
    <row r="72" spans="1:6" ht="15" customHeight="1" thickBot="1" x14ac:dyDescent="0.25">
      <c r="A72" s="352" t="str">
        <f>'Hoja calculo Balanzas'!C32</f>
        <v>Carga</v>
      </c>
      <c r="B72" s="353">
        <f>'Hoja calculo Balanzas'!E32</f>
        <v>5000</v>
      </c>
      <c r="C72" s="354" t="str">
        <f>'Hoja calculo Balanzas'!D32</f>
        <v>(g)</v>
      </c>
      <c r="D72" s="168"/>
      <c r="E72" s="355" t="s">
        <v>116</v>
      </c>
      <c r="F72" s="168"/>
    </row>
    <row r="73" spans="1:6" ht="15" customHeight="1" thickBot="1" x14ac:dyDescent="0.25">
      <c r="A73" s="352" t="str">
        <f>'Hoja calculo Balanzas'!B33</f>
        <v>Posición</v>
      </c>
      <c r="B73" s="354" t="str">
        <f>'Hoja calculo Balanzas'!B34</f>
        <v>Indicacion (g)</v>
      </c>
      <c r="C73" s="356" t="s">
        <v>117</v>
      </c>
      <c r="D73" s="168"/>
      <c r="E73" s="168"/>
      <c r="F73" s="168"/>
    </row>
    <row r="74" spans="1:6" ht="20.100000000000001" customHeight="1" x14ac:dyDescent="0.2">
      <c r="A74" s="357">
        <f>'Hoja calculo Balanzas'!C33</f>
        <v>1</v>
      </c>
      <c r="B74" s="358">
        <f>'Hoja calculo Balanzas'!C34</f>
        <v>0</v>
      </c>
      <c r="C74" s="359">
        <f>'Hoja calculo Balanzas'!C35</f>
        <v>0</v>
      </c>
      <c r="D74" s="168"/>
      <c r="F74" s="168"/>
    </row>
    <row r="75" spans="1:6" ht="20.100000000000001" customHeight="1" x14ac:dyDescent="0.2">
      <c r="A75" s="357">
        <f>'Hoja calculo Balanzas'!D33</f>
        <v>2</v>
      </c>
      <c r="B75" s="360">
        <f>'Hoja calculo Balanzas'!D34</f>
        <v>0</v>
      </c>
      <c r="C75" s="361">
        <f>'Hoja calculo Balanzas'!D35</f>
        <v>0</v>
      </c>
      <c r="D75" s="168"/>
      <c r="E75" s="168"/>
      <c r="F75" s="168"/>
    </row>
    <row r="76" spans="1:6" ht="20.100000000000001" customHeight="1" x14ac:dyDescent="0.2">
      <c r="A76" s="362">
        <f>'Hoja calculo Balanzas'!E33</f>
        <v>3</v>
      </c>
      <c r="B76" s="360">
        <f>'Hoja calculo Balanzas'!E34</f>
        <v>0</v>
      </c>
      <c r="C76" s="361">
        <f>'Hoja calculo Balanzas'!E35</f>
        <v>0</v>
      </c>
      <c r="D76" s="168"/>
      <c r="E76" s="168"/>
      <c r="F76" s="168"/>
    </row>
    <row r="77" spans="1:6" ht="20.100000000000001" customHeight="1" x14ac:dyDescent="0.2">
      <c r="A77" s="362">
        <f>'Hoja calculo Balanzas'!F33</f>
        <v>4</v>
      </c>
      <c r="B77" s="360">
        <f>'Hoja calculo Balanzas'!F34</f>
        <v>0</v>
      </c>
      <c r="C77" s="361">
        <f>'Hoja calculo Balanzas'!F35</f>
        <v>0</v>
      </c>
      <c r="D77" s="168"/>
      <c r="E77" s="168"/>
      <c r="F77" s="168"/>
    </row>
    <row r="78" spans="1:6" ht="20.100000000000001" customHeight="1" x14ac:dyDescent="0.2">
      <c r="A78" s="362">
        <f>'Hoja calculo Balanzas'!G33</f>
        <v>5</v>
      </c>
      <c r="B78" s="360">
        <f>'Hoja calculo Balanzas'!G34</f>
        <v>0</v>
      </c>
      <c r="C78" s="361">
        <f>'Hoja calculo Balanzas'!G35</f>
        <v>0</v>
      </c>
      <c r="D78" s="168"/>
      <c r="E78" s="168"/>
      <c r="F78" s="168"/>
    </row>
    <row r="79" spans="1:6" ht="20.100000000000001" customHeight="1" x14ac:dyDescent="0.2">
      <c r="A79" s="363" t="str">
        <f>'[4]PRUEBAS DE CALIBRACION'!F18</f>
        <v>DIF MAX EXC</v>
      </c>
      <c r="B79" s="360">
        <f>'Hoja calculo Balanzas'!C37</f>
        <v>0</v>
      </c>
      <c r="C79" s="364" t="s">
        <v>179</v>
      </c>
      <c r="D79" s="168"/>
      <c r="E79" s="168"/>
      <c r="F79" s="168"/>
    </row>
    <row r="80" spans="1:6" ht="15" customHeight="1" x14ac:dyDescent="0.2">
      <c r="A80" s="161"/>
      <c r="B80" s="169"/>
      <c r="C80" s="167"/>
      <c r="D80" s="168"/>
      <c r="E80" s="168"/>
      <c r="F80" s="168"/>
    </row>
    <row r="81" spans="1:6" ht="15" customHeight="1" x14ac:dyDescent="0.2">
      <c r="A81" s="365" t="s">
        <v>193</v>
      </c>
      <c r="B81" s="365"/>
      <c r="C81" s="365"/>
      <c r="D81" s="365"/>
      <c r="E81" s="365"/>
      <c r="F81" s="365"/>
    </row>
    <row r="82" spans="1:6" ht="15" customHeight="1" x14ac:dyDescent="0.2">
      <c r="A82" s="365"/>
      <c r="B82" s="365"/>
      <c r="C82" s="365"/>
      <c r="D82" s="365"/>
      <c r="E82" s="365"/>
      <c r="F82" s="365"/>
    </row>
    <row r="83" spans="1:6" ht="15" customHeight="1" x14ac:dyDescent="0.2">
      <c r="A83" s="365"/>
      <c r="B83" s="365"/>
      <c r="C83" s="365"/>
      <c r="D83" s="365"/>
      <c r="E83" s="365"/>
      <c r="F83" s="365"/>
    </row>
    <row r="84" spans="1:6" ht="15" customHeight="1" thickBot="1" x14ac:dyDescent="0.25">
      <c r="A84" s="181"/>
      <c r="B84" s="181"/>
      <c r="C84" s="181"/>
      <c r="D84" s="181"/>
      <c r="E84" s="181"/>
      <c r="F84" s="181"/>
    </row>
    <row r="85" spans="1:6" ht="3" customHeight="1" thickTop="1" thickBot="1" x14ac:dyDescent="0.25">
      <c r="A85" s="170"/>
      <c r="B85" s="170"/>
      <c r="C85" s="170"/>
      <c r="D85" s="170"/>
      <c r="E85" s="170"/>
      <c r="F85" s="170"/>
    </row>
    <row r="86" spans="1:6" ht="15" customHeight="1" thickTop="1" x14ac:dyDescent="0.2">
      <c r="A86" s="348" t="s">
        <v>121</v>
      </c>
      <c r="B86" s="348"/>
      <c r="E86" s="161"/>
      <c r="F86" s="161"/>
    </row>
    <row r="87" spans="1:6" ht="15" customHeight="1" thickBot="1" x14ac:dyDescent="0.25">
      <c r="E87" s="161"/>
      <c r="F87" s="161"/>
    </row>
    <row r="88" spans="1:6" ht="15" customHeight="1" thickBot="1" x14ac:dyDescent="0.25">
      <c r="A88" s="366" t="s">
        <v>181</v>
      </c>
      <c r="B88" s="367"/>
      <c r="C88" s="367"/>
      <c r="D88" s="368"/>
      <c r="E88" s="161"/>
      <c r="F88" s="161"/>
    </row>
    <row r="89" spans="1:6" ht="20.100000000000001" customHeight="1" thickBot="1" x14ac:dyDescent="0.25">
      <c r="A89" s="352" t="str">
        <f>'Hoja calculo Balanzas'!A41</f>
        <v>Cargas (g)</v>
      </c>
      <c r="B89" s="369">
        <f>'Hoja calculo Balanzas'!A42</f>
        <v>500</v>
      </c>
      <c r="C89" s="369">
        <f>'Hoja calculo Balanzas'!A43</f>
        <v>5000</v>
      </c>
      <c r="D89" s="369">
        <f>'Hoja calculo Balanzas'!A44</f>
        <v>8200</v>
      </c>
      <c r="E89" s="161"/>
      <c r="F89" s="161"/>
    </row>
    <row r="90" spans="1:6" ht="15" customHeight="1" thickBot="1" x14ac:dyDescent="0.25">
      <c r="A90" s="370" t="s">
        <v>119</v>
      </c>
      <c r="B90" s="370" t="s">
        <v>120</v>
      </c>
      <c r="C90" s="370" t="s">
        <v>120</v>
      </c>
      <c r="D90" s="370" t="s">
        <v>120</v>
      </c>
      <c r="E90" s="161"/>
      <c r="F90" s="161"/>
    </row>
    <row r="91" spans="1:6" ht="20.100000000000001" customHeight="1" x14ac:dyDescent="0.2">
      <c r="A91" s="357">
        <f>'Hoja calculo Balanzas'!B41</f>
        <v>1</v>
      </c>
      <c r="B91" s="371">
        <f>'Hoja calculo Balanzas'!B42</f>
        <v>0</v>
      </c>
      <c r="C91" s="371">
        <f>'Hoja calculo Balanzas'!B43</f>
        <v>0</v>
      </c>
      <c r="D91" s="371">
        <f>'Hoja calculo Balanzas'!B44</f>
        <v>0</v>
      </c>
      <c r="E91" s="161"/>
      <c r="F91" s="161"/>
    </row>
    <row r="92" spans="1:6" ht="20.100000000000001" customHeight="1" x14ac:dyDescent="0.2">
      <c r="A92" s="357">
        <f>'Hoja calculo Balanzas'!C41</f>
        <v>2</v>
      </c>
      <c r="B92" s="360">
        <f>'Hoja calculo Balanzas'!C42</f>
        <v>0</v>
      </c>
      <c r="C92" s="360">
        <f>'Hoja calculo Balanzas'!C43</f>
        <v>0</v>
      </c>
      <c r="D92" s="360">
        <f>'Hoja calculo Balanzas'!C44</f>
        <v>0</v>
      </c>
      <c r="E92" s="161"/>
      <c r="F92" s="161"/>
    </row>
    <row r="93" spans="1:6" ht="20.100000000000001" customHeight="1" x14ac:dyDescent="0.2">
      <c r="A93" s="357">
        <f>'Hoja calculo Balanzas'!D41</f>
        <v>3</v>
      </c>
      <c r="B93" s="360">
        <f>'Hoja calculo Balanzas'!D42</f>
        <v>0</v>
      </c>
      <c r="C93" s="360">
        <f>'Hoja calculo Balanzas'!D43</f>
        <v>0</v>
      </c>
      <c r="D93" s="360">
        <f>'Hoja calculo Balanzas'!D44</f>
        <v>0</v>
      </c>
      <c r="E93" s="161"/>
      <c r="F93" s="161"/>
    </row>
    <row r="94" spans="1:6" ht="20.100000000000001" customHeight="1" x14ac:dyDescent="0.2">
      <c r="A94" s="357">
        <f>'Hoja calculo Balanzas'!E41</f>
        <v>4</v>
      </c>
      <c r="B94" s="360">
        <f>'Hoja calculo Balanzas'!E42</f>
        <v>0</v>
      </c>
      <c r="C94" s="360">
        <f>'Hoja calculo Balanzas'!E43</f>
        <v>0</v>
      </c>
      <c r="D94" s="360">
        <f>'Hoja calculo Balanzas'!E44</f>
        <v>0</v>
      </c>
      <c r="E94" s="161"/>
      <c r="F94" s="161"/>
    </row>
    <row r="95" spans="1:6" ht="20.100000000000001" customHeight="1" x14ac:dyDescent="0.2">
      <c r="A95" s="357">
        <f>'Hoja calculo Balanzas'!F41</f>
        <v>5</v>
      </c>
      <c r="B95" s="360">
        <f>'Hoja calculo Balanzas'!F42</f>
        <v>0</v>
      </c>
      <c r="C95" s="360">
        <f>'Hoja calculo Balanzas'!F43</f>
        <v>0</v>
      </c>
      <c r="D95" s="360">
        <f>'Hoja calculo Balanzas'!F44</f>
        <v>0</v>
      </c>
      <c r="E95" s="161"/>
      <c r="F95" s="161"/>
    </row>
    <row r="96" spans="1:6" ht="20.100000000000001" customHeight="1" x14ac:dyDescent="0.2">
      <c r="A96" s="357">
        <f>'Hoja calculo Balanzas'!G41</f>
        <v>6</v>
      </c>
      <c r="B96" s="360">
        <f>'Hoja calculo Balanzas'!G42</f>
        <v>0</v>
      </c>
      <c r="C96" s="360">
        <f>'Hoja calculo Balanzas'!G43</f>
        <v>0</v>
      </c>
      <c r="D96" s="360">
        <f>'Hoja calculo Balanzas'!G44</f>
        <v>0</v>
      </c>
      <c r="E96" s="161"/>
      <c r="F96" s="161"/>
    </row>
    <row r="97" spans="1:6" ht="20.100000000000001" customHeight="1" x14ac:dyDescent="0.2">
      <c r="A97" s="357">
        <f>'Hoja calculo Balanzas'!H41</f>
        <v>7</v>
      </c>
      <c r="B97" s="360">
        <f>'Hoja calculo Balanzas'!H42</f>
        <v>0</v>
      </c>
      <c r="C97" s="360">
        <f>'Hoja calculo Balanzas'!H43</f>
        <v>0</v>
      </c>
      <c r="D97" s="360">
        <f>'Hoja calculo Balanzas'!H44</f>
        <v>0</v>
      </c>
      <c r="E97" s="161"/>
      <c r="F97" s="161"/>
    </row>
    <row r="98" spans="1:6" ht="20.100000000000001" customHeight="1" x14ac:dyDescent="0.2">
      <c r="A98" s="357">
        <f>'Hoja calculo Balanzas'!I41</f>
        <v>8</v>
      </c>
      <c r="B98" s="360">
        <f>'Hoja calculo Balanzas'!I42</f>
        <v>0</v>
      </c>
      <c r="C98" s="360">
        <f>'Hoja calculo Balanzas'!I43</f>
        <v>0</v>
      </c>
      <c r="D98" s="360">
        <f>'Hoja calculo Balanzas'!I44</f>
        <v>0</v>
      </c>
      <c r="E98" s="161"/>
      <c r="F98" s="161"/>
    </row>
    <row r="99" spans="1:6" ht="20.100000000000001" customHeight="1" x14ac:dyDescent="0.2">
      <c r="A99" s="357">
        <f>'Hoja calculo Balanzas'!J41</f>
        <v>9</v>
      </c>
      <c r="B99" s="360">
        <f>'Hoja calculo Balanzas'!J42</f>
        <v>0</v>
      </c>
      <c r="C99" s="360">
        <f>'Hoja calculo Balanzas'!J43</f>
        <v>0</v>
      </c>
      <c r="D99" s="360">
        <f>'Hoja calculo Balanzas'!J44</f>
        <v>0</v>
      </c>
      <c r="E99" s="161"/>
      <c r="F99" s="161"/>
    </row>
    <row r="100" spans="1:6" ht="20.100000000000001" customHeight="1" x14ac:dyDescent="0.2">
      <c r="A100" s="357">
        <f>'Hoja calculo Balanzas'!K41</f>
        <v>10</v>
      </c>
      <c r="B100" s="360">
        <f>'Hoja calculo Balanzas'!K42</f>
        <v>0</v>
      </c>
      <c r="C100" s="360">
        <f>'Hoja calculo Balanzas'!K43</f>
        <v>0</v>
      </c>
      <c r="D100" s="360">
        <f>'Hoja calculo Balanzas'!K44</f>
        <v>0</v>
      </c>
      <c r="E100" s="168"/>
      <c r="F100" s="168"/>
    </row>
    <row r="101" spans="1:6" ht="15" customHeight="1" x14ac:dyDescent="0.2">
      <c r="A101" s="183"/>
      <c r="B101" s="183"/>
      <c r="C101" s="183"/>
      <c r="D101" s="168"/>
      <c r="E101" s="168"/>
      <c r="F101" s="168"/>
    </row>
    <row r="102" spans="1:6" ht="15" customHeight="1" x14ac:dyDescent="0.2">
      <c r="A102" s="372" t="s">
        <v>122</v>
      </c>
      <c r="B102" s="372"/>
      <c r="C102" s="372"/>
      <c r="D102" s="372"/>
      <c r="E102" s="372"/>
      <c r="F102" s="372"/>
    </row>
    <row r="103" spans="1:6" ht="15" customHeight="1" x14ac:dyDescent="0.2">
      <c r="A103" s="372"/>
      <c r="B103" s="372"/>
      <c r="C103" s="372"/>
      <c r="D103" s="372"/>
      <c r="E103" s="372"/>
      <c r="F103" s="372"/>
    </row>
    <row r="104" spans="1:6" ht="15" customHeight="1" x14ac:dyDescent="0.2">
      <c r="A104" s="372"/>
      <c r="B104" s="372"/>
      <c r="C104" s="372"/>
      <c r="D104" s="372"/>
      <c r="E104" s="372"/>
      <c r="F104" s="372"/>
    </row>
    <row r="105" spans="1:6" ht="15" customHeight="1" x14ac:dyDescent="0.2">
      <c r="A105" s="372"/>
      <c r="B105" s="372"/>
      <c r="C105" s="372"/>
      <c r="D105" s="372"/>
      <c r="E105" s="372"/>
      <c r="F105" s="372"/>
    </row>
    <row r="106" spans="1:6" ht="15" customHeight="1" x14ac:dyDescent="0.2">
      <c r="A106" s="183"/>
      <c r="B106" s="183"/>
      <c r="C106" s="183"/>
      <c r="D106" s="168"/>
      <c r="E106" s="168"/>
      <c r="F106" s="168"/>
    </row>
    <row r="107" spans="1:6" ht="15" customHeight="1" x14ac:dyDescent="0.2">
      <c r="A107" s="348" t="s">
        <v>124</v>
      </c>
      <c r="B107" s="348"/>
      <c r="C107" s="348"/>
      <c r="D107" s="348"/>
      <c r="E107" s="183"/>
      <c r="F107" s="183"/>
    </row>
    <row r="108" spans="1:6" ht="15" customHeight="1" thickBot="1" x14ac:dyDescent="0.25">
      <c r="A108" s="183"/>
      <c r="B108" s="183"/>
      <c r="C108" s="183"/>
      <c r="D108" s="168"/>
      <c r="E108" s="168"/>
      <c r="F108" s="168"/>
    </row>
    <row r="109" spans="1:6" ht="15" customHeight="1" thickBot="1" x14ac:dyDescent="0.25">
      <c r="A109" s="373" t="s">
        <v>123</v>
      </c>
      <c r="B109" s="374"/>
      <c r="C109" s="375"/>
      <c r="D109" s="183"/>
      <c r="E109" s="183"/>
      <c r="F109" s="183"/>
    </row>
    <row r="110" spans="1:6" ht="20.100000000000001" customHeight="1" thickBot="1" x14ac:dyDescent="0.25">
      <c r="A110" s="376" t="str">
        <f>'Hoja calculo Balanzas'!B52</f>
        <v>Cargas (g)</v>
      </c>
      <c r="B110" s="370" t="s">
        <v>189</v>
      </c>
      <c r="C110" s="370" t="s">
        <v>136</v>
      </c>
      <c r="D110" s="183"/>
      <c r="E110" s="183"/>
      <c r="F110" s="183"/>
    </row>
    <row r="111" spans="1:6" ht="20.100000000000001" customHeight="1" x14ac:dyDescent="0.2">
      <c r="A111" s="357">
        <f>'Hoja calculo Balanzas'!B53</f>
        <v>0</v>
      </c>
      <c r="B111" s="371" t="e">
        <f>'Hoja calculo Balanzas'!L53</f>
        <v>#DIV/0!</v>
      </c>
      <c r="C111" s="357" t="e">
        <f>'Hoja calculo Balanzas'!F100</f>
        <v>#DIV/0!</v>
      </c>
      <c r="D111" s="183"/>
      <c r="E111" s="183"/>
      <c r="F111" s="183"/>
    </row>
    <row r="112" spans="1:6" ht="20.100000000000001" customHeight="1" x14ac:dyDescent="0.2">
      <c r="A112" s="362">
        <f>'Hoja calculo Balanzas'!B54</f>
        <v>0</v>
      </c>
      <c r="B112" s="360" t="e">
        <f>'Hoja calculo Balanzas'!L54</f>
        <v>#DIV/0!</v>
      </c>
      <c r="C112" s="357" t="e">
        <f>'Hoja calculo Balanzas'!G100</f>
        <v>#DIV/0!</v>
      </c>
      <c r="D112" s="183"/>
      <c r="E112" s="183"/>
      <c r="F112" s="183"/>
    </row>
    <row r="113" spans="1:6" ht="20.100000000000001" customHeight="1" x14ac:dyDescent="0.2">
      <c r="A113" s="357">
        <f>'Hoja calculo Balanzas'!B55</f>
        <v>0</v>
      </c>
      <c r="B113" s="360" t="e">
        <f>'Hoja calculo Balanzas'!L55</f>
        <v>#DIV/0!</v>
      </c>
      <c r="C113" s="357" t="e">
        <f>'Hoja calculo Balanzas'!H100</f>
        <v>#DIV/0!</v>
      </c>
      <c r="D113" s="183"/>
      <c r="E113" s="183"/>
      <c r="F113" s="183"/>
    </row>
    <row r="114" spans="1:6" ht="20.100000000000001" customHeight="1" x14ac:dyDescent="0.2">
      <c r="A114" s="362">
        <f>'Hoja calculo Balanzas'!B56</f>
        <v>0</v>
      </c>
      <c r="B114" s="360" t="e">
        <f>'Hoja calculo Balanzas'!L56</f>
        <v>#DIV/0!</v>
      </c>
      <c r="C114" s="357" t="e">
        <f>'Hoja calculo Balanzas'!I100</f>
        <v>#DIV/0!</v>
      </c>
      <c r="D114" s="183"/>
      <c r="E114" s="183"/>
      <c r="F114" s="183"/>
    </row>
    <row r="115" spans="1:6" ht="20.100000000000001" customHeight="1" x14ac:dyDescent="0.2">
      <c r="A115" s="357">
        <f>'Hoja calculo Balanzas'!B57</f>
        <v>0</v>
      </c>
      <c r="B115" s="360" t="e">
        <f>'Hoja calculo Balanzas'!L57</f>
        <v>#DIV/0!</v>
      </c>
      <c r="C115" s="357" t="e">
        <f>'Hoja calculo Balanzas'!J100</f>
        <v>#DIV/0!</v>
      </c>
      <c r="D115" s="183"/>
      <c r="E115" s="183"/>
      <c r="F115" s="183"/>
    </row>
    <row r="116" spans="1:6" ht="15" customHeight="1" x14ac:dyDescent="0.2">
      <c r="A116" s="171"/>
      <c r="B116" s="171"/>
      <c r="C116" s="171"/>
      <c r="D116" s="183"/>
      <c r="E116" s="183"/>
      <c r="F116" s="171"/>
    </row>
    <row r="117" spans="1:6" ht="3" customHeight="1" x14ac:dyDescent="0.2"/>
    <row r="118" spans="1:6" ht="3" customHeight="1" x14ac:dyDescent="0.2"/>
    <row r="119" spans="1:6" ht="16.5" customHeight="1" x14ac:dyDescent="0.2">
      <c r="A119" s="176"/>
      <c r="B119" s="167"/>
      <c r="C119" s="167"/>
      <c r="D119" s="161"/>
      <c r="E119" s="161"/>
      <c r="F119" s="161"/>
    </row>
    <row r="120" spans="1:6" ht="16.5" customHeight="1" thickBot="1" x14ac:dyDescent="0.25">
      <c r="A120" s="176"/>
      <c r="B120" s="167"/>
      <c r="C120" s="167"/>
      <c r="D120" s="161"/>
      <c r="E120" s="161"/>
      <c r="F120" s="161"/>
    </row>
    <row r="121" spans="1:6" ht="3" customHeight="1" thickTop="1" thickBot="1" x14ac:dyDescent="0.25">
      <c r="A121" s="172"/>
      <c r="B121" s="173"/>
      <c r="C121" s="173"/>
      <c r="D121" s="165"/>
      <c r="E121" s="165"/>
      <c r="F121" s="165"/>
    </row>
    <row r="122" spans="1:6" ht="16.5" customHeight="1" thickTop="1" x14ac:dyDescent="0.2">
      <c r="A122" s="176"/>
      <c r="B122" s="167"/>
      <c r="C122" s="167"/>
      <c r="D122" s="161"/>
      <c r="E122" s="161"/>
      <c r="F122" s="161"/>
    </row>
    <row r="123" spans="1:6" ht="16.5" customHeight="1" x14ac:dyDescent="0.2">
      <c r="A123" s="176"/>
      <c r="B123" s="167"/>
      <c r="C123" s="167"/>
      <c r="D123" s="161"/>
      <c r="E123" s="161"/>
      <c r="F123" s="161"/>
    </row>
    <row r="124" spans="1:6" ht="15" customHeight="1" x14ac:dyDescent="0.2">
      <c r="A124" s="171"/>
      <c r="B124" s="167"/>
      <c r="C124" s="167"/>
      <c r="D124" s="183"/>
      <c r="E124" s="183"/>
      <c r="F124" s="183"/>
    </row>
    <row r="125" spans="1:6" ht="15" customHeight="1" x14ac:dyDescent="0.2">
      <c r="A125" s="171"/>
      <c r="B125" s="167"/>
      <c r="C125" s="167"/>
      <c r="D125" s="183"/>
      <c r="E125" s="183"/>
      <c r="F125" s="183"/>
    </row>
    <row r="126" spans="1:6" ht="15" customHeight="1" x14ac:dyDescent="0.2">
      <c r="A126" s="171"/>
      <c r="B126" s="167"/>
      <c r="C126" s="167"/>
      <c r="D126" s="183"/>
      <c r="E126" s="183"/>
      <c r="F126" s="183"/>
    </row>
    <row r="127" spans="1:6" ht="15" customHeight="1" x14ac:dyDescent="0.2">
      <c r="A127" s="161"/>
      <c r="B127" s="174"/>
      <c r="C127" s="161"/>
      <c r="D127" s="161"/>
      <c r="E127" s="161"/>
      <c r="F127" s="161"/>
    </row>
    <row r="128" spans="1:6" ht="15" customHeight="1" x14ac:dyDescent="0.2">
      <c r="A128" s="161"/>
      <c r="B128" s="161"/>
      <c r="C128" s="161"/>
      <c r="D128" s="161"/>
      <c r="E128" s="161"/>
      <c r="F128" s="161"/>
    </row>
    <row r="129" spans="1:6" ht="15" customHeight="1" x14ac:dyDescent="0.2">
      <c r="A129" s="161"/>
      <c r="B129" s="161"/>
      <c r="C129" s="161"/>
      <c r="D129" s="161"/>
      <c r="E129" s="161"/>
      <c r="F129" s="161"/>
    </row>
    <row r="130" spans="1:6" ht="15" customHeight="1" x14ac:dyDescent="0.2">
      <c r="A130" s="161"/>
      <c r="B130" s="161"/>
      <c r="C130" s="161"/>
      <c r="D130" s="161"/>
      <c r="E130" s="161"/>
      <c r="F130" s="161"/>
    </row>
    <row r="131" spans="1:6" ht="15" customHeight="1" x14ac:dyDescent="0.2">
      <c r="A131" s="161"/>
      <c r="B131" s="161"/>
      <c r="C131" s="161"/>
      <c r="D131" s="161"/>
      <c r="E131" s="161"/>
      <c r="F131" s="161"/>
    </row>
    <row r="132" spans="1:6" ht="15" customHeight="1" x14ac:dyDescent="0.2">
      <c r="A132" s="161"/>
      <c r="B132" s="161"/>
      <c r="C132" s="161"/>
      <c r="D132" s="161"/>
      <c r="E132" s="161"/>
      <c r="F132" s="161"/>
    </row>
    <row r="133" spans="1:6" ht="15" customHeight="1" x14ac:dyDescent="0.2">
      <c r="A133" s="161"/>
      <c r="B133" s="161"/>
      <c r="C133" s="161"/>
      <c r="D133" s="161"/>
      <c r="E133" s="161"/>
      <c r="F133" s="161"/>
    </row>
    <row r="134" spans="1:6" ht="15" customHeight="1" x14ac:dyDescent="0.2">
      <c r="A134" s="161"/>
      <c r="B134" s="161"/>
      <c r="C134" s="161"/>
      <c r="D134" s="161"/>
      <c r="E134" s="161"/>
      <c r="F134" s="161"/>
    </row>
    <row r="135" spans="1:6" ht="15" customHeight="1" x14ac:dyDescent="0.2">
      <c r="A135" s="161"/>
      <c r="B135" s="161"/>
      <c r="C135" s="161"/>
      <c r="D135" s="161"/>
      <c r="E135" s="161"/>
      <c r="F135" s="161"/>
    </row>
    <row r="136" spans="1:6" ht="15" customHeight="1" x14ac:dyDescent="0.2">
      <c r="A136" s="161"/>
      <c r="B136" s="161"/>
      <c r="C136" s="161"/>
      <c r="D136" s="161"/>
      <c r="E136" s="161"/>
      <c r="F136" s="161"/>
    </row>
    <row r="137" spans="1:6" ht="15" customHeight="1" x14ac:dyDescent="0.2">
      <c r="A137" s="161"/>
      <c r="B137" s="161"/>
      <c r="C137" s="161"/>
      <c r="D137" s="161"/>
      <c r="E137" s="161"/>
      <c r="F137" s="161"/>
    </row>
    <row r="138" spans="1:6" ht="15" customHeight="1" x14ac:dyDescent="0.2">
      <c r="A138" s="161"/>
      <c r="B138" s="161"/>
      <c r="C138" s="161"/>
      <c r="D138" s="161"/>
      <c r="E138" s="161"/>
      <c r="F138" s="161"/>
    </row>
    <row r="139" spans="1:6" ht="15" customHeight="1" x14ac:dyDescent="0.2">
      <c r="D139" s="183"/>
      <c r="E139" s="183"/>
      <c r="F139" s="183"/>
    </row>
    <row r="140" spans="1:6" ht="15" customHeight="1" x14ac:dyDescent="0.2">
      <c r="A140" s="183"/>
      <c r="B140" s="183"/>
      <c r="C140" s="183"/>
      <c r="D140" s="183"/>
      <c r="E140" s="183"/>
      <c r="F140" s="183"/>
    </row>
    <row r="141" spans="1:6" ht="15" customHeight="1" x14ac:dyDescent="0.2">
      <c r="A141" s="183"/>
      <c r="B141" s="183"/>
      <c r="C141" s="183"/>
      <c r="D141" s="183"/>
      <c r="E141" s="183"/>
      <c r="F141" s="183"/>
    </row>
    <row r="142" spans="1:6" ht="15" customHeight="1" x14ac:dyDescent="0.2">
      <c r="A142" s="183"/>
      <c r="B142" s="183"/>
      <c r="C142" s="183"/>
      <c r="D142" s="183"/>
      <c r="E142" s="183"/>
      <c r="F142" s="183"/>
    </row>
    <row r="143" spans="1:6" ht="15" customHeight="1" x14ac:dyDescent="0.2">
      <c r="A143" s="377" t="s">
        <v>125</v>
      </c>
      <c r="B143" s="377"/>
      <c r="C143" s="377"/>
      <c r="D143" s="377"/>
      <c r="E143" s="377"/>
      <c r="F143" s="377"/>
    </row>
    <row r="144" spans="1:6" ht="15" customHeight="1" x14ac:dyDescent="0.2">
      <c r="A144" s="377"/>
      <c r="B144" s="377"/>
      <c r="C144" s="377"/>
      <c r="D144" s="377"/>
      <c r="E144" s="377"/>
      <c r="F144" s="377"/>
    </row>
    <row r="145" spans="1:6" ht="12" customHeight="1" x14ac:dyDescent="0.2">
      <c r="A145" s="181"/>
      <c r="B145" s="181"/>
      <c r="C145" s="181"/>
      <c r="D145" s="181"/>
      <c r="E145" s="181"/>
      <c r="F145" s="181"/>
    </row>
    <row r="146" spans="1:6" ht="20.100000000000001" customHeight="1" x14ac:dyDescent="0.2">
      <c r="A146" s="309" t="s">
        <v>182</v>
      </c>
      <c r="B146" s="309"/>
      <c r="C146" s="309"/>
      <c r="D146" s="183"/>
      <c r="E146" s="183"/>
      <c r="F146" s="183"/>
    </row>
    <row r="147" spans="1:6" ht="12" customHeight="1" x14ac:dyDescent="0.2">
      <c r="A147" s="223"/>
      <c r="B147" s="223"/>
      <c r="C147" s="223"/>
      <c r="D147" s="183"/>
      <c r="E147" s="183"/>
      <c r="F147" s="183"/>
    </row>
    <row r="148" spans="1:6" ht="15" customHeight="1" x14ac:dyDescent="0.2">
      <c r="A148" s="378" t="s">
        <v>187</v>
      </c>
      <c r="B148" s="378"/>
      <c r="C148" s="378"/>
      <c r="D148" s="378"/>
      <c r="E148" s="378"/>
      <c r="F148" s="378"/>
    </row>
    <row r="149" spans="1:6" ht="15" customHeight="1" x14ac:dyDescent="0.2">
      <c r="A149" s="157"/>
      <c r="B149" s="157"/>
      <c r="C149" s="157"/>
      <c r="D149" s="157"/>
      <c r="E149" s="157"/>
      <c r="F149" s="157"/>
    </row>
    <row r="150" spans="1:6" ht="15" customHeight="1" x14ac:dyDescent="0.2">
      <c r="A150" s="166"/>
      <c r="B150" s="159" t="str">
        <f>'Hoja calculo Balanzas'!$E$131</f>
        <v>E (R)  (mg) =</v>
      </c>
      <c r="C150" s="185" t="e">
        <f>'Hoja calculo Balanzas'!F131</f>
        <v>#DIV/0!</v>
      </c>
      <c r="D150" s="159" t="str">
        <f>'Hoja calculo Balanzas'!G131</f>
        <v>R (g)</v>
      </c>
      <c r="E150" s="166"/>
      <c r="F150" s="166"/>
    </row>
    <row r="151" spans="1:6" ht="15" customHeight="1" x14ac:dyDescent="0.2">
      <c r="A151" s="176"/>
      <c r="E151" s="161"/>
      <c r="F151" s="161"/>
    </row>
    <row r="152" spans="1:6" ht="20.100000000000001" customHeight="1" x14ac:dyDescent="0.2">
      <c r="A152" s="401" t="s">
        <v>214</v>
      </c>
      <c r="B152" s="401"/>
      <c r="C152" s="401"/>
      <c r="D152" s="177" t="s">
        <v>162</v>
      </c>
      <c r="E152" s="191" t="e">
        <f>'Hoja calculo Balanzas'!G114</f>
        <v>#DIV/0!</v>
      </c>
      <c r="F152" s="179" t="s">
        <v>163</v>
      </c>
    </row>
    <row r="153" spans="1:6" ht="15" customHeight="1" x14ac:dyDescent="0.2">
      <c r="A153" s="329"/>
      <c r="B153" s="329"/>
      <c r="C153" s="329"/>
      <c r="D153" s="177"/>
      <c r="E153" s="178"/>
      <c r="F153" s="179"/>
    </row>
    <row r="154" spans="1:6" ht="15" customHeight="1" x14ac:dyDescent="0.2">
      <c r="A154" s="167" t="str">
        <f>'Hoja calculo Balanzas'!E133</f>
        <v>U (E)  (mg) =</v>
      </c>
      <c r="B154" s="171">
        <f>ROUNDUP(102.16,0)</f>
        <v>103</v>
      </c>
      <c r="C154" s="175" t="str">
        <f>[4]RESULTADOS!I23</f>
        <v xml:space="preserve">                + </v>
      </c>
      <c r="D154" s="167" t="str">
        <f>'Hoja calculo Balanzas'!I133</f>
        <v>R (g)</v>
      </c>
      <c r="E154" s="180" t="e">
        <f>'Hoja calculo Balanzas'!H133</f>
        <v>#DIV/0!</v>
      </c>
    </row>
    <row r="155" spans="1:6" ht="15" customHeight="1" x14ac:dyDescent="0.2">
      <c r="A155" s="161"/>
      <c r="B155" s="171"/>
      <c r="C155" s="175"/>
      <c r="D155" s="161"/>
      <c r="E155" s="180"/>
    </row>
    <row r="156" spans="1:6" ht="15" customHeight="1" x14ac:dyDescent="0.2">
      <c r="A156" s="161"/>
      <c r="B156" s="171"/>
      <c r="C156" s="175"/>
      <c r="D156" s="161"/>
      <c r="E156" s="180"/>
    </row>
    <row r="157" spans="1:6" ht="15" customHeight="1" x14ac:dyDescent="0.2">
      <c r="A157" s="379" t="s">
        <v>126</v>
      </c>
      <c r="B157" s="379"/>
      <c r="C157" s="379"/>
      <c r="D157" s="379"/>
      <c r="E157" s="379"/>
      <c r="F157" s="379"/>
    </row>
    <row r="158" spans="1:6" ht="15" customHeight="1" x14ac:dyDescent="0.2">
      <c r="A158" s="379"/>
      <c r="B158" s="379"/>
      <c r="C158" s="379"/>
      <c r="D158" s="379"/>
      <c r="E158" s="379"/>
      <c r="F158" s="379"/>
    </row>
    <row r="159" spans="1:6" ht="15" customHeight="1" x14ac:dyDescent="0.2">
      <c r="A159" s="175"/>
      <c r="B159" s="175"/>
      <c r="C159" s="175"/>
      <c r="D159" s="175"/>
      <c r="E159" s="175"/>
      <c r="F159" s="175"/>
    </row>
    <row r="160" spans="1:6" ht="15" customHeight="1" x14ac:dyDescent="0.2">
      <c r="A160" s="181"/>
      <c r="B160" s="181"/>
      <c r="C160" s="181"/>
      <c r="D160" s="181"/>
      <c r="E160" s="181"/>
      <c r="F160" s="181"/>
    </row>
    <row r="161" spans="1:6" ht="15" customHeight="1" x14ac:dyDescent="0.2">
      <c r="A161" s="181"/>
      <c r="B161" s="181"/>
      <c r="C161" s="181"/>
      <c r="D161" s="181"/>
      <c r="E161" s="181"/>
      <c r="F161" s="181"/>
    </row>
    <row r="162" spans="1:6" ht="15" customHeight="1" thickBot="1" x14ac:dyDescent="0.25">
      <c r="A162" s="181"/>
      <c r="B162" s="181"/>
      <c r="C162" s="181"/>
      <c r="D162" s="181"/>
      <c r="E162" s="181"/>
      <c r="F162" s="181"/>
    </row>
    <row r="163" spans="1:6" ht="3" customHeight="1" thickTop="1" thickBot="1" x14ac:dyDescent="0.25">
      <c r="A163" s="172"/>
      <c r="B163" s="173"/>
      <c r="C163" s="173"/>
      <c r="D163" s="165"/>
      <c r="E163" s="165"/>
      <c r="F163" s="165"/>
    </row>
    <row r="164" spans="1:6" ht="15" customHeight="1" thickTop="1" thickBot="1" x14ac:dyDescent="0.25">
      <c r="A164" s="181"/>
      <c r="B164" s="181"/>
      <c r="C164" s="181"/>
      <c r="D164" s="181"/>
      <c r="E164" s="181"/>
      <c r="F164" s="181"/>
    </row>
    <row r="165" spans="1:6" ht="15" customHeight="1" thickBot="1" x14ac:dyDescent="0.25">
      <c r="A165" s="380" t="s">
        <v>127</v>
      </c>
      <c r="B165" s="381" t="s">
        <v>128</v>
      </c>
      <c r="C165" s="316"/>
      <c r="D165" s="316"/>
      <c r="E165" s="174"/>
      <c r="F165" s="222"/>
    </row>
    <row r="166" spans="1:6" ht="15" customHeight="1" thickBot="1" x14ac:dyDescent="0.25">
      <c r="A166" s="382" t="s">
        <v>129</v>
      </c>
      <c r="B166" s="381" t="s">
        <v>130</v>
      </c>
      <c r="C166" s="316"/>
      <c r="D166" s="316"/>
      <c r="E166" s="222"/>
      <c r="F166" s="181"/>
    </row>
    <row r="167" spans="1:6" ht="15" customHeight="1" thickBot="1" x14ac:dyDescent="0.25">
      <c r="A167" s="380" t="s">
        <v>131</v>
      </c>
      <c r="B167" s="381" t="s">
        <v>132</v>
      </c>
      <c r="C167" s="316"/>
      <c r="D167" s="316"/>
      <c r="E167" s="222"/>
      <c r="F167" s="222"/>
    </row>
    <row r="168" spans="1:6" ht="12" customHeight="1" x14ac:dyDescent="0.2">
      <c r="E168" s="222"/>
      <c r="F168" s="222"/>
    </row>
    <row r="169" spans="1:6" ht="20.100000000000001" customHeight="1" x14ac:dyDescent="0.2">
      <c r="A169" s="309" t="s">
        <v>186</v>
      </c>
      <c r="B169" s="309"/>
      <c r="C169" s="309"/>
      <c r="F169" s="222"/>
    </row>
    <row r="170" spans="1:6" ht="12" customHeight="1" x14ac:dyDescent="0.2">
      <c r="D170" s="183"/>
      <c r="E170" s="183"/>
      <c r="F170" s="183"/>
    </row>
    <row r="171" spans="1:6" ht="15" customHeight="1" x14ac:dyDescent="0.2">
      <c r="A171" s="365" t="s">
        <v>213</v>
      </c>
      <c r="B171" s="365"/>
      <c r="C171" s="365"/>
      <c r="D171" s="365"/>
      <c r="E171" s="365"/>
      <c r="F171" s="365"/>
    </row>
    <row r="172" spans="1:6" ht="15" customHeight="1" x14ac:dyDescent="0.2">
      <c r="A172" s="365"/>
      <c r="B172" s="365"/>
      <c r="C172" s="365"/>
      <c r="D172" s="365"/>
      <c r="E172" s="365"/>
      <c r="F172" s="365"/>
    </row>
    <row r="173" spans="1:6" ht="15" customHeight="1" x14ac:dyDescent="0.2">
      <c r="A173" s="365"/>
      <c r="B173" s="365"/>
      <c r="C173" s="365"/>
      <c r="D173" s="365"/>
      <c r="E173" s="365"/>
      <c r="F173" s="365"/>
    </row>
    <row r="174" spans="1:6" ht="15" customHeight="1" x14ac:dyDescent="0.2">
      <c r="A174" s="182"/>
      <c r="B174" s="182"/>
      <c r="C174" s="182"/>
      <c r="D174" s="182"/>
      <c r="E174" s="182"/>
      <c r="F174" s="182"/>
    </row>
    <row r="175" spans="1:6" ht="20.100000000000001" customHeight="1" x14ac:dyDescent="0.2">
      <c r="A175" s="328" t="s">
        <v>183</v>
      </c>
      <c r="B175" s="328"/>
      <c r="C175" s="328"/>
      <c r="D175" s="182"/>
      <c r="E175" s="182"/>
      <c r="F175" s="182"/>
    </row>
    <row r="176" spans="1:6" ht="15" customHeight="1" x14ac:dyDescent="0.2">
      <c r="D176" s="181"/>
      <c r="E176" s="181"/>
      <c r="F176" s="181"/>
    </row>
    <row r="177" spans="1:6" ht="15" customHeight="1" x14ac:dyDescent="0.2">
      <c r="A177" s="379"/>
      <c r="B177" s="379"/>
      <c r="C177" s="379"/>
      <c r="D177" s="379"/>
      <c r="E177" s="379"/>
      <c r="F177" s="379"/>
    </row>
    <row r="178" spans="1:6" ht="15" customHeight="1" x14ac:dyDescent="0.2">
      <c r="A178" s="379"/>
      <c r="B178" s="379"/>
      <c r="C178" s="379"/>
      <c r="D178" s="379"/>
      <c r="E178" s="379"/>
      <c r="F178" s="379"/>
    </row>
    <row r="179" spans="1:6" ht="15" customHeight="1" x14ac:dyDescent="0.2">
      <c r="A179" s="379"/>
      <c r="B179" s="379"/>
      <c r="C179" s="379"/>
      <c r="D179" s="379"/>
      <c r="E179" s="379"/>
      <c r="F179" s="379"/>
    </row>
    <row r="180" spans="1:6" ht="15" customHeight="1" x14ac:dyDescent="0.2">
      <c r="A180" s="379"/>
      <c r="B180" s="379"/>
      <c r="C180" s="379"/>
      <c r="D180" s="379"/>
      <c r="E180" s="379"/>
      <c r="F180" s="379"/>
    </row>
    <row r="181" spans="1:6" ht="15" customHeight="1" x14ac:dyDescent="0.2">
      <c r="A181" s="379"/>
      <c r="B181" s="379"/>
      <c r="C181" s="379"/>
      <c r="D181" s="379"/>
      <c r="E181" s="379"/>
      <c r="F181" s="379"/>
    </row>
    <row r="182" spans="1:6" ht="20.100000000000001" customHeight="1" x14ac:dyDescent="0.2">
      <c r="A182" s="313" t="s">
        <v>184</v>
      </c>
      <c r="B182" s="313"/>
      <c r="C182" s="313"/>
      <c r="D182" s="183"/>
      <c r="E182" s="183"/>
      <c r="F182" s="183"/>
    </row>
    <row r="183" spans="1:6" ht="15" customHeight="1" thickBot="1" x14ac:dyDescent="0.25">
      <c r="B183" s="183"/>
      <c r="C183" s="183"/>
      <c r="D183" s="183"/>
      <c r="E183" s="183"/>
      <c r="F183" s="183"/>
    </row>
    <row r="184" spans="1:6" ht="15" customHeight="1" x14ac:dyDescent="0.2">
      <c r="B184" s="383" t="s">
        <v>22</v>
      </c>
      <c r="C184" s="384" t="s">
        <v>41</v>
      </c>
      <c r="D184" s="385" t="s">
        <v>194</v>
      </c>
      <c r="E184" s="187"/>
      <c r="F184" s="183"/>
    </row>
    <row r="185" spans="1:6" ht="15" customHeight="1" x14ac:dyDescent="0.2">
      <c r="B185" s="386">
        <f>'Hoja calculo Balanzas'!B53</f>
        <v>0</v>
      </c>
      <c r="C185" s="387">
        <f>'Hoja calculo Balanzas'!D53</f>
        <v>0</v>
      </c>
      <c r="D185" s="388">
        <f>'Hoja calculo Balanzas'!E53</f>
        <v>0</v>
      </c>
      <c r="E185" s="183"/>
      <c r="F185" s="183"/>
    </row>
    <row r="186" spans="1:6" ht="15" customHeight="1" x14ac:dyDescent="0.2">
      <c r="B186" s="389">
        <f>'Hoja calculo Balanzas'!B54</f>
        <v>0</v>
      </c>
      <c r="C186" s="387">
        <f>'Hoja calculo Balanzas'!D54</f>
        <v>0</v>
      </c>
      <c r="D186" s="388">
        <f>'Hoja calculo Balanzas'!E54</f>
        <v>0</v>
      </c>
      <c r="E186" s="183"/>
      <c r="F186" s="183"/>
    </row>
    <row r="187" spans="1:6" ht="15" customHeight="1" x14ac:dyDescent="0.2">
      <c r="B187" s="389">
        <f>'Hoja calculo Balanzas'!B55</f>
        <v>0</v>
      </c>
      <c r="C187" s="387">
        <f>'Hoja calculo Balanzas'!D55</f>
        <v>0</v>
      </c>
      <c r="D187" s="388">
        <f>'Hoja calculo Balanzas'!E55</f>
        <v>0</v>
      </c>
      <c r="E187" s="183"/>
      <c r="F187" s="183"/>
    </row>
    <row r="188" spans="1:6" ht="15" customHeight="1" x14ac:dyDescent="0.2">
      <c r="B188" s="389">
        <f>'Hoja calculo Balanzas'!B56</f>
        <v>0</v>
      </c>
      <c r="C188" s="387">
        <f>'Hoja calculo Balanzas'!D56</f>
        <v>0</v>
      </c>
      <c r="D188" s="388">
        <f>'Hoja calculo Balanzas'!E56</f>
        <v>0</v>
      </c>
      <c r="E188" s="183"/>
      <c r="F188" s="183"/>
    </row>
    <row r="189" spans="1:6" ht="15" customHeight="1" x14ac:dyDescent="0.2">
      <c r="B189" s="389">
        <f>'Hoja calculo Balanzas'!B57</f>
        <v>0</v>
      </c>
      <c r="C189" s="387">
        <f>'Hoja calculo Balanzas'!D57</f>
        <v>0</v>
      </c>
      <c r="D189" s="388">
        <f>'Hoja calculo Balanzas'!E57</f>
        <v>0</v>
      </c>
      <c r="E189" s="183"/>
      <c r="F189" s="183"/>
    </row>
    <row r="190" spans="1:6" ht="15" customHeight="1" x14ac:dyDescent="0.2">
      <c r="B190" s="390"/>
      <c r="C190" s="391"/>
      <c r="D190" s="392"/>
      <c r="E190" s="183"/>
      <c r="F190" s="183"/>
    </row>
    <row r="191" spans="1:6" ht="15" customHeight="1" x14ac:dyDescent="0.2">
      <c r="A191" s="393"/>
      <c r="B191" s="393"/>
      <c r="C191" s="183"/>
      <c r="D191" s="183"/>
      <c r="E191" s="183"/>
      <c r="F191" s="183"/>
    </row>
    <row r="192" spans="1:6" ht="15" customHeight="1" x14ac:dyDescent="0.2">
      <c r="A192" s="394"/>
      <c r="B192" s="394"/>
      <c r="C192" s="193"/>
      <c r="D192" s="183"/>
      <c r="E192" s="183"/>
      <c r="F192" s="183"/>
    </row>
    <row r="193" spans="1:6" ht="20.100000000000001" customHeight="1" x14ac:dyDescent="0.2">
      <c r="A193" s="311" t="s">
        <v>197</v>
      </c>
      <c r="B193" s="311"/>
      <c r="C193" s="311"/>
      <c r="E193" s="395"/>
      <c r="F193" s="395"/>
    </row>
    <row r="194" spans="1:6" ht="15" customHeight="1" x14ac:dyDescent="0.2">
      <c r="B194" s="162"/>
      <c r="C194" s="156"/>
    </row>
    <row r="195" spans="1:6" ht="15" customHeight="1" x14ac:dyDescent="0.2">
      <c r="A195" s="314" t="s">
        <v>133</v>
      </c>
      <c r="B195" s="314"/>
      <c r="C195" s="314"/>
      <c r="D195" s="314" t="s">
        <v>188</v>
      </c>
      <c r="E195" s="314"/>
      <c r="F195" s="314"/>
    </row>
    <row r="196" spans="1:6" ht="15" customHeight="1" x14ac:dyDescent="0.2">
      <c r="A196" s="311" t="s">
        <v>191</v>
      </c>
      <c r="B196" s="311"/>
      <c r="C196" s="186"/>
      <c r="D196" s="311" t="s">
        <v>185</v>
      </c>
      <c r="E196" s="311"/>
      <c r="F196" s="311"/>
    </row>
    <row r="197" spans="1:6" ht="15" customHeight="1" x14ac:dyDescent="0.2">
      <c r="A197" s="312" t="s">
        <v>204</v>
      </c>
      <c r="B197" s="312"/>
      <c r="C197" s="312"/>
      <c r="D197" s="312" t="s">
        <v>192</v>
      </c>
      <c r="E197" s="312"/>
      <c r="F197" s="312"/>
    </row>
    <row r="198" spans="1:6" ht="15" customHeight="1" x14ac:dyDescent="0.2">
      <c r="A198" s="310"/>
      <c r="B198" s="310"/>
      <c r="C198" s="310"/>
      <c r="D198" s="310"/>
      <c r="E198" s="310"/>
      <c r="F198" s="310"/>
    </row>
    <row r="200" spans="1:6" s="396" customFormat="1" ht="9.9499999999999993" customHeight="1" x14ac:dyDescent="0.2">
      <c r="B200" s="397" t="s">
        <v>198</v>
      </c>
      <c r="C200" s="397"/>
      <c r="D200" s="397"/>
      <c r="E200" s="397"/>
    </row>
    <row r="201" spans="1:6" ht="15" customHeight="1" x14ac:dyDescent="0.2">
      <c r="B201" s="398"/>
      <c r="C201" s="398"/>
      <c r="D201" s="398"/>
      <c r="E201" s="398"/>
    </row>
    <row r="202" spans="1:6" ht="15" customHeight="1" thickBot="1" x14ac:dyDescent="0.25">
      <c r="C202" s="399"/>
      <c r="D202" s="400"/>
    </row>
    <row r="203" spans="1:6" ht="3" customHeight="1" thickTop="1" thickBot="1" x14ac:dyDescent="0.25">
      <c r="A203" s="172"/>
      <c r="B203" s="173"/>
      <c r="C203" s="173"/>
      <c r="D203" s="165"/>
      <c r="E203" s="165"/>
      <c r="F203" s="165"/>
    </row>
    <row r="204" spans="1:6" ht="3" customHeight="1" thickTop="1" x14ac:dyDescent="0.2">
      <c r="A204" s="176"/>
      <c r="B204" s="167"/>
      <c r="C204" s="167"/>
      <c r="D204" s="161"/>
      <c r="E204" s="161"/>
      <c r="F204" s="161"/>
    </row>
  </sheetData>
  <sheetProtection algorithmName="SHA-512" hashValue="smOjhLxIqD6XHlpo2lATiB8P3r70KDsiGozX8gC8I22nVMRcara1+IxuNFecnzUXkkqYKmnT0vRE2Ux06y7Wkw==" saltValue="JZMEbaIZbnSbQrbiSFJV7g==" spinCount="100000" sheet="1" objects="1" scenarios="1"/>
  <mergeCells count="82">
    <mergeCell ref="A65:B65"/>
    <mergeCell ref="A50:C50"/>
    <mergeCell ref="D50:F50"/>
    <mergeCell ref="D51:F51"/>
    <mergeCell ref="A63:B63"/>
    <mergeCell ref="A64:B64"/>
    <mergeCell ref="A61:F61"/>
    <mergeCell ref="A81:F83"/>
    <mergeCell ref="A102:F105"/>
    <mergeCell ref="A10:B10"/>
    <mergeCell ref="A4:F4"/>
    <mergeCell ref="A19:C19"/>
    <mergeCell ref="C9:D9"/>
    <mergeCell ref="A21:B21"/>
    <mergeCell ref="A22:B22"/>
    <mergeCell ref="A9:B9"/>
    <mergeCell ref="A11:B11"/>
    <mergeCell ref="A12:B12"/>
    <mergeCell ref="A6:C6"/>
    <mergeCell ref="A8:B8"/>
    <mergeCell ref="E9:F14"/>
    <mergeCell ref="C12:D12"/>
    <mergeCell ref="D17:E17"/>
    <mergeCell ref="C8:D8"/>
    <mergeCell ref="C10:D10"/>
    <mergeCell ref="B200:E200"/>
    <mergeCell ref="A182:C182"/>
    <mergeCell ref="A198:C198"/>
    <mergeCell ref="A13:B13"/>
    <mergeCell ref="A14:B14"/>
    <mergeCell ref="A15:B15"/>
    <mergeCell ref="A32:F32"/>
    <mergeCell ref="A17:B17"/>
    <mergeCell ref="C13:D13"/>
    <mergeCell ref="D195:F195"/>
    <mergeCell ref="A195:C195"/>
    <mergeCell ref="A26:B26"/>
    <mergeCell ref="A23:B23"/>
    <mergeCell ref="A24:B24"/>
    <mergeCell ref="A181:F181"/>
    <mergeCell ref="A30:C30"/>
    <mergeCell ref="A59:F59"/>
    <mergeCell ref="A34:D34"/>
    <mergeCell ref="A36:F39"/>
    <mergeCell ref="A71:C71"/>
    <mergeCell ref="A69:B69"/>
    <mergeCell ref="A55:B55"/>
    <mergeCell ref="A41:B42"/>
    <mergeCell ref="C41:F42"/>
    <mergeCell ref="A43:B44"/>
    <mergeCell ref="C43:F44"/>
    <mergeCell ref="A45:B46"/>
    <mergeCell ref="C45:F46"/>
    <mergeCell ref="A53:B53"/>
    <mergeCell ref="A107:D107"/>
    <mergeCell ref="A143:F144"/>
    <mergeCell ref="D198:F198"/>
    <mergeCell ref="D196:F196"/>
    <mergeCell ref="A197:C197"/>
    <mergeCell ref="D197:F197"/>
    <mergeCell ref="A175:C175"/>
    <mergeCell ref="A178:F178"/>
    <mergeCell ref="A177:F177"/>
    <mergeCell ref="A180:F180"/>
    <mergeCell ref="A196:B196"/>
    <mergeCell ref="A171:F173"/>
    <mergeCell ref="A193:C193"/>
    <mergeCell ref="A28:F28"/>
    <mergeCell ref="A191:B191"/>
    <mergeCell ref="A179:F179"/>
    <mergeCell ref="A148:F148"/>
    <mergeCell ref="A169:C169"/>
    <mergeCell ref="A157:F158"/>
    <mergeCell ref="B165:D165"/>
    <mergeCell ref="B167:D167"/>
    <mergeCell ref="B166:D166"/>
    <mergeCell ref="A152:C152"/>
    <mergeCell ref="A146:C146"/>
    <mergeCell ref="A67:D67"/>
    <mergeCell ref="A88:D88"/>
    <mergeCell ref="A86:B86"/>
    <mergeCell ref="A109:C109"/>
  </mergeCells>
  <printOptions horizontalCentered="1"/>
  <pageMargins left="0.70866141732283472" right="0.70866141732283472" top="0.74803149606299213" bottom="0.74803149606299213" header="0.31496062992125984" footer="0.31496062992125984"/>
  <pageSetup scale="99" orientation="portrait" r:id="rId1"/>
  <headerFooter>
    <oddHeader>&amp;C &amp;"-,Negrita"&amp;12  
              &amp;16  &amp;"Arial Narrow,Negrita"&amp;14CERTIFICADO DE CALIBRACIÓN DE BALANZAS&amp;R&amp;"-,Negrita"&amp;12
&amp;10 
   Certificado No. LCB-XXX</oddHeader>
    <oddFooter>&amp;L&amp;G&amp;C&amp;"Arial,Normal"&amp;7
SUPERINTENDENCIA DE INDUSTRIA Y COMERCIO SEDE CAN&amp;9
&amp;8Laboratorio de Calibración - Masa
Avenida Carrera 50 No. 26-55  Interior 5 INM
Conmutador: (57) (1) 2540000
Bogotá. D.C. Colombia&amp;R&amp;8       &amp;G
RT03-F15  Vr.1(2017-04-28)
&amp;Pde&amp;N</oddFooter>
  </headerFooter>
  <rowBreaks count="4" manualBreakCount="4">
    <brk id="48" max="5" man="1"/>
    <brk id="85" min="1" max="5" man="1"/>
    <brk id="123" min="1" max="5" man="1"/>
    <brk id="163" max="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Hoja calculo Balanzas</vt:lpstr>
      <vt:lpstr>CERTIFICADO </vt:lpstr>
      <vt:lpstr>'CERTIFICADO '!Área_de_impresión</vt:lpstr>
      <vt:lpstr>'Hoja calculo Balanzas'!Área_de_impresión</vt:lpstr>
      <vt:lpstr>'CERTIFICADO '!Títulos_a_imprimir</vt:lpstr>
      <vt:lpstr>'Hoja calculo Balanzas'!Títulos_a_imprimir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Diana Alexandra Zambrano Rocha</cp:lastModifiedBy>
  <cp:lastPrinted>2017-04-28T14:08:33Z</cp:lastPrinted>
  <dcterms:created xsi:type="dcterms:W3CDTF">2016-06-28T20:23:39Z</dcterms:created>
  <dcterms:modified xsi:type="dcterms:W3CDTF">2017-04-28T15:04:54Z</dcterms:modified>
</cp:coreProperties>
</file>