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dzambrano\Documents\00 SISTEMA INTEGRAL DE GESTION\INFORMES\2017\Reglamentos Tecnicos\"/>
    </mc:Choice>
  </mc:AlternateContent>
  <workbookProtection workbookAlgorithmName="SHA-512" workbookHashValue="akmI7wi7UmlZXhEt68Wh+p/bx0dmyMwhp+2zloIVC2oX8HFL6sOzDfeMs6pyeuypw37XNVvrkEfIUlyF7aCGIQ==" workbookSaltValue="iiXALalNUZKeyc1JLSde1Q==" workbookSpinCount="100000" lockStructure="1"/>
  <bookViews>
    <workbookView xWindow="0" yWindow="0" windowWidth="28800" windowHeight="10515" tabRatio="589" firstSheet="1" activeTab="1"/>
  </bookViews>
  <sheets>
    <sheet name="DATOS DE LOS PATRONES " sheetId="15" state="hidden" r:id="rId1"/>
    <sheet name=" CALCULO BALANZAS (VERI)" sheetId="8" r:id="rId2"/>
    <sheet name="INFORME" sheetId="14" state="hidden" r:id="rId3"/>
  </sheets>
  <externalReferences>
    <externalReference r:id="rId4"/>
    <externalReference r:id="rId5"/>
    <externalReference r:id="rId6"/>
    <externalReference r:id="rId7"/>
    <externalReference r:id="rId8"/>
  </externalReferences>
  <definedNames>
    <definedName name="a1_">'[1]APROXIMACION LINEL'!$C$21</definedName>
    <definedName name="_xlnm.Print_Area" localSheetId="1">' CALCULO BALANZAS (VERI)'!$A$1:$L$26</definedName>
    <definedName name="_xlnm.Print_Area" localSheetId="2">INFORME!$A$1:$F$204</definedName>
    <definedName name="DELTAMAXI">'[2]PRUEBAS DE CALIBRACION'!$G$18</definedName>
    <definedName name="DIVISIÓNDEESCALA">[2]DATOS!$E$13</definedName>
    <definedName name="factordecobertura">'[3]COMPONENTES DE INCERTI'!$G$32:$K$32</definedName>
    <definedName name="LEXCENTRICIDAD">'[2]PRUEBAS DE CALIBRACION'!$H$11</definedName>
    <definedName name="_xlnm.Print_Titles" localSheetId="1">' CALCULO BALANZAS (VERI)'!$1:$3</definedName>
    <definedName name="_xlnm.Print_Titles" localSheetId="2">INFORME!$1:$5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6" i="14" l="1"/>
  <c r="G148" i="8" l="1"/>
  <c r="F148" i="8"/>
  <c r="E148" i="8"/>
  <c r="F158" i="8"/>
  <c r="F157" i="8"/>
  <c r="F156" i="8"/>
  <c r="E156" i="8"/>
  <c r="E152" i="8"/>
  <c r="G146" i="8"/>
  <c r="F146" i="8"/>
  <c r="G26" i="8" l="1"/>
  <c r="C186" i="14"/>
  <c r="C187" i="14"/>
  <c r="C188" i="14"/>
  <c r="C189" i="14"/>
  <c r="C185" i="14"/>
  <c r="C63" i="14" l="1"/>
  <c r="C64" i="14"/>
  <c r="C65" i="14"/>
  <c r="D51" i="14"/>
  <c r="C8" i="14" l="1"/>
  <c r="D154" i="14" l="1"/>
  <c r="A154" i="14"/>
  <c r="D150" i="14"/>
  <c r="B150" i="14"/>
  <c r="A110" i="14" l="1"/>
  <c r="A89" i="14"/>
  <c r="B73" i="14"/>
  <c r="A73" i="14"/>
  <c r="C72" i="14"/>
  <c r="A72" i="14"/>
  <c r="D50" i="14" l="1"/>
  <c r="C9" i="14"/>
  <c r="C23" i="14" l="1"/>
  <c r="B75" i="14"/>
  <c r="C17" i="14"/>
  <c r="F17" i="14"/>
  <c r="I74" i="8" l="1"/>
  <c r="H74" i="8"/>
  <c r="I76" i="8"/>
  <c r="H76" i="8"/>
  <c r="I75" i="8"/>
  <c r="H75" i="8"/>
  <c r="J76" i="8" l="1"/>
  <c r="J74" i="8"/>
  <c r="J75" i="8"/>
  <c r="C154" i="14"/>
  <c r="F71" i="8" l="1"/>
  <c r="G71" i="8"/>
  <c r="H71" i="8"/>
  <c r="I71" i="8"/>
  <c r="J71" i="8"/>
  <c r="G76" i="8" l="1"/>
  <c r="G75" i="8"/>
  <c r="G74" i="8"/>
  <c r="B54" i="8"/>
  <c r="B55" i="8"/>
  <c r="B56" i="8"/>
  <c r="B57" i="8"/>
  <c r="B53" i="8" l="1"/>
  <c r="L70" i="8" l="1"/>
  <c r="G113" i="8" l="1"/>
  <c r="D53" i="8" l="1"/>
  <c r="B185" i="14"/>
  <c r="E53" i="8" l="1"/>
  <c r="D185" i="14" s="1"/>
  <c r="D100" i="14" l="1"/>
  <c r="D99" i="14"/>
  <c r="D98" i="14"/>
  <c r="D97" i="14"/>
  <c r="D96" i="14"/>
  <c r="D95" i="14"/>
  <c r="D94" i="14"/>
  <c r="D93" i="14"/>
  <c r="D92" i="14"/>
  <c r="D91" i="14"/>
  <c r="C100" i="14"/>
  <c r="C99" i="14"/>
  <c r="C98" i="14"/>
  <c r="C97" i="14"/>
  <c r="C96" i="14"/>
  <c r="C95" i="14"/>
  <c r="C94" i="14"/>
  <c r="C93" i="14"/>
  <c r="C92" i="14"/>
  <c r="C91" i="14"/>
  <c r="B100" i="14"/>
  <c r="B99" i="14"/>
  <c r="B98" i="14"/>
  <c r="B97" i="14"/>
  <c r="B96" i="14"/>
  <c r="B95" i="14"/>
  <c r="B94" i="14"/>
  <c r="B93" i="14"/>
  <c r="B92" i="14"/>
  <c r="B91" i="14"/>
  <c r="A100" i="14"/>
  <c r="A99" i="14"/>
  <c r="A98" i="14"/>
  <c r="A97" i="14"/>
  <c r="A96" i="14"/>
  <c r="A95" i="14"/>
  <c r="A94" i="14"/>
  <c r="A93" i="14"/>
  <c r="A92" i="14"/>
  <c r="A91" i="14"/>
  <c r="B78" i="14"/>
  <c r="B77" i="14"/>
  <c r="B76" i="14"/>
  <c r="B74" i="14"/>
  <c r="A78" i="14"/>
  <c r="A77" i="14"/>
  <c r="A76" i="14"/>
  <c r="A75" i="14"/>
  <c r="A74" i="14"/>
  <c r="C24" i="14"/>
  <c r="C22" i="14"/>
  <c r="C21" i="14"/>
  <c r="C15" i="14"/>
  <c r="C14" i="14"/>
  <c r="C13" i="14"/>
  <c r="C10" i="14"/>
  <c r="A79" i="14"/>
  <c r="J125" i="8" l="1"/>
  <c r="J124" i="8"/>
  <c r="J123" i="8"/>
  <c r="J122" i="8"/>
  <c r="J121" i="8"/>
  <c r="K113" i="8"/>
  <c r="J84" i="8"/>
  <c r="I84" i="8"/>
  <c r="H84" i="8"/>
  <c r="G84" i="8"/>
  <c r="F84" i="8"/>
  <c r="F76" i="8"/>
  <c r="F75" i="8"/>
  <c r="F74" i="8"/>
  <c r="J66" i="8"/>
  <c r="I66" i="8"/>
  <c r="H66" i="8"/>
  <c r="G66" i="8"/>
  <c r="F66" i="8"/>
  <c r="I61" i="8"/>
  <c r="C58" i="14" s="1"/>
  <c r="G61" i="8"/>
  <c r="B58" i="14" s="1"/>
  <c r="E61" i="8"/>
  <c r="A58" i="14" s="1"/>
  <c r="I57" i="8"/>
  <c r="J57" i="8" s="1"/>
  <c r="I56" i="8"/>
  <c r="J56" i="8" s="1"/>
  <c r="I55" i="8"/>
  <c r="J55" i="8" s="1"/>
  <c r="I54" i="8"/>
  <c r="J54" i="8" s="1"/>
  <c r="B186" i="14"/>
  <c r="I53" i="8"/>
  <c r="J53" i="8" s="1"/>
  <c r="D48" i="8"/>
  <c r="E48" i="8" s="1"/>
  <c r="G150" i="8" s="1"/>
  <c r="G151" i="8" s="1"/>
  <c r="G153" i="8" s="1"/>
  <c r="G154" i="8" s="1"/>
  <c r="C48" i="8"/>
  <c r="D47" i="8"/>
  <c r="E47" i="8" s="1"/>
  <c r="F150" i="8" s="1"/>
  <c r="F151" i="8" s="1"/>
  <c r="F153" i="8" s="1"/>
  <c r="F154" i="8" s="1"/>
  <c r="C47" i="8"/>
  <c r="D46" i="8"/>
  <c r="E46" i="8" s="1"/>
  <c r="E150" i="8" s="1"/>
  <c r="E151" i="8" s="1"/>
  <c r="E153" i="8" s="1"/>
  <c r="E154" i="8" s="1"/>
  <c r="C46" i="8"/>
  <c r="A44" i="8"/>
  <c r="A43" i="8"/>
  <c r="A42" i="8"/>
  <c r="B89" i="14" s="1"/>
  <c r="G35" i="8"/>
  <c r="F35" i="8"/>
  <c r="E35" i="8"/>
  <c r="D35" i="8"/>
  <c r="C35" i="8"/>
  <c r="E32" i="8"/>
  <c r="B188" i="14"/>
  <c r="B187" i="14"/>
  <c r="A111" i="14"/>
  <c r="C36" i="8" l="1"/>
  <c r="C74" i="14"/>
  <c r="E36" i="8"/>
  <c r="C76" i="14"/>
  <c r="G36" i="8"/>
  <c r="C78" i="14"/>
  <c r="F36" i="8"/>
  <c r="C77" i="14"/>
  <c r="D36" i="8"/>
  <c r="C75" i="14"/>
  <c r="F77" i="8"/>
  <c r="F91" i="8" s="1"/>
  <c r="A113" i="14"/>
  <c r="D55" i="8"/>
  <c r="A114" i="14"/>
  <c r="D56" i="8"/>
  <c r="A112" i="14"/>
  <c r="D54" i="8"/>
  <c r="G32" i="8"/>
  <c r="B72" i="14"/>
  <c r="B48" i="8"/>
  <c r="D89" i="14"/>
  <c r="B47" i="8"/>
  <c r="C89" i="14"/>
  <c r="B46" i="8"/>
  <c r="F46" i="8"/>
  <c r="E113" i="8" s="1"/>
  <c r="E114" i="8" s="1"/>
  <c r="K53" i="8"/>
  <c r="L53" i="8" s="1"/>
  <c r="B111" i="14" s="1"/>
  <c r="K54" i="8"/>
  <c r="L54" i="8" s="1"/>
  <c r="B112" i="14" s="1"/>
  <c r="K55" i="8"/>
  <c r="L55" i="8" s="1"/>
  <c r="B113" i="14" s="1"/>
  <c r="K56" i="8"/>
  <c r="L56" i="8" s="1"/>
  <c r="B114" i="14" s="1"/>
  <c r="H77" i="8"/>
  <c r="H91" i="8" s="1"/>
  <c r="G77" i="8"/>
  <c r="G91" i="8" s="1"/>
  <c r="I77" i="8"/>
  <c r="I91" i="8" s="1"/>
  <c r="C37" i="8" l="1"/>
  <c r="B79" i="14" s="1"/>
  <c r="E54" i="8"/>
  <c r="D186" i="14" s="1"/>
  <c r="E56" i="8"/>
  <c r="D188" i="14" s="1"/>
  <c r="E55" i="8"/>
  <c r="D187" i="14" s="1"/>
  <c r="J77" i="8"/>
  <c r="J91" i="8" s="1"/>
  <c r="G70" i="8"/>
  <c r="H70" i="8"/>
  <c r="I70" i="8"/>
  <c r="F70" i="8"/>
  <c r="J70" i="8"/>
  <c r="J69" i="8" l="1"/>
  <c r="J72" i="8" s="1"/>
  <c r="J86" i="8" s="1"/>
  <c r="F69" i="8"/>
  <c r="F72" i="8" s="1"/>
  <c r="F86" i="8" s="1"/>
  <c r="I69" i="8"/>
  <c r="I72" i="8" s="1"/>
  <c r="I86" i="8" s="1"/>
  <c r="H69" i="8"/>
  <c r="H72" i="8" s="1"/>
  <c r="H86" i="8" s="1"/>
  <c r="G69" i="8"/>
  <c r="G72" i="8" s="1"/>
  <c r="G86" i="8" s="1"/>
  <c r="D57" i="8"/>
  <c r="B189" i="14"/>
  <c r="K57" i="8"/>
  <c r="L57" i="8" s="1"/>
  <c r="B115" i="14" s="1"/>
  <c r="A115" i="14"/>
  <c r="E57" i="8" l="1"/>
  <c r="D189" i="14" s="1"/>
  <c r="J79" i="8"/>
  <c r="J93" i="8" s="1"/>
  <c r="J96" i="8" s="1"/>
  <c r="J100" i="8" s="1"/>
  <c r="C115" i="14" s="1"/>
  <c r="I79" i="8"/>
  <c r="A108" i="8" s="1"/>
  <c r="F79" i="8"/>
  <c r="F93" i="8" s="1"/>
  <c r="F96" i="8" s="1"/>
  <c r="H79" i="8"/>
  <c r="A107" i="8" s="1"/>
  <c r="G79" i="8"/>
  <c r="G93" i="8" s="1"/>
  <c r="G96" i="8" s="1"/>
  <c r="A105" i="8" l="1"/>
  <c r="C105" i="8" s="1"/>
  <c r="C108" i="8"/>
  <c r="B108" i="8"/>
  <c r="A109" i="8"/>
  <c r="H93" i="8"/>
  <c r="H96" i="8" s="1"/>
  <c r="H100" i="8" s="1"/>
  <c r="C113" i="14" s="1"/>
  <c r="I93" i="8"/>
  <c r="I96" i="8" s="1"/>
  <c r="I100" i="8" s="1"/>
  <c r="C114" i="14" s="1"/>
  <c r="F100" i="8"/>
  <c r="C111" i="14" s="1"/>
  <c r="A106" i="8"/>
  <c r="B106" i="8" s="1"/>
  <c r="G100" i="8"/>
  <c r="C112" i="14" s="1"/>
  <c r="B107" i="8"/>
  <c r="C107" i="8"/>
  <c r="B105" i="8" l="1"/>
  <c r="G114" i="8"/>
  <c r="E152" i="14" s="1"/>
  <c r="C106" i="8"/>
  <c r="C109" i="8"/>
  <c r="B109" i="8"/>
  <c r="B110" i="8" s="1"/>
  <c r="C110" i="8" l="1"/>
  <c r="B114" i="8" s="1"/>
  <c r="G128" i="8" s="1"/>
  <c r="B112" i="8" l="1"/>
  <c r="G107" i="8" l="1"/>
  <c r="D128" i="8"/>
  <c r="G105" i="8"/>
  <c r="G106" i="8"/>
  <c r="G108" i="8"/>
  <c r="B113" i="8"/>
  <c r="D109" i="8" s="1"/>
  <c r="E109" i="8" s="1"/>
  <c r="K125" i="8" s="1"/>
  <c r="G109" i="8"/>
  <c r="F131" i="8"/>
  <c r="C150" i="14" s="1"/>
  <c r="D106" i="8" l="1"/>
  <c r="E106" i="8" s="1"/>
  <c r="K122" i="8" s="1"/>
  <c r="D108" i="8"/>
  <c r="E108" i="8" s="1"/>
  <c r="K124" i="8" s="1"/>
  <c r="D105" i="8"/>
  <c r="E105" i="8" s="1"/>
  <c r="D107" i="8"/>
  <c r="E107" i="8" s="1"/>
  <c r="K123" i="8" s="1"/>
  <c r="G110" i="8"/>
  <c r="I113" i="8" s="1"/>
  <c r="I114" i="8" s="1"/>
  <c r="D118" i="8" l="1"/>
  <c r="F133" i="8" s="1"/>
  <c r="B154" i="14" s="1"/>
  <c r="K121" i="8"/>
  <c r="D117" i="8"/>
  <c r="H118" i="8" l="1"/>
  <c r="H133" i="8"/>
  <c r="E154" i="14" s="1"/>
</calcChain>
</file>

<file path=xl/sharedStrings.xml><?xml version="1.0" encoding="utf-8"?>
<sst xmlns="http://schemas.openxmlformats.org/spreadsheetml/2006/main" count="367" uniqueCount="272">
  <si>
    <t>Clase</t>
  </si>
  <si>
    <t>Serial</t>
  </si>
  <si>
    <t>Certificado N°</t>
  </si>
  <si>
    <t>Fabricante</t>
  </si>
  <si>
    <t>Humedad relativa (%rH)</t>
  </si>
  <si>
    <t>Presión (hPa)</t>
  </si>
  <si>
    <t>Temperatura (°C)</t>
  </si>
  <si>
    <t>Ciudad</t>
  </si>
  <si>
    <t>Fecha de Calibracion</t>
  </si>
  <si>
    <t>Solicitante</t>
  </si>
  <si>
    <t>Modelo</t>
  </si>
  <si>
    <t>DATOS DE LAS PESA PATRÓN</t>
  </si>
  <si>
    <t xml:space="preserve"> DATOS DE LOS PATRONES PARA LAS PRUEBAS</t>
  </si>
  <si>
    <t>Cargas para Repetibilidad (g)</t>
  </si>
  <si>
    <t>Marcacion de la pesa</t>
  </si>
  <si>
    <t>Incertidumbre (mg)</t>
  </si>
  <si>
    <t>PRUEBA DE EXCENTRICIDAD</t>
  </si>
  <si>
    <t>Posición</t>
  </si>
  <si>
    <t>Indicacion (g)</t>
  </si>
  <si>
    <t>Diferencia (g)</t>
  </si>
  <si>
    <t>PRUEBA DE REPETIBILIDAD</t>
  </si>
  <si>
    <t>Cargas (g)</t>
  </si>
  <si>
    <t>promedios (g)</t>
  </si>
  <si>
    <t>Indicaciones</t>
  </si>
  <si>
    <t>Excentricidad</t>
  </si>
  <si>
    <t>Repetibilidad</t>
  </si>
  <si>
    <t>PRUEBA DE ERROR DE INDICACIÓN (EXACTITUD)</t>
  </si>
  <si>
    <t>Prueba de error de                  indicación (exactitud)</t>
  </si>
  <si>
    <t>Incertidumbre por pesas patrón</t>
  </si>
  <si>
    <t>incertidumbre                            por empuje</t>
  </si>
  <si>
    <t>Distribución</t>
  </si>
  <si>
    <t>Cargas de prueba (g)</t>
  </si>
  <si>
    <t>GRADOS EFECTIVOS DE LIBERTAD</t>
  </si>
  <si>
    <t>GRADOS EFECTIVOS DE LIBERTAD DEL ERROR</t>
  </si>
  <si>
    <t>FACTOR DE COBERTURA</t>
  </si>
  <si>
    <t>incertidumbre por                              deriva</t>
  </si>
  <si>
    <t>Magnitud</t>
  </si>
  <si>
    <t xml:space="preserve">                       PRESUPUESTO DE INCERTIDUMBRE</t>
  </si>
  <si>
    <t>APROXIMACION POR LINEA RECTA QUE CRUZA POR CERO PARA EL ERROR</t>
  </si>
  <si>
    <t>Error de</t>
  </si>
  <si>
    <t>Indicacion 1(g)</t>
  </si>
  <si>
    <t>p</t>
  </si>
  <si>
    <t>pIE</t>
  </si>
  <si>
    <t>Σ</t>
  </si>
  <si>
    <t>≤</t>
  </si>
  <si>
    <t>u(Eappr) a REPORTAR</t>
  </si>
  <si>
    <t>m=</t>
  </si>
  <si>
    <t>b=</t>
  </si>
  <si>
    <t>Beta (β)</t>
  </si>
  <si>
    <t xml:space="preserve">G de libertad </t>
  </si>
  <si>
    <t>Carga max (g)</t>
  </si>
  <si>
    <t>Valor ABS de diferencia</t>
  </si>
  <si>
    <t xml:space="preserve"> (mg)</t>
  </si>
  <si>
    <t>Carga min (g)</t>
  </si>
  <si>
    <t>INCERTIDUMBRE POR INDICACION (mg)</t>
  </si>
  <si>
    <t>n</t>
  </si>
  <si>
    <t>Rectangular</t>
  </si>
  <si>
    <t>Normal</t>
  </si>
  <si>
    <t>k =</t>
  </si>
  <si>
    <t>Marcacion</t>
  </si>
  <si>
    <t>(g)</t>
  </si>
  <si>
    <t>Carga</t>
  </si>
  <si>
    <t>GRADOS EFECTIVOS DE LIBERTAD POR MASA DE REFERENCIA</t>
  </si>
  <si>
    <t>GRADOS EFECTIVOS DE LIBERTAD POR INDICACION</t>
  </si>
  <si>
    <t xml:space="preserve">Nivel de Confianza                                                                </t>
  </si>
  <si>
    <t xml:space="preserve">Division de Escala (d)                  en (g)  </t>
  </si>
  <si>
    <t>incertidumbre  certificado (mg)</t>
  </si>
  <si>
    <t>Promedios</t>
  </si>
  <si>
    <t>CONDICIONES AMBIENTALES INICIALES</t>
  </si>
  <si>
    <t>Hora</t>
  </si>
  <si>
    <t>CONDICIONES AMBIENTALES FINALES</t>
  </si>
  <si>
    <t>INCERTIDUMBRE EXPANDIDA</t>
  </si>
  <si>
    <t>s (mg)</t>
  </si>
  <si>
    <t>s (g)</t>
  </si>
  <si>
    <t>s maxima (mg)</t>
  </si>
  <si>
    <t xml:space="preserve">K mayor </t>
  </si>
  <si>
    <t>APROXIMACIÓN POR LÍNEA RECTA QUE CRUZA EN CERO</t>
  </si>
  <si>
    <t>INCERTIDUMBRE EXPANDIDA DE LOS ERRORES APROXIMADOS  U(Eappr)</t>
  </si>
  <si>
    <t xml:space="preserve">Escalon de Verificación     en  (g)  </t>
  </si>
  <si>
    <t>Indicacion 2(g)</t>
  </si>
  <si>
    <t>Carga (g)</t>
  </si>
  <si>
    <t>u(mg)</t>
  </si>
  <si>
    <t xml:space="preserve">  + </t>
  </si>
  <si>
    <t>R (g)</t>
  </si>
  <si>
    <t>VALIDACIÓN   -   RESULTADOS</t>
  </si>
  <si>
    <t>U (E)  (mg) =</t>
  </si>
  <si>
    <t>x</t>
  </si>
  <si>
    <t>y</t>
  </si>
  <si>
    <t>Dirección</t>
  </si>
  <si>
    <t>Información del Cliente</t>
  </si>
  <si>
    <t xml:space="preserve">Dirección                       </t>
  </si>
  <si>
    <t xml:space="preserve">Ciudad                          </t>
  </si>
  <si>
    <t>Fecha de recepción</t>
  </si>
  <si>
    <t xml:space="preserve">Fabricante </t>
  </si>
  <si>
    <t>Serie</t>
  </si>
  <si>
    <t>Lugar de calibración</t>
  </si>
  <si>
    <t>TEMPERATURA °C</t>
  </si>
  <si>
    <t>HUMEDAD RELATIVA % rH</t>
  </si>
  <si>
    <t>PRESIÓN ATMOSFÉRICA  hPa</t>
  </si>
  <si>
    <t>No CERTIFICADO</t>
  </si>
  <si>
    <t>6.2 PRUEBA DE EXCENTRICIDAD</t>
  </si>
  <si>
    <t>g</t>
  </si>
  <si>
    <t>Figura 1</t>
  </si>
  <si>
    <t>DIF. (mg)</t>
  </si>
  <si>
    <t>Prueba de excentricidad.</t>
  </si>
  <si>
    <t>REPETICIÓN. No.</t>
  </si>
  <si>
    <t>INDICACIÓN g</t>
  </si>
  <si>
    <t>Prueba de repetibilidad.</t>
  </si>
  <si>
    <t xml:space="preserve">La prueba consiste en la colocación repetitiva de la misma carga en el receptor de carga, bajo condiciones idénticas de manejo de la carga y del instrumento, y bajo las mismas condiciones de prueba, tanto como sea posible. Esta prueba fue realizada según numeral 5,1. de la Guia SIM MWG7/cg-01/v.00, </t>
  </si>
  <si>
    <t>6.3  ERROR DE INDICACIÓN</t>
  </si>
  <si>
    <t>Prueba para los errores de las indicaciones</t>
  </si>
  <si>
    <t>La prueba para los errores de las indicaciones se realizó según el numeral  5,1. de la Guia SIM MWG7/cg-01/v.00</t>
  </si>
  <si>
    <t>w *</t>
  </si>
  <si>
    <t>s (R )</t>
  </si>
  <si>
    <t>Desviación estándar del usuario</t>
  </si>
  <si>
    <t>d</t>
  </si>
  <si>
    <t>Resolución de la balanza</t>
  </si>
  <si>
    <t>__________________________________</t>
  </si>
  <si>
    <t>Carga para excentricidad    (g)</t>
  </si>
  <si>
    <t>U (mg)</t>
  </si>
  <si>
    <t>Valor nominal Cargas de    prueba (g) mN</t>
  </si>
  <si>
    <t>F1</t>
  </si>
  <si>
    <t>Arcesio Velandia Carreno</t>
  </si>
  <si>
    <t>INM</t>
  </si>
  <si>
    <t>Grados efectivos de libertad de Excentricidad</t>
  </si>
  <si>
    <t>Grados efectivos de libertad de Repetibilidad</t>
  </si>
  <si>
    <t>Grados efectivos de libertad de Resolución</t>
  </si>
  <si>
    <t>Grados efectivos de libertad de Pesas</t>
  </si>
  <si>
    <t>Grados efectivos de libertad de Empuje</t>
  </si>
  <si>
    <t>Grados efectivos de libertad de Deriva</t>
  </si>
  <si>
    <t xml:space="preserve">INCERTIDUMBRE ESTÁNDAR DEL ERROR  </t>
  </si>
  <si>
    <t xml:space="preserve">INCERTIDUMBRE ESTÁNDAR MASA DE REFERENCIA  </t>
  </si>
  <si>
    <t>ANTES DE AJUSTE</t>
  </si>
  <si>
    <t>DESPUES DE AJUSTE</t>
  </si>
  <si>
    <t>Grados efectivos de libertad   Ʋ= n-3</t>
  </si>
  <si>
    <t>y = m x   +   b</t>
  </si>
  <si>
    <t>Cargas para Error de Indicacion (Exactitud)                                         según certificado</t>
  </si>
  <si>
    <t>u2(a1) =</t>
  </si>
  <si>
    <t xml:space="preserve">  la  pendiente</t>
  </si>
  <si>
    <t>punto  de  corte</t>
  </si>
  <si>
    <t>N=</t>
  </si>
  <si>
    <t xml:space="preserve">Observaciones </t>
  </si>
  <si>
    <t>Calibrado por</t>
  </si>
  <si>
    <t>Metller Toledo</t>
  </si>
  <si>
    <t>200 *</t>
  </si>
  <si>
    <t>2 *</t>
  </si>
  <si>
    <t>según certificado</t>
  </si>
  <si>
    <t>K =</t>
  </si>
  <si>
    <t>NC 95,45%</t>
  </si>
  <si>
    <t>PATRON DE REFERENCIA E2 SARTORIUS  (SIC 17255)</t>
  </si>
  <si>
    <t>PATRON DE TRABAJO F1 METLLER TOLEDO (SIC 23296)</t>
  </si>
  <si>
    <t>PATRON DE TRABAJO F1 RICE LAKE (SIC 27696)</t>
  </si>
  <si>
    <t>PATRON DE TRABAJO M1  METLLER TOLEDO (SIC 16195)</t>
  </si>
  <si>
    <t>VALOR NOMINAL DE LAS MASAS EN g</t>
  </si>
  <si>
    <r>
      <t>Masa Convencional (g)  m</t>
    </r>
    <r>
      <rPr>
        <vertAlign val="subscript"/>
        <sz val="11"/>
        <rFont val="Times New Roman"/>
        <family val="1"/>
      </rPr>
      <t>c</t>
    </r>
  </si>
  <si>
    <t>Sartorius</t>
  </si>
  <si>
    <t>Fabericante</t>
  </si>
  <si>
    <t>Rice Lake</t>
  </si>
  <si>
    <t>E2</t>
  </si>
  <si>
    <t>M1</t>
  </si>
  <si>
    <t>CAP-132-14</t>
  </si>
  <si>
    <t>CAP-377-16</t>
  </si>
  <si>
    <t>AGU</t>
  </si>
  <si>
    <t>sin marca</t>
  </si>
  <si>
    <t>5 g M</t>
  </si>
  <si>
    <t>ABN</t>
  </si>
  <si>
    <t>VANSOLIX</t>
  </si>
  <si>
    <t>1 kg M</t>
  </si>
  <si>
    <t>AC1</t>
  </si>
  <si>
    <t>CON CAVIDAD DE AJUSTE</t>
  </si>
  <si>
    <t xml:space="preserve">LZ 2 kg * M </t>
  </si>
  <si>
    <t>ABY</t>
  </si>
  <si>
    <t xml:space="preserve">LZ 2 kg M </t>
  </si>
  <si>
    <t>AB9</t>
  </si>
  <si>
    <t>LZ 5 kg M</t>
  </si>
  <si>
    <t>ALZ</t>
  </si>
  <si>
    <t>200 g * M</t>
  </si>
  <si>
    <t>ALW</t>
  </si>
  <si>
    <t>200 g M</t>
  </si>
  <si>
    <t xml:space="preserve">Determinar la diferencia de indicación del instrumento con carga en posiciones periféricas.       </t>
  </si>
  <si>
    <t>Colocación repetitiva de la misma carga en el receptor de carga, la(s) carga(s) de prueba debería ser en lo posible de una sola pieza.</t>
  </si>
  <si>
    <t xml:space="preserve">Carga Max                      </t>
  </si>
  <si>
    <t xml:space="preserve">Carga Min                       </t>
  </si>
  <si>
    <t xml:space="preserve">División de Escala          </t>
  </si>
  <si>
    <t xml:space="preserve">Escalón de verificación    </t>
  </si>
  <si>
    <t>1.   DESCRIPCIÓN DEL EQUIPO</t>
  </si>
  <si>
    <t>BALANZA DIGITAL</t>
  </si>
  <si>
    <t>Objeto</t>
  </si>
  <si>
    <t>Estima el desempeño del instrumento en alcance total de su medición.</t>
  </si>
  <si>
    <t>Apropiadas</t>
  </si>
  <si>
    <t>8.   CONDICIONES AMBIENTALES.</t>
  </si>
  <si>
    <t>10.   RESULTADOS DE MEDICIÓN.</t>
  </si>
  <si>
    <t>mg</t>
  </si>
  <si>
    <t>7.   CONDICIONES DE MEDICIÓN:</t>
  </si>
  <si>
    <t>6.1  PRUEBA DE REPETIBILIDAD</t>
  </si>
  <si>
    <t>11.   MODELO MATEMATICO</t>
  </si>
  <si>
    <t xml:space="preserve">12.   INCERTIDUMBRE EXPANDIDA DE LOS ERRORES   </t>
  </si>
  <si>
    <t>14.   OBSERVACIONES</t>
  </si>
  <si>
    <t>15.   RESULTADOS ANTES DE AJUSTE</t>
  </si>
  <si>
    <t>13.   INCERTIDUMBRE DE LA MEDICION.</t>
  </si>
  <si>
    <t>APROXIMACION POR LÍNEA RECTA QUE CRUZA EN CERO</t>
  </si>
  <si>
    <t xml:space="preserve">    ______________________________</t>
  </si>
  <si>
    <t>ERROR (mg)</t>
  </si>
  <si>
    <t>E (R)  (mg) =</t>
  </si>
  <si>
    <t xml:space="preserve">              Responsable de la Direccción Tecnica</t>
  </si>
  <si>
    <t xml:space="preserve">                    Firma Autorizada</t>
  </si>
  <si>
    <t>Esta prueba evalúa las indicaciones de una misma carga ubicada en diferentes posiciones del receptor de carga (figura 1), se realizó con (1/3) un tercio de la carga máxima de acuerdo a la Guia SIM MWG7/cg-01/v.00, numeral 5,3.</t>
  </si>
  <si>
    <r>
      <t>Solicitante</t>
    </r>
    <r>
      <rPr>
        <sz val="12"/>
        <color rgb="FF000000"/>
        <rFont val="Arial Narrow"/>
        <family val="2"/>
      </rPr>
      <t xml:space="preserve">                    </t>
    </r>
  </si>
  <si>
    <r>
      <rPr>
        <b/>
        <i/>
        <sz val="10"/>
        <color theme="1"/>
        <rFont val="Arial Narrow"/>
        <family val="2"/>
      </rPr>
      <t>REPETIBILIDAD</t>
    </r>
    <r>
      <rPr>
        <b/>
        <sz val="10"/>
        <color theme="1"/>
        <rFont val="Arial Narrow"/>
        <family val="2"/>
      </rPr>
      <t>:</t>
    </r>
    <r>
      <rPr>
        <sz val="10"/>
        <color theme="1"/>
        <rFont val="Arial Narrow"/>
        <family val="2"/>
      </rPr>
      <t xml:space="preserve">                </t>
    </r>
  </si>
  <si>
    <r>
      <rPr>
        <b/>
        <i/>
        <sz val="10"/>
        <color theme="1"/>
        <rFont val="Arial Narrow"/>
        <family val="2"/>
      </rPr>
      <t>ERROR DE INDICACIÓN</t>
    </r>
    <r>
      <rPr>
        <sz val="10"/>
        <color theme="1"/>
        <rFont val="Arial Narrow"/>
        <family val="2"/>
      </rPr>
      <t xml:space="preserve">:   </t>
    </r>
  </si>
  <si>
    <r>
      <t xml:space="preserve">La incertidumbre reportada corresponde a la incertidumbre de medición expandida que resulta de la incertidumbre combinada  multiplicada por el factor de cobertura K= 2  Evaluada según  Guía </t>
    </r>
    <r>
      <rPr>
        <b/>
        <sz val="12"/>
        <color theme="1"/>
        <rFont val="Arial Narrow"/>
        <family val="2"/>
      </rPr>
      <t>SIM MWG7/cg-01/v.00.</t>
    </r>
  </si>
  <si>
    <t>Error de Indicación</t>
  </si>
  <si>
    <t>………………………………..FIN DE ESTE DOCUMENTO………………………………..</t>
  </si>
  <si>
    <r>
      <rPr>
        <b/>
        <i/>
        <sz val="10"/>
        <color theme="1"/>
        <rFont val="Arial Narrow"/>
        <family val="2"/>
      </rPr>
      <t>EXCENTRICIDAD</t>
    </r>
    <r>
      <rPr>
        <b/>
        <sz val="10"/>
        <color theme="1"/>
        <rFont val="Arial Narrow"/>
        <family val="2"/>
      </rPr>
      <t>:</t>
    </r>
    <r>
      <rPr>
        <sz val="10"/>
        <color theme="1"/>
        <rFont val="Arial Narrow"/>
        <family val="2"/>
      </rPr>
      <t xml:space="preserve">                    </t>
    </r>
  </si>
  <si>
    <r>
      <rPr>
        <b/>
        <sz val="12"/>
        <color theme="1"/>
        <rFont val="Arial Narrow"/>
        <family val="2"/>
      </rPr>
      <t>·  </t>
    </r>
    <r>
      <rPr>
        <sz val="12"/>
        <color theme="1"/>
        <rFont val="Arial Narrow"/>
        <family val="2"/>
      </rPr>
      <t>  La balanza debe ubicarse en una base apropiada para evitar vibraciones.</t>
    </r>
  </si>
  <si>
    <r>
      <t xml:space="preserve">3.   RESULTADOS DEL EXAMEN FÍSICO </t>
    </r>
    <r>
      <rPr>
        <sz val="10"/>
        <color theme="1"/>
        <rFont val="Arial Narrow"/>
        <family val="2"/>
      </rPr>
      <t xml:space="preserve">         </t>
    </r>
    <r>
      <rPr>
        <sz val="12"/>
        <color theme="1"/>
        <rFont val="Arial Narrow"/>
        <family val="2"/>
      </rPr>
      <t>El equipo se encuentra en buenas condiciones</t>
    </r>
  </si>
  <si>
    <t>FECHA DE CALIBRACIÓN</t>
  </si>
  <si>
    <t>CLASE DE PESAS</t>
  </si>
  <si>
    <t>Se empleó el método de comparación directa con los patrones trazables por el Laboratorio INM siguiendo los lineamientos, Guía para la calibración de los instrumentos para pesaje de funcionamiento no automático (SIM MWG7/cg-01v.00 - EURAMET/cg-18/v.02),aplicando las siguientes pruebas:</t>
  </si>
  <si>
    <t>Fecha de Verificación</t>
  </si>
  <si>
    <t>HOJA DE CALCULO VERIFICACIONES INTERMEDIAS DE BALANZAS</t>
  </si>
  <si>
    <t>AJS</t>
  </si>
  <si>
    <t>AHL</t>
  </si>
  <si>
    <t>AJG</t>
  </si>
  <si>
    <t>Lab SIC</t>
  </si>
  <si>
    <t>Informe No.</t>
  </si>
  <si>
    <t>DATOS DE LA BALANZA A VERIFICAR</t>
  </si>
  <si>
    <t>Fecha de verificacón</t>
  </si>
  <si>
    <t>Esta Informe de verificación documenta que el instrumento se examinó y  se comparó en las instalaciones del Laboratorio de Masa con trazabilidad de los patrones del INM.</t>
  </si>
  <si>
    <t xml:space="preserve">         VERIFICADO POR:</t>
  </si>
  <si>
    <r>
      <rPr>
        <b/>
        <sz val="9"/>
        <color theme="1"/>
        <rFont val="Arial Narrow"/>
        <family val="2"/>
      </rPr>
      <t>NOTA</t>
    </r>
    <r>
      <rPr>
        <sz val="9"/>
        <color theme="1"/>
        <rFont val="Arial Narrow"/>
        <family val="2"/>
      </rPr>
      <t>: Las condiciones ambientales se refieren al sitio y momento de la verificación.</t>
    </r>
  </si>
  <si>
    <t>9.   TRAZABILIDAD DEL PATRON QUE SE USO EN LA VERIFICACIÓN.</t>
  </si>
  <si>
    <t>La incertidumbre estándar del error obtenida durante el ejercicio de verificación, debe incrementarse por la adición de la incertidumbre estándar de la lectura, ver modelo.</t>
  </si>
  <si>
    <t>medición en condición de verificación</t>
  </si>
  <si>
    <r>
      <rPr>
        <b/>
        <sz val="12"/>
        <color theme="1"/>
        <rFont val="Arial Narrow"/>
        <family val="2"/>
      </rPr>
      <t>· </t>
    </r>
    <r>
      <rPr>
        <sz val="12"/>
        <color theme="1"/>
        <rFont val="Arial Narrow"/>
        <family val="2"/>
      </rPr>
      <t>    Verificar periódicamente según lo establecido el comportamiento de la balanza .</t>
    </r>
  </si>
  <si>
    <r>
      <rPr>
        <b/>
        <sz val="12"/>
        <color theme="1"/>
        <rFont val="Arial Narrow"/>
        <family val="2"/>
      </rPr>
      <t>·  </t>
    </r>
    <r>
      <rPr>
        <sz val="12"/>
        <color theme="1"/>
        <rFont val="Arial Narrow"/>
        <family val="2"/>
      </rPr>
      <t>  El desplazamiento de la  balanza a otro lugar con otras condiciones puede invalidar la verificación.</t>
    </r>
  </si>
  <si>
    <r>
      <rPr>
        <b/>
        <sz val="12"/>
        <color theme="1"/>
        <rFont val="Arial Narrow"/>
        <family val="2"/>
      </rPr>
      <t xml:space="preserve">·   </t>
    </r>
    <r>
      <rPr>
        <sz val="12"/>
        <color theme="1"/>
        <rFont val="Arial Narrow"/>
        <family val="2"/>
      </rPr>
      <t>  La conformidad del equipo es responsabilidad del laboratorio de Masa.</t>
    </r>
  </si>
  <si>
    <r>
      <rPr>
        <b/>
        <sz val="12"/>
        <color theme="1"/>
        <rFont val="Arial Narrow"/>
        <family val="2"/>
      </rPr>
      <t>·  </t>
    </r>
    <r>
      <rPr>
        <sz val="12"/>
        <color theme="1"/>
        <rFont val="Arial Narrow"/>
        <family val="2"/>
      </rPr>
      <t>  En este informe el signo decimal es la coma (,).</t>
    </r>
  </si>
  <si>
    <t xml:space="preserve"> Fecha de elaboración del informe</t>
  </si>
  <si>
    <t>masa para completar la carga de  (g)</t>
  </si>
  <si>
    <t>En la verificación se utilizo el método de comparación directa con masas patrón.</t>
  </si>
  <si>
    <t>6.   LUGAR DE VERIFICACIÓN Y DIRECCIÓN:</t>
  </si>
  <si>
    <t>Luis Henry Barreto</t>
  </si>
  <si>
    <t xml:space="preserve">                        Responsable de la verificación</t>
  </si>
  <si>
    <t>DESVIACIÓN ESTANDAR SEGÚN  FABRICANTE (HISTORICO)mg</t>
  </si>
  <si>
    <t>Verificado por</t>
  </si>
  <si>
    <t>Informe</t>
  </si>
  <si>
    <t>Fecha de verificación</t>
  </si>
  <si>
    <t>Tabla D2 Valores criticos de la distribución (F)</t>
  </si>
  <si>
    <t xml:space="preserve">(F) CRITICO </t>
  </si>
  <si>
    <t>m</t>
  </si>
  <si>
    <t>REPETIBILIDAD DESVIACIÓN ESTANDAR mg</t>
  </si>
  <si>
    <t>F  critico (S)</t>
  </si>
  <si>
    <t>F critico (I)</t>
  </si>
  <si>
    <t>CARGAS  g</t>
  </si>
  <si>
    <t xml:space="preserve"> D2 PRESICIÓN DE LA BALANZA ANEXO D (NTC 1848) CONTROL ESTADISTICO PRUEBA (F)</t>
  </si>
  <si>
    <t>2.   INFORME N°</t>
  </si>
  <si>
    <t>5.   PROCEDIMIENTO DE VERIFICACIÓN</t>
  </si>
  <si>
    <t>4.   MÉTODO DE VERIFICACIÓN UTILIZADO</t>
  </si>
  <si>
    <r>
      <t>Masa  Convencional (g)  m</t>
    </r>
    <r>
      <rPr>
        <vertAlign val="subscript"/>
        <sz val="11"/>
        <rFont val="Arial"/>
        <family val="2"/>
      </rPr>
      <t>c</t>
    </r>
  </si>
  <si>
    <r>
      <t>m</t>
    </r>
    <r>
      <rPr>
        <vertAlign val="subscript"/>
        <sz val="11"/>
        <color theme="1"/>
        <rFont val="Arial"/>
        <family val="2"/>
      </rPr>
      <t>N</t>
    </r>
  </si>
  <si>
    <r>
      <t>m</t>
    </r>
    <r>
      <rPr>
        <vertAlign val="subscript"/>
        <sz val="11"/>
        <color theme="1"/>
        <rFont val="Arial"/>
        <family val="2"/>
      </rPr>
      <t>c</t>
    </r>
  </si>
  <si>
    <r>
      <t>pI</t>
    </r>
    <r>
      <rPr>
        <b/>
        <i/>
        <vertAlign val="superscript"/>
        <sz val="11"/>
        <color theme="0" tint="-0.34998626667073579"/>
        <rFont val="Arial"/>
        <family val="2"/>
      </rPr>
      <t>2</t>
    </r>
  </si>
  <si>
    <r>
      <t>u</t>
    </r>
    <r>
      <rPr>
        <b/>
        <i/>
        <vertAlign val="superscript"/>
        <sz val="11"/>
        <color theme="0" tint="-0.34998626667073579"/>
        <rFont val="Arial"/>
        <family val="2"/>
      </rPr>
      <t>2</t>
    </r>
    <r>
      <rPr>
        <b/>
        <i/>
        <sz val="11"/>
        <color theme="0" tint="-0.34998626667073579"/>
        <rFont val="Arial"/>
        <family val="2"/>
      </rPr>
      <t>(Eappr)</t>
    </r>
  </si>
  <si>
    <r>
      <t>min X2 = min Chi</t>
    </r>
    <r>
      <rPr>
        <b/>
        <i/>
        <vertAlign val="superscript"/>
        <sz val="11"/>
        <color theme="0" tint="-0.34998626667073579"/>
        <rFont val="Arial"/>
        <family val="2"/>
      </rPr>
      <t>2</t>
    </r>
  </si>
  <si>
    <r>
      <t>min X</t>
    </r>
    <r>
      <rPr>
        <b/>
        <i/>
        <vertAlign val="superscript"/>
        <sz val="11"/>
        <color theme="0" tint="-0.34998626667073579"/>
        <rFont val="Arial"/>
        <family val="2"/>
      </rPr>
      <t>2</t>
    </r>
    <r>
      <rPr>
        <b/>
        <i/>
        <sz val="11"/>
        <color theme="0" tint="-0.34998626667073579"/>
        <rFont val="Arial"/>
        <family val="2"/>
      </rPr>
      <t xml:space="preserve">  =</t>
    </r>
  </si>
  <si>
    <r>
      <t>a</t>
    </r>
    <r>
      <rPr>
        <b/>
        <i/>
        <vertAlign val="subscript"/>
        <sz val="11"/>
        <color theme="0" tint="-0.34998626667073579"/>
        <rFont val="Arial"/>
        <family val="2"/>
      </rPr>
      <t xml:space="preserve">1    </t>
    </r>
  </si>
  <si>
    <r>
      <t>a</t>
    </r>
    <r>
      <rPr>
        <b/>
        <i/>
        <vertAlign val="subscript"/>
        <sz val="11"/>
        <color theme="0" tint="-0.34998626667073579"/>
        <rFont val="Arial"/>
        <family val="2"/>
      </rPr>
      <t>1</t>
    </r>
    <r>
      <rPr>
        <b/>
        <i/>
        <vertAlign val="superscript"/>
        <sz val="11"/>
        <color theme="0" tint="-0.34998626667073579"/>
        <rFont val="Arial"/>
        <family val="2"/>
      </rPr>
      <t>2</t>
    </r>
    <r>
      <rPr>
        <b/>
        <i/>
        <sz val="11"/>
        <color theme="0" tint="-0.34998626667073579"/>
        <rFont val="Arial"/>
        <family val="2"/>
      </rPr>
      <t>=</t>
    </r>
  </si>
  <si>
    <r>
      <t>u</t>
    </r>
    <r>
      <rPr>
        <b/>
        <i/>
        <vertAlign val="superscript"/>
        <sz val="11"/>
        <color theme="0" tint="-0.34998626667073579"/>
        <rFont val="Arial"/>
        <family val="2"/>
      </rPr>
      <t>2</t>
    </r>
    <r>
      <rPr>
        <b/>
        <i/>
        <sz val="11"/>
        <color theme="0" tint="-0.34998626667073579"/>
        <rFont val="Arial"/>
        <family val="2"/>
      </rPr>
      <t>(R) =</t>
    </r>
  </si>
  <si>
    <r>
      <t>u</t>
    </r>
    <r>
      <rPr>
        <b/>
        <i/>
        <vertAlign val="superscript"/>
        <sz val="11"/>
        <color theme="0" tint="-0.34998626667073579"/>
        <rFont val="Arial"/>
        <family val="2"/>
      </rPr>
      <t>2</t>
    </r>
    <r>
      <rPr>
        <b/>
        <i/>
        <sz val="11"/>
        <color theme="0" tint="-0.34998626667073579"/>
        <rFont val="Arial"/>
        <family val="2"/>
      </rPr>
      <t>(R(dys)) =</t>
    </r>
  </si>
  <si>
    <r>
      <t>u</t>
    </r>
    <r>
      <rPr>
        <b/>
        <vertAlign val="superscript"/>
        <sz val="11"/>
        <color theme="0" tint="-0.34998626667073579"/>
        <rFont val="Arial"/>
        <family val="2"/>
      </rPr>
      <t>2</t>
    </r>
    <r>
      <rPr>
        <b/>
        <sz val="11"/>
        <color theme="0" tint="-0.34998626667073579"/>
        <rFont val="Arial"/>
        <family val="2"/>
      </rPr>
      <t>(Eappr)</t>
    </r>
  </si>
  <si>
    <r>
      <t>R</t>
    </r>
    <r>
      <rPr>
        <b/>
        <vertAlign val="superscript"/>
        <sz val="11"/>
        <color theme="0" tint="-0.34998626667073579"/>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</si>
</sst>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00"/>
    <numFmt numFmtId="165" formatCode="0.00000"/>
    <numFmt numFmtId="166" formatCode="0.000000"/>
    <numFmt numFmtId="167" formatCode="0.0000000"/>
    <numFmt numFmtId="168" formatCode="yyyy\-mm\-dd;@"/>
    <numFmt numFmtId="169" formatCode="0.0000"/>
    <numFmt numFmtId="170" formatCode="0.0E+00"/>
    <numFmt numFmtId="171" formatCode="0.0"/>
    <numFmt numFmtId="172" formatCode="0.000000000"/>
    <numFmt numFmtId="173" formatCode="0.00000000"/>
    <numFmt numFmtId="174" formatCode="0.000E+00"/>
  </numFmts>
  <fonts count="50" x14ac:knownFonts="1">
    <font>
      <sz val="11"/>
      <color theme="1"/>
      <name val="Calibri"/>
      <family val="2"/>
      <scheme val="minor"/>
    </font>
    <font>
      <sz val="11"/>
      <color theme="1"/>
      <name val="Times New Roman"/>
      <family val="1"/>
    </font>
    <font>
      <b/>
      <sz val="11"/>
      <color theme="0"/>
      <name val="Times New Roman"/>
      <family val="1"/>
    </font>
    <font>
      <sz val="11"/>
      <name val="Times New Roman"/>
      <family val="1"/>
    </font>
    <font>
      <sz val="11"/>
      <color theme="1"/>
      <name val="Calibri"/>
      <family val="2"/>
      <scheme val="minor"/>
    </font>
    <font>
      <sz val="11"/>
      <color rgb="FF006100"/>
      <name val="Calibri"/>
      <family val="2"/>
      <scheme val="minor"/>
    </font>
    <font>
      <b/>
      <sz val="11"/>
      <name val="Times New Roman"/>
      <family val="1"/>
    </font>
    <font>
      <vertAlign val="subscript"/>
      <sz val="11"/>
      <name val="Times New Roman"/>
      <family val="1"/>
    </font>
    <font>
      <b/>
      <sz val="10"/>
      <color theme="1"/>
      <name val="Arial"/>
      <family val="2"/>
    </font>
    <font>
      <sz val="10"/>
      <color theme="1"/>
      <name val="Arial"/>
      <family val="2"/>
    </font>
    <font>
      <sz val="10"/>
      <color rgb="FF000000"/>
      <name val="Arial"/>
      <family val="2"/>
    </font>
    <font>
      <sz val="12"/>
      <color theme="1"/>
      <name val="Arial"/>
      <family val="2"/>
    </font>
    <font>
      <sz val="11"/>
      <color rgb="FF9C0006"/>
      <name val="Calibri"/>
      <family val="2"/>
      <scheme val="minor"/>
    </font>
    <font>
      <sz val="11"/>
      <color rgb="FF9C6500"/>
      <name val="Calibri"/>
      <family val="2"/>
      <scheme val="minor"/>
    </font>
    <font>
      <sz val="11"/>
      <color rgb="FFFF0000"/>
      <name val="Calibri"/>
      <family val="2"/>
      <scheme val="minor"/>
    </font>
    <font>
      <sz val="9"/>
      <color theme="1"/>
      <name val="Calibri"/>
      <family val="2"/>
      <scheme val="minor"/>
    </font>
    <font>
      <b/>
      <sz val="12"/>
      <color theme="1"/>
      <name val="Arial"/>
      <family val="2"/>
    </font>
    <font>
      <sz val="12"/>
      <color theme="1"/>
      <name val="Arial Narrow"/>
      <family val="2"/>
    </font>
    <font>
      <b/>
      <sz val="12"/>
      <color theme="1"/>
      <name val="Arial Narrow"/>
      <family val="2"/>
    </font>
    <font>
      <b/>
      <sz val="9"/>
      <color theme="1"/>
      <name val="Arial Narrow"/>
      <family val="2"/>
    </font>
    <font>
      <b/>
      <sz val="8"/>
      <color theme="1"/>
      <name val="Arial Narrow"/>
      <family val="2"/>
    </font>
    <font>
      <b/>
      <sz val="10"/>
      <color theme="1"/>
      <name val="Arial Narrow"/>
      <family val="2"/>
    </font>
    <font>
      <b/>
      <i/>
      <sz val="10"/>
      <color theme="1"/>
      <name val="Arial Narrow"/>
      <family val="2"/>
    </font>
    <font>
      <sz val="10"/>
      <color theme="1"/>
      <name val="Arial Narrow"/>
      <family val="2"/>
    </font>
    <font>
      <sz val="9"/>
      <color theme="1"/>
      <name val="Arial Narrow"/>
      <family val="2"/>
    </font>
    <font>
      <sz val="12"/>
      <color rgb="FF000000"/>
      <name val="Arial Narrow"/>
      <family val="2"/>
    </font>
    <font>
      <sz val="11"/>
      <color theme="1"/>
      <name val="Arial Narrow"/>
      <family val="2"/>
    </font>
    <font>
      <sz val="8"/>
      <color theme="1"/>
      <name val="Arial Narrow"/>
      <family val="2"/>
    </font>
    <font>
      <sz val="11"/>
      <color theme="1"/>
      <name val="Arial"/>
      <family val="2"/>
    </font>
    <font>
      <b/>
      <sz val="11"/>
      <name val="Arial"/>
      <family val="2"/>
    </font>
    <font>
      <sz val="14"/>
      <color theme="1"/>
      <name val="Arial"/>
      <family val="2"/>
    </font>
    <font>
      <sz val="11"/>
      <name val="Arial"/>
      <family val="2"/>
    </font>
    <font>
      <b/>
      <sz val="11"/>
      <color theme="0"/>
      <name val="Arial"/>
      <family val="2"/>
    </font>
    <font>
      <vertAlign val="subscript"/>
      <sz val="11"/>
      <name val="Arial"/>
      <family val="2"/>
    </font>
    <font>
      <vertAlign val="subscript"/>
      <sz val="11"/>
      <color theme="1"/>
      <name val="Arial"/>
      <family val="2"/>
    </font>
    <font>
      <b/>
      <sz val="18"/>
      <color theme="1"/>
      <name val="Arial"/>
      <family val="2"/>
    </font>
    <font>
      <b/>
      <sz val="11"/>
      <color theme="0" tint="-0.34998626667073579"/>
      <name val="Arial"/>
      <family val="2"/>
    </font>
    <font>
      <sz val="11"/>
      <color theme="0" tint="-0.34998626667073579"/>
      <name val="Arial"/>
      <family val="2"/>
    </font>
    <font>
      <b/>
      <sz val="10"/>
      <color theme="0" tint="-0.34998626667073579"/>
      <name val="Arial"/>
      <family val="2"/>
    </font>
    <font>
      <b/>
      <sz val="12"/>
      <color theme="0" tint="-0.34998626667073579"/>
      <name val="Arial"/>
      <family val="2"/>
    </font>
    <font>
      <sz val="10"/>
      <color theme="0" tint="-0.34998626667073579"/>
      <name val="Arial"/>
      <family val="2"/>
    </font>
    <font>
      <b/>
      <i/>
      <sz val="11"/>
      <color theme="0" tint="-0.34998626667073579"/>
      <name val="Arial"/>
      <family val="2"/>
    </font>
    <font>
      <b/>
      <i/>
      <vertAlign val="superscript"/>
      <sz val="11"/>
      <color theme="0" tint="-0.34998626667073579"/>
      <name val="Arial"/>
      <family val="2"/>
    </font>
    <font>
      <sz val="12"/>
      <color theme="0" tint="-0.34998626667073579"/>
      <name val="Arial"/>
      <family val="2"/>
    </font>
    <font>
      <b/>
      <i/>
      <vertAlign val="subscript"/>
      <sz val="11"/>
      <color theme="0" tint="-0.34998626667073579"/>
      <name val="Arial"/>
      <family val="2"/>
    </font>
    <font>
      <i/>
      <sz val="11"/>
      <color theme="0" tint="-0.34998626667073579"/>
      <name val="Arial"/>
      <family val="2"/>
    </font>
    <font>
      <sz val="22"/>
      <color theme="0" tint="-0.34998626667073579"/>
      <name val="Arial"/>
      <family val="2"/>
    </font>
    <font>
      <b/>
      <i/>
      <sz val="12"/>
      <color theme="0" tint="-0.34998626667073579"/>
      <name val="Arial"/>
      <family val="2"/>
    </font>
    <font>
      <b/>
      <vertAlign val="superscript"/>
      <sz val="11"/>
      <color theme="0" tint="-0.34998626667073579"/>
      <name val="Arial"/>
      <family val="2"/>
    </font>
    <font>
      <b/>
      <sz val="16"/>
      <color theme="0" tint="-0.34998626667073579"/>
      <name val="Arial"/>
      <family val="2"/>
    </font>
  </fonts>
  <fills count="23">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7" tint="0.79998168889431442"/>
        <bgColor indexed="64"/>
      </patternFill>
    </fill>
    <fill>
      <patternFill patternType="solid">
        <fgColor rgb="FFC6EFCE"/>
      </patternFill>
    </fill>
    <fill>
      <patternFill patternType="solid">
        <fgColor rgb="FF8DB4E2"/>
        <bgColor indexed="64"/>
      </patternFill>
    </fill>
    <fill>
      <patternFill patternType="solid">
        <fgColor rgb="FFFFF2CC"/>
        <bgColor indexed="64"/>
      </patternFill>
    </fill>
    <fill>
      <patternFill patternType="solid">
        <fgColor rgb="FF1F4E78"/>
        <bgColor indexed="64"/>
      </patternFill>
    </fill>
    <fill>
      <patternFill patternType="solid">
        <fgColor rgb="FFDDEBF7"/>
        <bgColor indexed="64"/>
      </patternFill>
    </fill>
    <fill>
      <patternFill patternType="solid">
        <fgColor rgb="FF9BC2E6"/>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rgb="FFFFFF00"/>
        <bgColor indexed="64"/>
      </patternFill>
    </fill>
    <fill>
      <patternFill patternType="solid">
        <fgColor rgb="FF00B0F0"/>
        <bgColor indexed="64"/>
      </patternFill>
    </fill>
    <fill>
      <patternFill patternType="solid">
        <fgColor rgb="FFFFFFFF"/>
        <bgColor indexed="64"/>
      </patternFill>
    </fill>
    <fill>
      <patternFill patternType="solid">
        <fgColor rgb="FFFFC7CE"/>
      </patternFill>
    </fill>
    <fill>
      <patternFill patternType="solid">
        <fgColor rgb="FFFFEB9C"/>
      </patternFill>
    </fill>
    <fill>
      <patternFill patternType="solid">
        <fgColor theme="0" tint="-4.9989318521683403E-2"/>
        <bgColor indexed="64"/>
      </patternFill>
    </fill>
    <fill>
      <patternFill patternType="solid">
        <fgColor theme="2"/>
        <bgColor indexed="64"/>
      </patternFill>
    </fill>
    <fill>
      <patternFill patternType="solid">
        <fgColor theme="9" tint="0.39997558519241921"/>
        <bgColor indexed="64"/>
      </patternFill>
    </fill>
    <fill>
      <patternFill patternType="solid">
        <fgColor rgb="FFA9D08E"/>
        <bgColor indexed="64"/>
      </patternFill>
    </fill>
    <fill>
      <patternFill patternType="solid">
        <fgColor rgb="FF92D050"/>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top style="thick">
        <color theme="7" tint="-0.24994659260841701"/>
      </top>
      <bottom style="thick">
        <color theme="4" tint="-0.499984740745262"/>
      </bottom>
      <diagonal/>
    </border>
    <border>
      <left/>
      <right/>
      <top style="thick">
        <color theme="7" tint="-0.24994659260841701"/>
      </top>
      <bottom style="thick">
        <color theme="8" tint="-0.499984740745262"/>
      </bottom>
      <diagonal/>
    </border>
    <border>
      <left/>
      <right/>
      <top/>
      <bottom style="thick">
        <color theme="7" tint="-0.24994659260841701"/>
      </bottom>
      <diagonal/>
    </border>
    <border>
      <left/>
      <right/>
      <top style="thin">
        <color theme="0"/>
      </top>
      <bottom/>
      <diagonal/>
    </border>
    <border>
      <left/>
      <right style="medium">
        <color indexed="64"/>
      </right>
      <top/>
      <bottom style="thin">
        <color indexed="64"/>
      </bottom>
      <diagonal/>
    </border>
    <border>
      <left style="medium">
        <color indexed="64"/>
      </left>
      <right style="thin">
        <color theme="5" tint="-0.24994659260841701"/>
      </right>
      <top/>
      <bottom style="thin">
        <color theme="5" tint="-0.24994659260841701"/>
      </bottom>
      <diagonal/>
    </border>
    <border>
      <left style="thin">
        <color theme="5" tint="-0.24994659260841701"/>
      </left>
      <right style="medium">
        <color indexed="64"/>
      </right>
      <top/>
      <bottom style="thin">
        <color theme="5" tint="-0.24994659260841701"/>
      </bottom>
      <diagonal/>
    </border>
    <border>
      <left style="medium">
        <color indexed="64"/>
      </left>
      <right style="thin">
        <color theme="5" tint="-0.24994659260841701"/>
      </right>
      <top style="thin">
        <color theme="5" tint="-0.24994659260841701"/>
      </top>
      <bottom style="thin">
        <color theme="5" tint="-0.24994659260841701"/>
      </bottom>
      <diagonal/>
    </border>
    <border>
      <left style="thin">
        <color theme="5" tint="-0.24994659260841701"/>
      </left>
      <right style="medium">
        <color indexed="64"/>
      </right>
      <top style="thin">
        <color theme="5" tint="-0.24994659260841701"/>
      </top>
      <bottom style="thin">
        <color theme="5" tint="-0.24994659260841701"/>
      </bottom>
      <diagonal/>
    </border>
    <border>
      <left style="medium">
        <color indexed="64"/>
      </left>
      <right style="thin">
        <color theme="5" tint="-0.24994659260841701"/>
      </right>
      <top style="thin">
        <color theme="5" tint="-0.24994659260841701"/>
      </top>
      <bottom style="medium">
        <color indexed="64"/>
      </bottom>
      <diagonal/>
    </border>
    <border>
      <left style="thin">
        <color theme="5" tint="-0.24994659260841701"/>
      </left>
      <right style="medium">
        <color indexed="64"/>
      </right>
      <top style="thin">
        <color theme="5" tint="-0.24994659260841701"/>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diagonal/>
    </border>
  </borders>
  <cellStyleXfs count="5">
    <xf numFmtId="0" fontId="0" fillId="0" borderId="0"/>
    <xf numFmtId="9" fontId="4" fillId="0" borderId="0" applyFont="0" applyFill="0" applyBorder="0" applyAlignment="0" applyProtection="0"/>
    <xf numFmtId="0" fontId="5" fillId="5" borderId="0" applyNumberFormat="0" applyBorder="0" applyAlignment="0" applyProtection="0"/>
    <xf numFmtId="0" fontId="12" fillId="16" borderId="0" applyNumberFormat="0" applyBorder="0" applyAlignment="0" applyProtection="0"/>
    <xf numFmtId="0" fontId="13" fillId="17" borderId="0" applyNumberFormat="0" applyBorder="0" applyAlignment="0" applyProtection="0"/>
  </cellStyleXfs>
  <cellXfs count="631">
    <xf numFmtId="0" fontId="0" fillId="0" borderId="0" xfId="0"/>
    <xf numFmtId="165" fontId="1" fillId="2" borderId="0" xfId="0" applyNumberFormat="1" applyFont="1" applyFill="1" applyBorder="1" applyAlignment="1" applyProtection="1">
      <alignment horizontal="center" vertical="center" wrapText="1"/>
    </xf>
    <xf numFmtId="2" fontId="2" fillId="3" borderId="0" xfId="0" applyNumberFormat="1" applyFont="1" applyFill="1" applyBorder="1" applyAlignment="1" applyProtection="1">
      <alignment vertical="center"/>
    </xf>
    <xf numFmtId="2" fontId="6" fillId="6" borderId="3" xfId="2" applyNumberFormat="1" applyFont="1" applyFill="1" applyBorder="1" applyAlignment="1" applyProtection="1"/>
    <xf numFmtId="2" fontId="6" fillId="6" borderId="1" xfId="2" applyNumberFormat="1" applyFont="1" applyFill="1" applyBorder="1" applyAlignment="1" applyProtection="1"/>
    <xf numFmtId="2" fontId="6" fillId="6" borderId="1" xfId="2" applyNumberFormat="1" applyFont="1" applyFill="1" applyBorder="1" applyAlignment="1" applyProtection="1">
      <alignment horizontal="left"/>
    </xf>
    <xf numFmtId="1" fontId="1" fillId="2" borderId="0" xfId="0" quotePrefix="1" applyNumberFormat="1" applyFont="1" applyFill="1" applyBorder="1" applyAlignment="1" applyProtection="1">
      <alignment horizontal="center" vertical="center" wrapText="1"/>
    </xf>
    <xf numFmtId="2" fontId="1" fillId="2" borderId="0" xfId="0" applyNumberFormat="1" applyFont="1" applyFill="1" applyBorder="1" applyAlignment="1" applyProtection="1">
      <alignment horizontal="center" vertical="center" wrapText="1"/>
    </xf>
    <xf numFmtId="1" fontId="1" fillId="6" borderId="1" xfId="0" quotePrefix="1" applyNumberFormat="1" applyFont="1" applyFill="1" applyBorder="1" applyAlignment="1" applyProtection="1">
      <alignment horizontal="center" vertical="center" wrapText="1"/>
      <protection locked="0"/>
    </xf>
    <xf numFmtId="2" fontId="1" fillId="6" borderId="1" xfId="0" quotePrefix="1" applyNumberFormat="1" applyFont="1" applyFill="1" applyBorder="1" applyAlignment="1" applyProtection="1">
      <alignment horizontal="center" vertical="center" wrapText="1"/>
      <protection locked="0"/>
    </xf>
    <xf numFmtId="0" fontId="0" fillId="0" borderId="0" xfId="0" applyAlignment="1" applyProtection="1">
      <alignment horizontal="center" vertical="center" wrapText="1"/>
    </xf>
    <xf numFmtId="0" fontId="0" fillId="0" borderId="0" xfId="0" applyFont="1" applyAlignment="1" applyProtection="1">
      <alignment horizontal="center" vertical="center" wrapText="1"/>
    </xf>
    <xf numFmtId="0" fontId="0" fillId="0" borderId="0" xfId="0" applyProtection="1"/>
    <xf numFmtId="0" fontId="14" fillId="0" borderId="0" xfId="0" applyFont="1" applyProtection="1"/>
    <xf numFmtId="0" fontId="0" fillId="2" borderId="0" xfId="0" applyFill="1" applyBorder="1" applyProtection="1"/>
    <xf numFmtId="1" fontId="1" fillId="2" borderId="0" xfId="0" applyNumberFormat="1" applyFont="1" applyFill="1" applyBorder="1" applyAlignment="1" applyProtection="1">
      <alignment horizontal="center" vertical="center" wrapText="1"/>
    </xf>
    <xf numFmtId="0" fontId="0" fillId="11" borderId="1" xfId="0" applyFill="1" applyBorder="1" applyAlignment="1" applyProtection="1">
      <alignment horizontal="center" vertical="center"/>
      <protection locked="0"/>
    </xf>
    <xf numFmtId="165" fontId="1" fillId="7" borderId="1" xfId="0" applyNumberFormat="1" applyFont="1" applyFill="1" applyBorder="1" applyAlignment="1" applyProtection="1">
      <alignment horizontal="right" vertical="center" wrapText="1"/>
      <protection locked="0"/>
    </xf>
    <xf numFmtId="171" fontId="1" fillId="7" borderId="1" xfId="0" applyNumberFormat="1" applyFont="1" applyFill="1" applyBorder="1" applyAlignment="1" applyProtection="1">
      <alignment horizontal="right" vertical="center" wrapText="1"/>
      <protection locked="0"/>
    </xf>
    <xf numFmtId="164" fontId="1" fillId="7" borderId="1" xfId="0" applyNumberFormat="1" applyFont="1" applyFill="1" applyBorder="1" applyAlignment="1" applyProtection="1">
      <alignment horizontal="right" vertical="center" wrapText="1"/>
      <protection locked="0"/>
    </xf>
    <xf numFmtId="1" fontId="1" fillId="7" borderId="1" xfId="0" applyNumberFormat="1" applyFont="1" applyFill="1" applyBorder="1" applyAlignment="1" applyProtection="1">
      <alignment horizontal="right" vertical="center" wrapText="1"/>
      <protection locked="0"/>
    </xf>
    <xf numFmtId="169" fontId="1" fillId="7" borderId="1" xfId="0" applyNumberFormat="1" applyFont="1" applyFill="1" applyBorder="1" applyAlignment="1" applyProtection="1">
      <alignment horizontal="right" vertical="center" wrapText="1"/>
      <protection locked="0"/>
    </xf>
    <xf numFmtId="166" fontId="1" fillId="7" borderId="1" xfId="0" applyNumberFormat="1" applyFont="1" applyFill="1" applyBorder="1" applyAlignment="1" applyProtection="1">
      <alignment horizontal="right" vertical="center" wrapText="1"/>
      <protection locked="0"/>
    </xf>
    <xf numFmtId="2" fontId="1" fillId="7" borderId="1" xfId="0" applyNumberFormat="1" applyFont="1" applyFill="1" applyBorder="1" applyAlignment="1" applyProtection="1">
      <alignment horizontal="right" vertical="center" wrapText="1"/>
      <protection locked="0"/>
    </xf>
    <xf numFmtId="0" fontId="12" fillId="16" borderId="0" xfId="3" applyAlignment="1" applyProtection="1">
      <alignment horizontal="center" vertical="center" wrapText="1"/>
    </xf>
    <xf numFmtId="2" fontId="6" fillId="6" borderId="3" xfId="2" applyNumberFormat="1" applyFont="1" applyFill="1" applyBorder="1" applyAlignment="1" applyProtection="1">
      <alignment horizontal="left"/>
    </xf>
    <xf numFmtId="0" fontId="0" fillId="0" borderId="0" xfId="0" applyAlignment="1" applyProtection="1">
      <alignment horizontal="left"/>
    </xf>
    <xf numFmtId="0" fontId="8" fillId="0" borderId="0" xfId="0" applyFont="1" applyAlignment="1">
      <alignment horizontal="left" vertical="center" wrapText="1"/>
    </xf>
    <xf numFmtId="0" fontId="11" fillId="0" borderId="0" xfId="0" applyFont="1" applyBorder="1" applyAlignment="1">
      <alignment horizontal="center"/>
    </xf>
    <xf numFmtId="0" fontId="11" fillId="0" borderId="0" xfId="0" applyFont="1" applyAlignment="1">
      <alignment vertical="center" wrapText="1"/>
    </xf>
    <xf numFmtId="0" fontId="16" fillId="0" borderId="0" xfId="0" applyFont="1" applyBorder="1" applyAlignment="1">
      <alignment horizontal="left" vertical="center" wrapText="1"/>
    </xf>
    <xf numFmtId="0" fontId="11" fillId="0" borderId="0" xfId="0" applyFont="1" applyAlignment="1">
      <alignment horizontal="center" vertical="center" wrapText="1"/>
    </xf>
    <xf numFmtId="0" fontId="11" fillId="0" borderId="0" xfId="0" applyFont="1"/>
    <xf numFmtId="0" fontId="11" fillId="0" borderId="0" xfId="0" applyFont="1" applyAlignment="1">
      <alignment horizontal="left" vertical="center" wrapText="1"/>
    </xf>
    <xf numFmtId="2" fontId="11" fillId="0" borderId="0" xfId="0" applyNumberFormat="1" applyFont="1" applyBorder="1" applyAlignment="1">
      <alignment horizontal="left" vertical="center" wrapText="1"/>
    </xf>
    <xf numFmtId="168" fontId="11" fillId="0" borderId="0" xfId="0" applyNumberFormat="1" applyFont="1" applyAlignment="1">
      <alignment horizontal="left" vertical="center" wrapText="1"/>
    </xf>
    <xf numFmtId="2" fontId="17" fillId="0" borderId="0" xfId="0" applyNumberFormat="1" applyFont="1" applyBorder="1" applyAlignment="1">
      <alignment horizontal="left" vertical="center" wrapText="1"/>
    </xf>
    <xf numFmtId="0" fontId="11" fillId="0" borderId="0" xfId="0" applyFont="1" applyBorder="1" applyAlignment="1">
      <alignment horizontal="left" vertical="center" wrapText="1"/>
    </xf>
    <xf numFmtId="0" fontId="11" fillId="0" borderId="0" xfId="0" applyFont="1" applyBorder="1" applyAlignment="1">
      <alignment horizontal="center" vertical="center" wrapText="1"/>
    </xf>
    <xf numFmtId="168" fontId="11" fillId="0" borderId="0" xfId="0" applyNumberFormat="1" applyFont="1" applyAlignment="1">
      <alignment horizontal="center" vertical="center" wrapText="1"/>
    </xf>
    <xf numFmtId="0" fontId="11" fillId="0" borderId="0" xfId="0" applyFont="1" applyAlignment="1"/>
    <xf numFmtId="0" fontId="16" fillId="0" borderId="0" xfId="0" applyFont="1" applyAlignment="1">
      <alignment vertical="center" wrapText="1"/>
    </xf>
    <xf numFmtId="0" fontId="11" fillId="0" borderId="57" xfId="0" applyFont="1" applyBorder="1" applyAlignment="1">
      <alignment horizontal="center" vertical="center" wrapText="1"/>
    </xf>
    <xf numFmtId="0" fontId="11" fillId="0" borderId="0" xfId="0" applyFont="1" applyAlignment="1">
      <alignment horizontal="left" vertical="center" wrapText="1"/>
    </xf>
    <xf numFmtId="0" fontId="18" fillId="0" borderId="0" xfId="0" applyFont="1" applyBorder="1" applyAlignment="1">
      <alignment horizontal="left" vertical="center" wrapText="1"/>
    </xf>
    <xf numFmtId="2" fontId="11" fillId="0" borderId="0" xfId="0" applyNumberFormat="1" applyFont="1" applyBorder="1" applyAlignment="1">
      <alignment horizontal="center" vertical="center" wrapText="1"/>
    </xf>
    <xf numFmtId="0" fontId="16" fillId="0" borderId="0" xfId="0" applyFont="1" applyAlignment="1">
      <alignment horizontal="left" vertical="center" wrapText="1"/>
    </xf>
    <xf numFmtId="0" fontId="16" fillId="0" borderId="0" xfId="0" applyFont="1" applyAlignment="1">
      <alignment horizontal="left" vertical="center" wrapText="1"/>
    </xf>
    <xf numFmtId="171" fontId="11" fillId="0" borderId="0" xfId="0" applyNumberFormat="1" applyFont="1" applyBorder="1" applyAlignment="1">
      <alignment horizontal="center" vertical="center" wrapText="1"/>
    </xf>
    <xf numFmtId="0" fontId="11" fillId="0" borderId="58" xfId="0" applyFont="1" applyBorder="1"/>
    <xf numFmtId="1" fontId="11" fillId="0" borderId="0" xfId="0" applyNumberFormat="1" applyFont="1" applyBorder="1" applyAlignment="1">
      <alignment horizontal="center" vertical="center" wrapText="1"/>
    </xf>
    <xf numFmtId="0" fontId="11" fillId="0" borderId="57" xfId="0" applyFont="1" applyBorder="1"/>
    <xf numFmtId="2" fontId="11" fillId="0" borderId="57" xfId="0" applyNumberFormat="1" applyFont="1" applyBorder="1" applyAlignment="1">
      <alignment horizontal="center" vertical="center" wrapText="1"/>
    </xf>
    <xf numFmtId="0" fontId="16" fillId="0" borderId="0" xfId="0" applyFont="1" applyBorder="1" applyAlignment="1">
      <alignment horizontal="center" vertical="center" wrapText="1"/>
    </xf>
    <xf numFmtId="0" fontId="11" fillId="0" borderId="0" xfId="0" applyFont="1" applyAlignment="1">
      <alignment horizontal="left" vertical="justify" wrapText="1"/>
    </xf>
    <xf numFmtId="0" fontId="11" fillId="0" borderId="0" xfId="0" applyFont="1" applyBorder="1" applyAlignment="1">
      <alignment vertical="center" wrapText="1"/>
    </xf>
    <xf numFmtId="0" fontId="11" fillId="0" borderId="0" xfId="0" applyFont="1" applyBorder="1"/>
    <xf numFmtId="0" fontId="16" fillId="0" borderId="0" xfId="0" applyFont="1" applyBorder="1" applyAlignment="1">
      <alignment horizontal="right" vertical="center" wrapText="1"/>
    </xf>
    <xf numFmtId="2" fontId="16" fillId="0" borderId="0" xfId="0" applyNumberFormat="1" applyFont="1" applyBorder="1" applyAlignment="1">
      <alignment horizontal="left" vertical="center" wrapText="1"/>
    </xf>
    <xf numFmtId="0" fontId="16" fillId="0" borderId="0" xfId="0" applyFont="1" applyAlignment="1">
      <alignment horizontal="center" vertical="center"/>
    </xf>
    <xf numFmtId="170" fontId="11" fillId="0" borderId="0" xfId="0" applyNumberFormat="1" applyFont="1" applyBorder="1" applyAlignment="1">
      <alignment horizontal="center" vertical="center" wrapText="1"/>
    </xf>
    <xf numFmtId="0" fontId="11" fillId="0" borderId="0" xfId="0" applyFont="1" applyAlignment="1">
      <alignment horizontal="left" vertical="justify" wrapText="1"/>
    </xf>
    <xf numFmtId="0" fontId="11" fillId="0" borderId="0" xfId="0" applyFont="1" applyAlignment="1">
      <alignment vertical="justify" wrapText="1"/>
    </xf>
    <xf numFmtId="0" fontId="11" fillId="0" borderId="0" xfId="0" applyFont="1" applyAlignment="1">
      <alignment horizontal="center" vertical="center" wrapText="1"/>
    </xf>
    <xf numFmtId="168" fontId="11" fillId="0" borderId="0" xfId="0" applyNumberFormat="1" applyFont="1" applyBorder="1" applyAlignment="1">
      <alignment horizontal="center" vertical="center" wrapText="1"/>
    </xf>
    <xf numFmtId="0" fontId="21" fillId="0" borderId="0" xfId="0" applyFont="1" applyBorder="1" applyAlignment="1">
      <alignment horizontal="center" vertical="center" wrapText="1"/>
    </xf>
    <xf numFmtId="0" fontId="21" fillId="0" borderId="0" xfId="0" applyFont="1" applyBorder="1" applyAlignment="1">
      <alignment horizontal="left" vertical="center" wrapText="1"/>
    </xf>
    <xf numFmtId="0" fontId="21" fillId="0" borderId="0" xfId="0" applyFont="1" applyAlignment="1">
      <alignment horizontal="left" vertical="center" wrapText="1"/>
    </xf>
    <xf numFmtId="11" fontId="11" fillId="0" borderId="0" xfId="0" applyNumberFormat="1" applyFont="1" applyBorder="1" applyAlignment="1">
      <alignment horizontal="left" vertical="center" wrapText="1"/>
    </xf>
    <xf numFmtId="0" fontId="9" fillId="0" borderId="0" xfId="0" applyFont="1"/>
    <xf numFmtId="0" fontId="24" fillId="0" borderId="0" xfId="0" applyFont="1"/>
    <xf numFmtId="0" fontId="17" fillId="0" borderId="0" xfId="0" applyFont="1" applyBorder="1" applyAlignment="1">
      <alignment horizontal="left" vertical="center" wrapText="1"/>
    </xf>
    <xf numFmtId="168" fontId="17" fillId="0" borderId="0" xfId="0" applyNumberFormat="1" applyFont="1" applyBorder="1" applyAlignment="1">
      <alignment horizontal="left" vertical="center" wrapText="1"/>
    </xf>
    <xf numFmtId="0" fontId="17" fillId="0" borderId="0" xfId="0" applyFont="1" applyBorder="1" applyAlignment="1">
      <alignment vertical="center" wrapText="1"/>
    </xf>
    <xf numFmtId="0" fontId="17" fillId="0" borderId="0" xfId="0" applyFont="1" applyBorder="1" applyAlignment="1">
      <alignment horizontal="center" vertical="center" wrapText="1"/>
    </xf>
    <xf numFmtId="0" fontId="20" fillId="0" borderId="55" xfId="0" applyFont="1" applyBorder="1" applyAlignment="1">
      <alignment horizontal="center" vertical="center" wrapText="1"/>
    </xf>
    <xf numFmtId="0" fontId="20" fillId="0" borderId="21" xfId="0" applyFont="1" applyBorder="1" applyAlignment="1">
      <alignment horizontal="center" vertical="center" wrapText="1"/>
    </xf>
    <xf numFmtId="2" fontId="17" fillId="0" borderId="48" xfId="0" applyNumberFormat="1" applyFont="1" applyBorder="1" applyAlignment="1">
      <alignment horizontal="center" vertical="center" wrapText="1"/>
    </xf>
    <xf numFmtId="2" fontId="17" fillId="0" borderId="9" xfId="0" applyNumberFormat="1" applyFont="1" applyBorder="1" applyAlignment="1">
      <alignment horizontal="center" vertical="center" wrapText="1"/>
    </xf>
    <xf numFmtId="2" fontId="18" fillId="0" borderId="55" xfId="0" applyNumberFormat="1" applyFont="1" applyBorder="1" applyAlignment="1">
      <alignment horizontal="center" vertical="center" wrapText="1"/>
    </xf>
    <xf numFmtId="1" fontId="18" fillId="0" borderId="21" xfId="0" applyNumberFormat="1" applyFont="1" applyBorder="1" applyAlignment="1">
      <alignment horizontal="center" vertical="center" wrapText="1"/>
    </xf>
    <xf numFmtId="2" fontId="18" fillId="0" borderId="21" xfId="0" applyNumberFormat="1" applyFont="1" applyBorder="1" applyAlignment="1">
      <alignment horizontal="center" vertical="center" wrapText="1"/>
    </xf>
    <xf numFmtId="0" fontId="18" fillId="0" borderId="21" xfId="0" applyFont="1" applyBorder="1" applyAlignment="1">
      <alignment horizontal="center" vertical="center" wrapText="1"/>
    </xf>
    <xf numFmtId="1" fontId="17" fillId="0" borderId="27" xfId="0" applyNumberFormat="1" applyFont="1" applyBorder="1" applyAlignment="1">
      <alignment horizontal="center" vertical="center" wrapText="1"/>
    </xf>
    <xf numFmtId="171" fontId="17" fillId="0" borderId="1" xfId="0" applyNumberFormat="1" applyFont="1" applyBorder="1" applyAlignment="1">
      <alignment horizontal="center" vertical="center" wrapText="1"/>
    </xf>
    <xf numFmtId="1" fontId="17" fillId="0" borderId="1" xfId="0" applyNumberFormat="1" applyFont="1" applyBorder="1" applyAlignment="1">
      <alignment horizontal="center" vertical="center" wrapText="1"/>
    </xf>
    <xf numFmtId="0" fontId="26" fillId="0" borderId="1" xfId="0" applyFont="1" applyBorder="1" applyAlignment="1">
      <alignment horizontal="center" vertical="center" wrapText="1"/>
    </xf>
    <xf numFmtId="2" fontId="17" fillId="0" borderId="1" xfId="0" applyNumberFormat="1" applyFont="1" applyBorder="1" applyAlignment="1">
      <alignment horizontal="center" vertical="center" wrapText="1"/>
    </xf>
    <xf numFmtId="0" fontId="18" fillId="0" borderId="0" xfId="0" applyFont="1" applyAlignment="1">
      <alignment horizontal="center" vertical="center" wrapText="1"/>
    </xf>
    <xf numFmtId="1" fontId="18" fillId="0" borderId="55" xfId="0" applyNumberFormat="1" applyFont="1" applyBorder="1" applyAlignment="1">
      <alignment horizontal="center" vertical="center" wrapText="1"/>
    </xf>
    <xf numFmtId="0" fontId="18" fillId="0" borderId="55" xfId="0" applyFont="1" applyBorder="1" applyAlignment="1">
      <alignment horizontal="center" vertical="center" wrapText="1"/>
    </xf>
    <xf numFmtId="2" fontId="18" fillId="0" borderId="19" xfId="0" applyNumberFormat="1" applyFont="1" applyBorder="1" applyAlignment="1">
      <alignment horizontal="center" vertical="center" wrapText="1"/>
    </xf>
    <xf numFmtId="2" fontId="18" fillId="2" borderId="4" xfId="0" applyNumberFormat="1" applyFont="1" applyFill="1" applyBorder="1" applyAlignment="1" applyProtection="1">
      <alignment horizontal="center" vertical="center"/>
    </xf>
    <xf numFmtId="2" fontId="18" fillId="2" borderId="5" xfId="0" applyNumberFormat="1" applyFont="1" applyFill="1" applyBorder="1" applyAlignment="1" applyProtection="1">
      <alignment horizontal="center" vertical="center" wrapText="1"/>
    </xf>
    <xf numFmtId="2" fontId="21" fillId="2" borderId="1" xfId="0" applyNumberFormat="1" applyFont="1" applyFill="1" applyBorder="1" applyAlignment="1" applyProtection="1">
      <alignment horizontal="left" vertical="center"/>
    </xf>
    <xf numFmtId="0" fontId="11" fillId="0" borderId="40" xfId="0" applyFont="1" applyBorder="1" applyAlignment="1">
      <alignment horizontal="center" vertical="center" wrapText="1"/>
    </xf>
    <xf numFmtId="0" fontId="27" fillId="0" borderId="59" xfId="0" applyFont="1" applyBorder="1" applyAlignment="1">
      <alignment vertical="center" wrapText="1"/>
    </xf>
    <xf numFmtId="0" fontId="27" fillId="0" borderId="0" xfId="0" applyFont="1" applyBorder="1" applyAlignment="1">
      <alignment horizontal="center" vertical="center" wrapText="1"/>
    </xf>
    <xf numFmtId="171" fontId="16" fillId="0" borderId="0" xfId="0" applyNumberFormat="1" applyFont="1" applyBorder="1" applyAlignment="1">
      <alignment horizontal="left" vertical="center" wrapText="1"/>
    </xf>
    <xf numFmtId="168" fontId="23" fillId="0" borderId="0" xfId="0" applyNumberFormat="1" applyFont="1" applyAlignment="1">
      <alignment vertical="center" wrapText="1"/>
    </xf>
    <xf numFmtId="168" fontId="23" fillId="0" borderId="0" xfId="0" applyNumberFormat="1" applyFont="1" applyAlignment="1">
      <alignment horizontal="center" vertical="center" wrapText="1"/>
    </xf>
    <xf numFmtId="169" fontId="17" fillId="2" borderId="0" xfId="0" applyNumberFormat="1" applyFont="1" applyFill="1" applyBorder="1" applyAlignment="1" applyProtection="1">
      <alignment horizontal="center" vertical="center" wrapText="1"/>
    </xf>
    <xf numFmtId="166" fontId="17" fillId="2" borderId="0" xfId="0" applyNumberFormat="1" applyFont="1" applyFill="1" applyBorder="1" applyAlignment="1" applyProtection="1">
      <alignment horizontal="center" vertical="center"/>
    </xf>
    <xf numFmtId="164" fontId="17" fillId="2" borderId="0" xfId="0" applyNumberFormat="1" applyFont="1" applyFill="1" applyBorder="1" applyAlignment="1" applyProtection="1">
      <alignment horizontal="center" vertical="center"/>
    </xf>
    <xf numFmtId="0" fontId="20" fillId="0" borderId="60" xfId="0" applyFont="1" applyBorder="1" applyAlignment="1">
      <alignment horizontal="left" vertical="center" wrapText="1"/>
    </xf>
    <xf numFmtId="0" fontId="11" fillId="0" borderId="60" xfId="0" applyFont="1" applyBorder="1" applyAlignment="1">
      <alignment horizontal="center" vertical="center" wrapText="1"/>
    </xf>
    <xf numFmtId="0" fontId="21" fillId="0" borderId="0" xfId="0" applyFont="1" applyAlignment="1">
      <alignment horizontal="left" vertical="center" wrapText="1"/>
    </xf>
    <xf numFmtId="2" fontId="17" fillId="0" borderId="21" xfId="0" applyNumberFormat="1" applyFont="1" applyBorder="1" applyAlignment="1">
      <alignment horizontal="left" vertical="center" wrapText="1"/>
    </xf>
    <xf numFmtId="168" fontId="17" fillId="0" borderId="9" xfId="0" applyNumberFormat="1" applyFont="1" applyBorder="1" applyAlignment="1">
      <alignment horizontal="left" vertical="center" wrapText="1"/>
    </xf>
    <xf numFmtId="1" fontId="17" fillId="0" borderId="9" xfId="0" applyNumberFormat="1" applyFont="1" applyBorder="1" applyAlignment="1">
      <alignment horizontal="left" vertical="center" wrapText="1"/>
    </xf>
    <xf numFmtId="0" fontId="17" fillId="0" borderId="55" xfId="0" applyFont="1" applyBorder="1" applyAlignment="1">
      <alignment horizontal="left" vertical="center" wrapText="1"/>
    </xf>
    <xf numFmtId="0" fontId="17" fillId="0" borderId="47" xfId="0" applyFont="1" applyBorder="1" applyAlignment="1">
      <alignment horizontal="left" vertical="center" wrapText="1"/>
    </xf>
    <xf numFmtId="2" fontId="17" fillId="0" borderId="0" xfId="0" applyNumberFormat="1" applyFont="1"/>
    <xf numFmtId="2" fontId="17" fillId="0" borderId="27" xfId="0" applyNumberFormat="1" applyFont="1" applyBorder="1" applyAlignment="1">
      <alignment horizontal="center" vertical="center" wrapText="1"/>
    </xf>
    <xf numFmtId="165" fontId="17" fillId="0" borderId="27" xfId="0" applyNumberFormat="1" applyFont="1" applyBorder="1" applyAlignment="1">
      <alignment horizontal="center" vertical="center" wrapText="1"/>
    </xf>
    <xf numFmtId="165" fontId="17" fillId="0" borderId="1" xfId="0" applyNumberFormat="1" applyFont="1" applyBorder="1" applyAlignment="1">
      <alignment horizontal="center" vertical="center" wrapText="1"/>
    </xf>
    <xf numFmtId="165" fontId="17" fillId="0" borderId="23" xfId="0" applyNumberFormat="1" applyFont="1" applyBorder="1" applyAlignment="1">
      <alignment horizontal="center" vertical="center" wrapText="1"/>
    </xf>
    <xf numFmtId="1" fontId="17" fillId="2" borderId="1" xfId="0" applyNumberFormat="1" applyFont="1" applyFill="1" applyBorder="1" applyAlignment="1" applyProtection="1">
      <alignment horizontal="center" vertical="center" wrapText="1"/>
    </xf>
    <xf numFmtId="165" fontId="17" fillId="2" borderId="1" xfId="0" applyNumberFormat="1" applyFont="1" applyFill="1" applyBorder="1" applyAlignment="1" applyProtection="1">
      <alignment horizontal="center" vertical="center"/>
    </xf>
    <xf numFmtId="2" fontId="1" fillId="4" borderId="22" xfId="0" applyNumberFormat="1" applyFont="1" applyFill="1" applyBorder="1" applyAlignment="1" applyProtection="1">
      <alignment horizontal="center"/>
      <protection locked="0"/>
    </xf>
    <xf numFmtId="2" fontId="1" fillId="4" borderId="34" xfId="0" applyNumberFormat="1" applyFont="1" applyFill="1" applyBorder="1" applyAlignment="1" applyProtection="1">
      <alignment horizontal="center"/>
      <protection locked="0"/>
    </xf>
    <xf numFmtId="2" fontId="1" fillId="4" borderId="22" xfId="0" applyNumberFormat="1" applyFont="1" applyFill="1" applyBorder="1" applyAlignment="1" applyProtection="1">
      <alignment horizontal="center" vertical="center"/>
      <protection locked="0"/>
    </xf>
    <xf numFmtId="2" fontId="1" fillId="4" borderId="23" xfId="0" applyNumberFormat="1" applyFont="1" applyFill="1" applyBorder="1" applyAlignment="1" applyProtection="1">
      <alignment horizontal="center" vertical="center"/>
      <protection locked="0"/>
    </xf>
    <xf numFmtId="2" fontId="1" fillId="4" borderId="34" xfId="0" applyNumberFormat="1" applyFont="1" applyFill="1" applyBorder="1" applyAlignment="1" applyProtection="1">
      <alignment horizontal="center" vertical="center"/>
      <protection locked="0"/>
    </xf>
    <xf numFmtId="168" fontId="1" fillId="4" borderId="22" xfId="0" applyNumberFormat="1" applyFont="1" applyFill="1" applyBorder="1" applyAlignment="1" applyProtection="1">
      <alignment horizontal="center" vertical="center"/>
      <protection locked="0"/>
    </xf>
    <xf numFmtId="168" fontId="1" fillId="4" borderId="23" xfId="0" applyNumberFormat="1" applyFont="1" applyFill="1" applyBorder="1" applyAlignment="1" applyProtection="1">
      <alignment horizontal="center" vertical="center"/>
      <protection locked="0"/>
    </xf>
    <xf numFmtId="2" fontId="2" fillId="3" borderId="0" xfId="0" applyNumberFormat="1" applyFont="1" applyFill="1" applyBorder="1" applyAlignment="1" applyProtection="1">
      <alignment horizontal="center" vertical="center"/>
    </xf>
    <xf numFmtId="2" fontId="2" fillId="3" borderId="39" xfId="0" applyNumberFormat="1" applyFont="1" applyFill="1" applyBorder="1" applyAlignment="1" applyProtection="1">
      <alignment horizontal="center" vertical="center"/>
    </xf>
    <xf numFmtId="0" fontId="15" fillId="13" borderId="1" xfId="0" applyFont="1" applyFill="1" applyBorder="1" applyAlignment="1" applyProtection="1">
      <alignment horizontal="center" vertical="center" wrapText="1"/>
    </xf>
    <xf numFmtId="2" fontId="3" fillId="6" borderId="1" xfId="2" applyNumberFormat="1" applyFont="1" applyFill="1" applyBorder="1" applyAlignment="1" applyProtection="1">
      <alignment horizontal="center" vertical="center" wrapText="1"/>
    </xf>
    <xf numFmtId="2" fontId="6" fillId="6" borderId="27" xfId="2" applyNumberFormat="1" applyFont="1" applyFill="1" applyBorder="1" applyAlignment="1" applyProtection="1">
      <alignment horizontal="left"/>
    </xf>
    <xf numFmtId="2" fontId="6" fillId="6" borderId="34" xfId="2" applyNumberFormat="1" applyFont="1" applyFill="1" applyBorder="1" applyAlignment="1" applyProtection="1">
      <alignment horizontal="left"/>
    </xf>
    <xf numFmtId="2" fontId="6" fillId="6" borderId="23" xfId="2" applyNumberFormat="1" applyFont="1" applyFill="1" applyBorder="1" applyAlignment="1" applyProtection="1">
      <alignment horizontal="left"/>
    </xf>
    <xf numFmtId="0" fontId="5" fillId="5" borderId="0" xfId="2" applyAlignment="1" applyProtection="1">
      <alignment horizontal="center" vertical="center" wrapText="1"/>
    </xf>
    <xf numFmtId="0" fontId="12" fillId="16" borderId="0" xfId="3" applyAlignment="1" applyProtection="1">
      <alignment horizontal="center" vertical="center" wrapText="1"/>
    </xf>
    <xf numFmtId="0" fontId="13" fillId="17" borderId="0" xfId="4" applyAlignment="1" applyProtection="1">
      <alignment horizontal="center" vertical="center" wrapText="1"/>
    </xf>
    <xf numFmtId="0" fontId="0" fillId="11" borderId="0" xfId="0" applyFill="1" applyAlignment="1" applyProtection="1">
      <alignment horizontal="center" vertical="center" wrapText="1"/>
    </xf>
    <xf numFmtId="168" fontId="1" fillId="4" borderId="22" xfId="0" applyNumberFormat="1" applyFont="1" applyFill="1" applyBorder="1" applyAlignment="1" applyProtection="1">
      <alignment horizontal="center"/>
      <protection locked="0"/>
    </xf>
    <xf numFmtId="168" fontId="1" fillId="4" borderId="34" xfId="0" applyNumberFormat="1" applyFont="1" applyFill="1" applyBorder="1" applyAlignment="1" applyProtection="1">
      <alignment horizontal="center"/>
      <protection locked="0"/>
    </xf>
    <xf numFmtId="0" fontId="21" fillId="0" borderId="0" xfId="0" applyFont="1" applyBorder="1" applyAlignment="1">
      <alignment horizontal="left" vertical="center" wrapText="1"/>
    </xf>
    <xf numFmtId="0" fontId="20" fillId="0" borderId="0" xfId="0" applyFont="1" applyBorder="1" applyAlignment="1">
      <alignment horizontal="left" vertical="center" wrapText="1"/>
    </xf>
    <xf numFmtId="0" fontId="17" fillId="0" borderId="0" xfId="0" applyFont="1" applyBorder="1" applyAlignment="1">
      <alignment horizontal="justify" vertical="justify" wrapText="1"/>
    </xf>
    <xf numFmtId="0" fontId="18" fillId="0" borderId="0" xfId="0" applyFont="1" applyBorder="1" applyAlignment="1">
      <alignment horizontal="center" vertical="center" wrapText="1"/>
    </xf>
    <xf numFmtId="0" fontId="21" fillId="0" borderId="0" xfId="0" applyFont="1" applyAlignment="1">
      <alignment horizontal="left" vertical="center" wrapText="1"/>
    </xf>
    <xf numFmtId="0" fontId="17" fillId="0" borderId="32" xfId="0" applyFont="1" applyBorder="1" applyAlignment="1">
      <alignment horizontal="left" vertical="center" wrapText="1"/>
    </xf>
    <xf numFmtId="0" fontId="17" fillId="0" borderId="0" xfId="0" applyFont="1" applyBorder="1" applyAlignment="1">
      <alignment horizontal="left" vertical="center" wrapText="1"/>
    </xf>
    <xf numFmtId="0" fontId="8" fillId="0" borderId="0" xfId="0" applyFont="1" applyAlignment="1">
      <alignment horizontal="left" vertical="center" wrapText="1"/>
    </xf>
    <xf numFmtId="0" fontId="18" fillId="0" borderId="19"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0" xfId="0" applyFont="1" applyAlignment="1">
      <alignment horizontal="left" vertical="center" wrapText="1"/>
    </xf>
    <xf numFmtId="0" fontId="18" fillId="0" borderId="15"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17" xfId="0" applyFont="1" applyBorder="1" applyAlignment="1">
      <alignment horizontal="center" vertical="center" wrapText="1"/>
    </xf>
    <xf numFmtId="0" fontId="17" fillId="0" borderId="0" xfId="0" applyFont="1" applyAlignment="1">
      <alignment horizontal="left" vertical="center" wrapText="1"/>
    </xf>
    <xf numFmtId="0" fontId="9" fillId="0" borderId="0" xfId="0" applyFont="1" applyAlignment="1">
      <alignment horizontal="center" vertical="center" wrapText="1"/>
    </xf>
    <xf numFmtId="0" fontId="9" fillId="0" borderId="0" xfId="0" applyFont="1" applyAlignment="1">
      <alignment vertical="center" wrapText="1"/>
    </xf>
    <xf numFmtId="0" fontId="17" fillId="0" borderId="0" xfId="0" applyFont="1" applyAlignment="1">
      <alignment horizontal="justify" vertical="justify" wrapText="1"/>
    </xf>
    <xf numFmtId="0" fontId="24" fillId="0" borderId="0" xfId="0" applyFont="1" applyAlignment="1">
      <alignment horizontal="left" vertical="center" wrapText="1"/>
    </xf>
    <xf numFmtId="0" fontId="17" fillId="0" borderId="0" xfId="0" applyFont="1" applyAlignment="1">
      <alignment horizontal="justify" vertical="justify" wrapText="1" readingOrder="1"/>
    </xf>
    <xf numFmtId="0" fontId="18" fillId="0" borderId="30" xfId="0" applyFont="1" applyBorder="1" applyAlignment="1">
      <alignment horizontal="center" vertical="center" wrapText="1"/>
    </xf>
    <xf numFmtId="0" fontId="17" fillId="0" borderId="45" xfId="0" applyFont="1" applyBorder="1" applyAlignment="1">
      <alignment horizontal="center" vertical="center" wrapText="1"/>
    </xf>
    <xf numFmtId="0" fontId="17" fillId="0" borderId="31" xfId="0" applyFont="1" applyBorder="1" applyAlignment="1">
      <alignment horizontal="center" vertical="center" wrapText="1"/>
    </xf>
    <xf numFmtId="0" fontId="17" fillId="0" borderId="0" xfId="0" applyFont="1" applyAlignment="1">
      <alignment horizontal="justify" vertical="center" wrapText="1"/>
    </xf>
    <xf numFmtId="0" fontId="23" fillId="0" borderId="0" xfId="0" applyFont="1" applyAlignment="1">
      <alignment horizontal="left" vertical="center" wrapText="1"/>
    </xf>
    <xf numFmtId="0" fontId="19" fillId="0" borderId="0" xfId="0" applyFont="1" applyBorder="1" applyAlignment="1">
      <alignment horizontal="center" vertical="center" wrapText="1"/>
    </xf>
    <xf numFmtId="0" fontId="8" fillId="0" borderId="0" xfId="0" applyFont="1" applyAlignment="1">
      <alignment horizontal="left"/>
    </xf>
    <xf numFmtId="0" fontId="17" fillId="0" borderId="39" xfId="0" applyFont="1" applyBorder="1" applyAlignment="1">
      <alignment horizontal="left" vertical="center" wrapText="1"/>
    </xf>
    <xf numFmtId="0" fontId="11" fillId="0" borderId="0" xfId="0" applyFont="1" applyAlignment="1">
      <alignment horizontal="center"/>
    </xf>
    <xf numFmtId="0" fontId="17" fillId="2" borderId="0" xfId="0" applyFont="1" applyFill="1" applyBorder="1" applyAlignment="1">
      <alignment horizontal="justify" vertical="justify" wrapText="1"/>
    </xf>
    <xf numFmtId="0" fontId="11" fillId="0" borderId="57" xfId="0" applyFont="1" applyBorder="1" applyAlignment="1">
      <alignment horizontal="center"/>
    </xf>
    <xf numFmtId="0" fontId="11" fillId="0" borderId="0" xfId="0" applyFont="1" applyBorder="1" applyAlignment="1">
      <alignment horizontal="left" vertical="center" wrapText="1"/>
    </xf>
    <xf numFmtId="0" fontId="18" fillId="0" borderId="0" xfId="0" applyFont="1" applyBorder="1" applyAlignment="1">
      <alignment horizontal="left" vertical="center" wrapText="1"/>
    </xf>
    <xf numFmtId="0" fontId="10" fillId="0" borderId="35" xfId="0" applyFont="1" applyBorder="1" applyAlignment="1">
      <alignment horizontal="justify" vertical="justify" wrapText="1" readingOrder="1"/>
    </xf>
    <xf numFmtId="0" fontId="10" fillId="0" borderId="38" xfId="0" applyFont="1" applyBorder="1" applyAlignment="1">
      <alignment horizontal="justify" vertical="justify" wrapText="1" readingOrder="1"/>
    </xf>
    <xf numFmtId="0" fontId="10" fillId="0" borderId="40" xfId="0" applyFont="1" applyBorder="1" applyAlignment="1">
      <alignment horizontal="justify" vertical="justify" wrapText="1" readingOrder="1"/>
    </xf>
    <xf numFmtId="0" fontId="10" fillId="0" borderId="39" xfId="0" applyFont="1" applyBorder="1" applyAlignment="1">
      <alignment horizontal="justify" vertical="justify" wrapText="1" readingOrder="1"/>
    </xf>
    <xf numFmtId="0" fontId="10" fillId="0" borderId="22" xfId="0" applyFont="1" applyBorder="1" applyAlignment="1">
      <alignment horizontal="justify" vertical="justify" wrapText="1" readingOrder="1"/>
    </xf>
    <xf numFmtId="0" fontId="10" fillId="0" borderId="23" xfId="0" applyFont="1" applyBorder="1" applyAlignment="1">
      <alignment horizontal="justify" vertical="justify" wrapText="1" readingOrder="1"/>
    </xf>
    <xf numFmtId="0" fontId="17" fillId="0" borderId="0" xfId="0" applyFont="1" applyBorder="1" applyAlignment="1">
      <alignment horizontal="center" vertical="center" wrapText="1"/>
    </xf>
    <xf numFmtId="0" fontId="17" fillId="0" borderId="28" xfId="0" applyFont="1" applyBorder="1" applyAlignment="1">
      <alignment vertical="center" wrapText="1"/>
    </xf>
    <xf numFmtId="0" fontId="17" fillId="0" borderId="9" xfId="0" applyFont="1" applyBorder="1" applyAlignment="1">
      <alignment vertical="center" wrapText="1"/>
    </xf>
    <xf numFmtId="2" fontId="17" fillId="0" borderId="0" xfId="0" applyNumberFormat="1" applyFont="1" applyBorder="1" applyAlignment="1">
      <alignment horizontal="left" vertical="center" wrapText="1"/>
    </xf>
    <xf numFmtId="0" fontId="17" fillId="0" borderId="30" xfId="0" applyFont="1" applyBorder="1" applyAlignment="1">
      <alignment vertical="center" wrapText="1"/>
    </xf>
    <xf numFmtId="0" fontId="17" fillId="0" borderId="31" xfId="0" applyFont="1" applyBorder="1" applyAlignment="1">
      <alignment vertical="center" wrapText="1"/>
    </xf>
    <xf numFmtId="0" fontId="17" fillId="0" borderId="19" xfId="0" applyFont="1" applyBorder="1" applyAlignment="1">
      <alignment vertical="center" wrapText="1"/>
    </xf>
    <xf numFmtId="0" fontId="17" fillId="0" borderId="21" xfId="0" applyFont="1" applyBorder="1" applyAlignment="1">
      <alignment vertical="center" wrapText="1"/>
    </xf>
    <xf numFmtId="2" fontId="28" fillId="0" borderId="35" xfId="0" applyNumberFormat="1" applyFont="1" applyBorder="1" applyAlignment="1" applyProtection="1">
      <alignment horizontal="center"/>
    </xf>
    <xf numFmtId="2" fontId="28" fillId="0" borderId="38" xfId="0" applyNumberFormat="1" applyFont="1" applyBorder="1" applyAlignment="1" applyProtection="1">
      <alignment horizontal="center"/>
    </xf>
    <xf numFmtId="2" fontId="28" fillId="0" borderId="0" xfId="0" applyNumberFormat="1" applyFont="1" applyProtection="1"/>
    <xf numFmtId="2" fontId="28" fillId="0" borderId="40" xfId="0" applyNumberFormat="1" applyFont="1" applyBorder="1" applyAlignment="1" applyProtection="1">
      <alignment horizontal="center"/>
    </xf>
    <xf numFmtId="2" fontId="28" fillId="0" borderId="39" xfId="0" applyNumberFormat="1" applyFont="1" applyBorder="1" applyAlignment="1" applyProtection="1">
      <alignment horizontal="center"/>
    </xf>
    <xf numFmtId="2" fontId="28" fillId="0" borderId="22" xfId="0" applyNumberFormat="1" applyFont="1" applyBorder="1" applyAlignment="1" applyProtection="1">
      <alignment horizontal="center"/>
    </xf>
    <xf numFmtId="2" fontId="28" fillId="0" borderId="23" xfId="0" applyNumberFormat="1" applyFont="1" applyBorder="1" applyAlignment="1" applyProtection="1">
      <alignment horizontal="center"/>
    </xf>
    <xf numFmtId="0" fontId="28" fillId="2" borderId="0" xfId="0" applyFont="1" applyFill="1" applyBorder="1" applyAlignment="1" applyProtection="1"/>
    <xf numFmtId="0" fontId="28" fillId="2" borderId="0" xfId="0" applyFont="1" applyFill="1" applyBorder="1" applyAlignment="1" applyProtection="1">
      <alignment horizontal="center" vertical="center" wrapText="1"/>
    </xf>
    <xf numFmtId="2" fontId="28" fillId="2" borderId="0" xfId="0" applyNumberFormat="1" applyFont="1" applyFill="1" applyBorder="1" applyAlignment="1" applyProtection="1">
      <alignment vertical="center" wrapText="1"/>
      <protection locked="0"/>
    </xf>
    <xf numFmtId="0" fontId="28" fillId="0" borderId="0" xfId="0" applyFont="1" applyProtection="1"/>
    <xf numFmtId="2" fontId="29" fillId="6" borderId="4" xfId="2" applyNumberFormat="1" applyFont="1" applyFill="1" applyBorder="1" applyAlignment="1" applyProtection="1">
      <alignment horizontal="center" vertical="center"/>
    </xf>
    <xf numFmtId="2" fontId="28" fillId="7" borderId="5" xfId="0" applyNumberFormat="1" applyFont="1" applyFill="1" applyBorder="1" applyAlignment="1" applyProtection="1">
      <alignment horizontal="center" vertical="center"/>
      <protection locked="0"/>
    </xf>
    <xf numFmtId="2" fontId="29" fillId="6" borderId="5" xfId="2" applyNumberFormat="1" applyFont="1" applyFill="1" applyBorder="1" applyAlignment="1" applyProtection="1">
      <alignment horizontal="center" vertical="center" wrapText="1"/>
    </xf>
    <xf numFmtId="168" fontId="28" fillId="4" borderId="5" xfId="0" applyNumberFormat="1" applyFont="1" applyFill="1" applyBorder="1" applyAlignment="1" applyProtection="1">
      <alignment horizontal="center" vertical="center"/>
      <protection locked="0"/>
    </xf>
    <xf numFmtId="2" fontId="29" fillId="6" borderId="5" xfId="2" applyNumberFormat="1" applyFont="1" applyFill="1" applyBorder="1" applyAlignment="1" applyProtection="1">
      <alignment horizontal="center" vertical="center"/>
    </xf>
    <xf numFmtId="2" fontId="28" fillId="7" borderId="5" xfId="0" applyNumberFormat="1" applyFont="1" applyFill="1" applyBorder="1" applyAlignment="1" applyProtection="1">
      <alignment horizontal="center" vertical="center" wrapText="1"/>
      <protection locked="0"/>
    </xf>
    <xf numFmtId="2" fontId="28" fillId="7" borderId="6" xfId="0" applyNumberFormat="1" applyFont="1" applyFill="1" applyBorder="1" applyAlignment="1" applyProtection="1">
      <alignment horizontal="center" vertical="center" wrapText="1"/>
      <protection locked="0"/>
    </xf>
    <xf numFmtId="2" fontId="28" fillId="2" borderId="0" xfId="0" applyNumberFormat="1" applyFont="1" applyFill="1" applyBorder="1" applyProtection="1"/>
    <xf numFmtId="2" fontId="28" fillId="0" borderId="0" xfId="0" applyNumberFormat="1" applyFont="1" applyFill="1" applyBorder="1" applyProtection="1"/>
    <xf numFmtId="2" fontId="28" fillId="2" borderId="0" xfId="0" applyNumberFormat="1" applyFont="1" applyFill="1" applyProtection="1"/>
    <xf numFmtId="2" fontId="29" fillId="6" borderId="12" xfId="2" applyNumberFormat="1" applyFont="1" applyFill="1" applyBorder="1" applyAlignment="1" applyProtection="1">
      <alignment horizontal="center" vertical="center" wrapText="1"/>
    </xf>
    <xf numFmtId="2" fontId="29" fillId="6" borderId="13" xfId="2" applyNumberFormat="1" applyFont="1" applyFill="1" applyBorder="1" applyAlignment="1" applyProtection="1">
      <alignment horizontal="center" vertical="center" wrapText="1"/>
    </xf>
    <xf numFmtId="2" fontId="28" fillId="7" borderId="13" xfId="0" applyNumberFormat="1" applyFont="1" applyFill="1" applyBorder="1" applyAlignment="1" applyProtection="1">
      <alignment horizontal="centerContinuous" vertical="center" wrapText="1"/>
      <protection locked="0"/>
    </xf>
    <xf numFmtId="168" fontId="28" fillId="4" borderId="13" xfId="0" applyNumberFormat="1" applyFont="1" applyFill="1" applyBorder="1" applyAlignment="1" applyProtection="1">
      <alignment horizontal="center" vertical="center"/>
      <protection locked="0"/>
    </xf>
    <xf numFmtId="2" fontId="29" fillId="6" borderId="13" xfId="2" applyNumberFormat="1" applyFont="1" applyFill="1" applyBorder="1" applyAlignment="1" applyProtection="1">
      <alignment horizontal="center" vertical="center"/>
    </xf>
    <xf numFmtId="49" fontId="30" fillId="7" borderId="18" xfId="0" applyNumberFormat="1" applyFont="1" applyFill="1" applyBorder="1" applyAlignment="1" applyProtection="1">
      <alignment horizontal="center" vertical="center"/>
      <protection locked="0"/>
    </xf>
    <xf numFmtId="2" fontId="29" fillId="0" borderId="0" xfId="2" applyNumberFormat="1" applyFont="1" applyFill="1" applyBorder="1" applyAlignment="1" applyProtection="1">
      <alignment horizontal="center" vertical="center"/>
    </xf>
    <xf numFmtId="2" fontId="31" fillId="0" borderId="0" xfId="2" applyNumberFormat="1" applyFont="1" applyFill="1" applyBorder="1" applyAlignment="1" applyProtection="1">
      <alignment horizontal="center" vertical="center"/>
    </xf>
    <xf numFmtId="2" fontId="29" fillId="0" borderId="0" xfId="2" applyNumberFormat="1" applyFont="1" applyFill="1" applyBorder="1" applyAlignment="1" applyProtection="1">
      <alignment horizontal="center" vertical="center" wrapText="1"/>
    </xf>
    <xf numFmtId="2" fontId="31" fillId="0" borderId="0" xfId="2" applyNumberFormat="1" applyFont="1" applyFill="1" applyBorder="1" applyAlignment="1" applyProtection="1">
      <alignment vertical="center"/>
    </xf>
    <xf numFmtId="2" fontId="31" fillId="0" borderId="0" xfId="2" applyNumberFormat="1" applyFont="1" applyFill="1" applyBorder="1" applyAlignment="1" applyProtection="1">
      <alignment vertical="center" wrapText="1"/>
    </xf>
    <xf numFmtId="2" fontId="32" fillId="3" borderId="19" xfId="0" applyNumberFormat="1" applyFont="1" applyFill="1" applyBorder="1" applyAlignment="1" applyProtection="1">
      <alignment horizontal="center" vertical="center"/>
    </xf>
    <xf numFmtId="2" fontId="32" fillId="3" borderId="20" xfId="0" applyNumberFormat="1" applyFont="1" applyFill="1" applyBorder="1" applyAlignment="1" applyProtection="1">
      <alignment horizontal="center" vertical="center"/>
    </xf>
    <xf numFmtId="2" fontId="32" fillId="3" borderId="21" xfId="0" applyNumberFormat="1" applyFont="1" applyFill="1" applyBorder="1" applyAlignment="1" applyProtection="1">
      <alignment horizontal="center" vertical="center"/>
    </xf>
    <xf numFmtId="2" fontId="28" fillId="2" borderId="0" xfId="0" applyNumberFormat="1" applyFont="1" applyFill="1" applyBorder="1" applyAlignment="1" applyProtection="1">
      <alignment vertical="center"/>
    </xf>
    <xf numFmtId="2" fontId="29" fillId="6" borderId="33" xfId="2" applyNumberFormat="1" applyFont="1" applyFill="1" applyBorder="1" applyAlignment="1" applyProtection="1">
      <alignment horizontal="left" vertical="center"/>
    </xf>
    <xf numFmtId="2" fontId="29" fillId="6" borderId="27" xfId="2" applyNumberFormat="1" applyFont="1" applyFill="1" applyBorder="1" applyAlignment="1" applyProtection="1">
      <alignment horizontal="left" vertical="center"/>
    </xf>
    <xf numFmtId="2" fontId="28" fillId="4" borderId="22" xfId="0" applyNumberFormat="1" applyFont="1" applyFill="1" applyBorder="1" applyAlignment="1" applyProtection="1">
      <alignment horizontal="center" vertical="center"/>
      <protection locked="0"/>
    </xf>
    <xf numFmtId="2" fontId="28" fillId="4" borderId="61" xfId="0" applyNumberFormat="1" applyFont="1" applyFill="1" applyBorder="1" applyAlignment="1" applyProtection="1">
      <alignment horizontal="center" vertical="center"/>
      <protection locked="0"/>
    </xf>
    <xf numFmtId="2" fontId="31" fillId="0" borderId="0" xfId="2" applyNumberFormat="1" applyFont="1" applyFill="1" applyBorder="1" applyAlignment="1" applyProtection="1"/>
    <xf numFmtId="2" fontId="29" fillId="6" borderId="8" xfId="2" applyNumberFormat="1" applyFont="1" applyFill="1" applyBorder="1" applyAlignment="1" applyProtection="1">
      <alignment horizontal="left" vertical="center"/>
    </xf>
    <xf numFmtId="2" fontId="29" fillId="6" borderId="1" xfId="2" applyNumberFormat="1" applyFont="1" applyFill="1" applyBorder="1" applyAlignment="1" applyProtection="1">
      <alignment horizontal="left" vertical="center"/>
    </xf>
    <xf numFmtId="2" fontId="28" fillId="4" borderId="2" xfId="0" applyNumberFormat="1" applyFont="1" applyFill="1" applyBorder="1" applyAlignment="1" applyProtection="1">
      <alignment horizontal="center" vertical="center"/>
      <protection locked="0"/>
    </xf>
    <xf numFmtId="2" fontId="28" fillId="4" borderId="11" xfId="0" applyNumberFormat="1" applyFont="1" applyFill="1" applyBorder="1" applyAlignment="1" applyProtection="1">
      <alignment horizontal="center" vertical="center"/>
      <protection locked="0"/>
    </xf>
    <xf numFmtId="2" fontId="28" fillId="0" borderId="0" xfId="0" applyNumberFormat="1" applyFont="1" applyAlignment="1" applyProtection="1">
      <alignment vertical="center"/>
    </xf>
    <xf numFmtId="1" fontId="28" fillId="4" borderId="2" xfId="0" applyNumberFormat="1" applyFont="1" applyFill="1" applyBorder="1" applyAlignment="1" applyProtection="1">
      <alignment horizontal="center" vertical="center"/>
      <protection locked="0"/>
    </xf>
    <xf numFmtId="1" fontId="28" fillId="4" borderId="11" xfId="0" applyNumberFormat="1" applyFont="1" applyFill="1" applyBorder="1" applyAlignment="1" applyProtection="1">
      <alignment horizontal="center" vertical="center"/>
      <protection locked="0"/>
    </xf>
    <xf numFmtId="2" fontId="28" fillId="4" borderId="22" xfId="0" applyNumberFormat="1" applyFont="1" applyFill="1" applyBorder="1" applyAlignment="1" applyProtection="1">
      <alignment horizontal="center"/>
      <protection locked="0"/>
    </xf>
    <xf numFmtId="2" fontId="28" fillId="4" borderId="61" xfId="0" applyNumberFormat="1" applyFont="1" applyFill="1" applyBorder="1" applyAlignment="1" applyProtection="1">
      <alignment horizontal="center"/>
      <protection locked="0"/>
    </xf>
    <xf numFmtId="2" fontId="29" fillId="6" borderId="2" xfId="2" applyNumberFormat="1" applyFont="1" applyFill="1" applyBorder="1" applyAlignment="1" applyProtection="1">
      <alignment horizontal="left" vertical="center"/>
    </xf>
    <xf numFmtId="1" fontId="28" fillId="7" borderId="2" xfId="0" applyNumberFormat="1" applyFont="1" applyFill="1" applyBorder="1" applyAlignment="1" applyProtection="1">
      <alignment horizontal="center" vertical="center"/>
      <protection locked="0"/>
    </xf>
    <xf numFmtId="1" fontId="28" fillId="7" borderId="11" xfId="0" applyNumberFormat="1" applyFont="1" applyFill="1" applyBorder="1" applyAlignment="1" applyProtection="1">
      <alignment horizontal="center" vertical="center"/>
      <protection locked="0"/>
    </xf>
    <xf numFmtId="2" fontId="31" fillId="0" borderId="0" xfId="2" applyNumberFormat="1" applyFont="1" applyFill="1" applyBorder="1" applyAlignment="1" applyProtection="1">
      <alignment horizontal="center"/>
    </xf>
    <xf numFmtId="2" fontId="31" fillId="0" borderId="0" xfId="2" applyNumberFormat="1" applyFont="1" applyFill="1" applyBorder="1" applyProtection="1"/>
    <xf numFmtId="164" fontId="28" fillId="7" borderId="2" xfId="0" applyNumberFormat="1" applyFont="1" applyFill="1" applyBorder="1" applyAlignment="1" applyProtection="1">
      <alignment horizontal="center" vertical="center"/>
      <protection locked="0"/>
    </xf>
    <xf numFmtId="164" fontId="28" fillId="7" borderId="11" xfId="0" applyNumberFormat="1" applyFont="1" applyFill="1" applyBorder="1" applyAlignment="1" applyProtection="1">
      <alignment horizontal="center" vertical="center"/>
      <protection locked="0"/>
    </xf>
    <xf numFmtId="1" fontId="28" fillId="4" borderId="22" xfId="0" applyNumberFormat="1" applyFont="1" applyFill="1" applyBorder="1" applyAlignment="1" applyProtection="1">
      <alignment horizontal="center"/>
      <protection locked="0"/>
    </xf>
    <xf numFmtId="1" fontId="28" fillId="4" borderId="61" xfId="0" applyNumberFormat="1" applyFont="1" applyFill="1" applyBorder="1" applyAlignment="1" applyProtection="1">
      <alignment horizontal="center"/>
      <protection locked="0"/>
    </xf>
    <xf numFmtId="2" fontId="29" fillId="6" borderId="8" xfId="2" applyNumberFormat="1" applyFont="1" applyFill="1" applyBorder="1" applyAlignment="1" applyProtection="1">
      <alignment horizontal="left" vertical="center" wrapText="1"/>
    </xf>
    <xf numFmtId="2" fontId="29" fillId="6" borderId="1" xfId="2" applyNumberFormat="1" applyFont="1" applyFill="1" applyBorder="1" applyAlignment="1" applyProtection="1">
      <alignment horizontal="left" vertical="center" wrapText="1"/>
    </xf>
    <xf numFmtId="165" fontId="28" fillId="7" borderId="2" xfId="0" applyNumberFormat="1" applyFont="1" applyFill="1" applyBorder="1" applyAlignment="1" applyProtection="1">
      <alignment horizontal="center" vertical="center"/>
      <protection locked="0"/>
    </xf>
    <xf numFmtId="165" fontId="28" fillId="7" borderId="11" xfId="0" applyNumberFormat="1" applyFont="1" applyFill="1" applyBorder="1" applyAlignment="1" applyProtection="1">
      <alignment horizontal="center" vertical="center"/>
      <protection locked="0"/>
    </xf>
    <xf numFmtId="168" fontId="28" fillId="4" borderId="22" xfId="0" applyNumberFormat="1" applyFont="1" applyFill="1" applyBorder="1" applyAlignment="1" applyProtection="1">
      <alignment horizontal="center"/>
      <protection locked="0"/>
    </xf>
    <xf numFmtId="168" fontId="28" fillId="4" borderId="61" xfId="0" applyNumberFormat="1" applyFont="1" applyFill="1" applyBorder="1" applyAlignment="1" applyProtection="1">
      <alignment horizontal="center"/>
      <protection locked="0"/>
    </xf>
    <xf numFmtId="2" fontId="29" fillId="6" borderId="12" xfId="2" applyNumberFormat="1" applyFont="1" applyFill="1" applyBorder="1" applyAlignment="1" applyProtection="1">
      <alignment horizontal="left" vertical="center" wrapText="1"/>
    </xf>
    <xf numFmtId="2" fontId="29" fillId="6" borderId="13" xfId="2" applyNumberFormat="1" applyFont="1" applyFill="1" applyBorder="1" applyAlignment="1" applyProtection="1">
      <alignment horizontal="left" vertical="center" wrapText="1"/>
    </xf>
    <xf numFmtId="1" fontId="28" fillId="7" borderId="14" xfId="0" applyNumberFormat="1" applyFont="1" applyFill="1" applyBorder="1" applyAlignment="1" applyProtection="1">
      <alignment horizontal="center" vertical="center"/>
      <protection locked="0"/>
    </xf>
    <xf numFmtId="1" fontId="28" fillId="7" borderId="52" xfId="0" applyNumberFormat="1" applyFont="1" applyFill="1" applyBorder="1" applyAlignment="1" applyProtection="1">
      <alignment horizontal="center" vertical="center"/>
      <protection locked="0"/>
    </xf>
    <xf numFmtId="2" fontId="28" fillId="4" borderId="41" xfId="0" applyNumberFormat="1" applyFont="1" applyFill="1" applyBorder="1" applyAlignment="1" applyProtection="1">
      <alignment horizontal="center"/>
      <protection locked="0"/>
    </xf>
    <xf numFmtId="2" fontId="28" fillId="4" borderId="9" xfId="0" applyNumberFormat="1" applyFont="1" applyFill="1" applyBorder="1" applyAlignment="1" applyProtection="1">
      <alignment horizontal="center"/>
      <protection locked="0"/>
    </xf>
    <xf numFmtId="2" fontId="29" fillId="0" borderId="0" xfId="2" applyNumberFormat="1" applyFont="1" applyFill="1" applyBorder="1" applyAlignment="1" applyProtection="1"/>
    <xf numFmtId="2" fontId="29" fillId="0" borderId="0" xfId="2" applyNumberFormat="1" applyFont="1" applyFill="1" applyBorder="1" applyAlignment="1" applyProtection="1">
      <alignment vertical="center"/>
    </xf>
    <xf numFmtId="2" fontId="28" fillId="0" borderId="0" xfId="0" applyNumberFormat="1" applyFont="1" applyFill="1" applyBorder="1" applyAlignment="1" applyProtection="1">
      <alignment vertical="center"/>
    </xf>
    <xf numFmtId="2" fontId="29" fillId="6" borderId="4" xfId="2" applyNumberFormat="1" applyFont="1" applyFill="1" applyBorder="1" applyAlignment="1" applyProtection="1">
      <alignment horizontal="center" vertical="center" wrapText="1"/>
    </xf>
    <xf numFmtId="2" fontId="29" fillId="6" borderId="5" xfId="2" applyNumberFormat="1" applyFont="1" applyFill="1" applyBorder="1" applyAlignment="1" applyProtection="1"/>
    <xf numFmtId="2" fontId="31" fillId="6" borderId="53" xfId="2" applyNumberFormat="1" applyFont="1" applyFill="1" applyBorder="1" applyAlignment="1" applyProtection="1">
      <alignment horizontal="center"/>
    </xf>
    <xf numFmtId="2" fontId="29" fillId="6" borderId="6" xfId="2" applyNumberFormat="1" applyFont="1" applyFill="1" applyBorder="1" applyAlignment="1" applyProtection="1">
      <alignment horizontal="center" vertical="center" wrapText="1"/>
    </xf>
    <xf numFmtId="2" fontId="29" fillId="6" borderId="8" xfId="2" applyNumberFormat="1" applyFont="1" applyFill="1" applyBorder="1" applyAlignment="1" applyProtection="1">
      <alignment horizontal="center" vertical="center" wrapText="1"/>
    </xf>
    <xf numFmtId="2" fontId="29" fillId="6" borderId="1" xfId="2" applyNumberFormat="1" applyFont="1" applyFill="1" applyBorder="1" applyAlignment="1" applyProtection="1">
      <alignment horizontal="center" vertical="center" wrapText="1"/>
    </xf>
    <xf numFmtId="2" fontId="28" fillId="6" borderId="1" xfId="0" applyNumberFormat="1" applyFont="1" applyFill="1" applyBorder="1" applyAlignment="1" applyProtection="1">
      <alignment vertical="center"/>
    </xf>
    <xf numFmtId="1" fontId="29" fillId="7" borderId="1" xfId="2" applyNumberFormat="1" applyFont="1" applyFill="1" applyBorder="1" applyAlignment="1" applyProtection="1">
      <alignment horizontal="center" vertical="center"/>
      <protection locked="0"/>
    </xf>
    <xf numFmtId="2" fontId="28" fillId="6" borderId="2" xfId="0" applyNumberFormat="1" applyFont="1" applyFill="1" applyBorder="1" applyAlignment="1" applyProtection="1">
      <alignment vertical="center"/>
    </xf>
    <xf numFmtId="2" fontId="31" fillId="6" borderId="8" xfId="2" applyNumberFormat="1" applyFont="1" applyFill="1" applyBorder="1" applyAlignment="1" applyProtection="1">
      <alignment horizontal="center" vertical="center" wrapText="1"/>
    </xf>
    <xf numFmtId="2" fontId="31" fillId="6" borderId="1" xfId="2" applyNumberFormat="1" applyFont="1" applyFill="1" applyBorder="1" applyAlignment="1" applyProtection="1">
      <alignment horizontal="center" vertical="center" wrapText="1"/>
    </xf>
    <xf numFmtId="2" fontId="31" fillId="6" borderId="10" xfId="2" applyNumberFormat="1" applyFont="1" applyFill="1" applyBorder="1" applyAlignment="1" applyProtection="1">
      <alignment horizontal="center" vertical="center" wrapText="1"/>
    </xf>
    <xf numFmtId="2" fontId="29" fillId="6" borderId="1" xfId="2" applyNumberFormat="1" applyFont="1" applyFill="1" applyBorder="1" applyAlignment="1" applyProtection="1">
      <alignment vertical="center" wrapText="1"/>
    </xf>
    <xf numFmtId="2" fontId="29" fillId="6" borderId="2" xfId="2" applyNumberFormat="1" applyFont="1" applyFill="1" applyBorder="1" applyAlignment="1" applyProtection="1">
      <alignment vertical="center" wrapText="1"/>
    </xf>
    <xf numFmtId="2" fontId="29" fillId="6" borderId="27" xfId="2" applyNumberFormat="1" applyFont="1" applyFill="1" applyBorder="1" applyAlignment="1" applyProtection="1">
      <alignment horizontal="center"/>
    </xf>
    <xf numFmtId="2" fontId="29" fillId="6" borderId="22" xfId="2" applyNumberFormat="1" applyFont="1" applyFill="1" applyBorder="1" applyAlignment="1" applyProtection="1">
      <alignment horizontal="center"/>
    </xf>
    <xf numFmtId="0" fontId="28" fillId="11" borderId="8" xfId="0" applyFont="1" applyFill="1" applyBorder="1" applyAlignment="1" applyProtection="1">
      <alignment horizontal="center" vertical="center"/>
      <protection locked="0"/>
    </xf>
    <xf numFmtId="166" fontId="28" fillId="7" borderId="1" xfId="0" applyNumberFormat="1" applyFont="1" applyFill="1" applyBorder="1" applyAlignment="1" applyProtection="1">
      <alignment horizontal="center" vertical="center" wrapText="1"/>
      <protection locked="0"/>
    </xf>
    <xf numFmtId="164" fontId="28" fillId="7" borderId="1" xfId="0" applyNumberFormat="1" applyFont="1" applyFill="1" applyBorder="1" applyAlignment="1" applyProtection="1">
      <alignment horizontal="center" vertical="center" wrapText="1"/>
      <protection locked="0"/>
    </xf>
    <xf numFmtId="1" fontId="28" fillId="6" borderId="10" xfId="0" quotePrefix="1" applyNumberFormat="1" applyFont="1" applyFill="1" applyBorder="1" applyAlignment="1" applyProtection="1">
      <alignment horizontal="center" vertical="center" wrapText="1"/>
      <protection locked="0"/>
    </xf>
    <xf numFmtId="1" fontId="29" fillId="7" borderId="2" xfId="2" applyNumberFormat="1" applyFont="1" applyFill="1" applyBorder="1" applyAlignment="1" applyProtection="1">
      <alignment horizontal="center" vertical="center"/>
      <protection locked="0"/>
    </xf>
    <xf numFmtId="2" fontId="29" fillId="6" borderId="46" xfId="2" applyNumberFormat="1" applyFont="1" applyFill="1" applyBorder="1" applyAlignment="1" applyProtection="1">
      <alignment horizontal="center" vertical="center" wrapText="1"/>
    </xf>
    <xf numFmtId="2" fontId="28" fillId="6" borderId="46" xfId="0" applyNumberFormat="1" applyFont="1" applyFill="1" applyBorder="1" applyAlignment="1" applyProtection="1">
      <alignment vertical="center"/>
    </xf>
    <xf numFmtId="2" fontId="28" fillId="6" borderId="10" xfId="0" quotePrefix="1" applyNumberFormat="1" applyFont="1" applyFill="1" applyBorder="1" applyAlignment="1" applyProtection="1">
      <alignment horizontal="center" vertical="center" wrapText="1"/>
      <protection locked="0"/>
    </xf>
    <xf numFmtId="2" fontId="28" fillId="0" borderId="32" xfId="0" applyNumberFormat="1" applyFont="1" applyBorder="1" applyAlignment="1" applyProtection="1">
      <alignment vertical="center"/>
    </xf>
    <xf numFmtId="2" fontId="28" fillId="6" borderId="15" xfId="0" applyNumberFormat="1" applyFont="1" applyFill="1" applyBorder="1" applyAlignment="1" applyProtection="1">
      <alignment horizontal="center" vertical="center" wrapText="1"/>
    </xf>
    <xf numFmtId="2" fontId="28" fillId="6" borderId="17" xfId="0" applyNumberFormat="1" applyFont="1" applyFill="1" applyBorder="1" applyAlignment="1" applyProtection="1">
      <alignment horizontal="center" vertical="center" wrapText="1"/>
    </xf>
    <xf numFmtId="2" fontId="28" fillId="0" borderId="0" xfId="0" applyNumberFormat="1" applyFont="1" applyBorder="1" applyAlignment="1" applyProtection="1">
      <alignment vertical="center"/>
    </xf>
    <xf numFmtId="2" fontId="28" fillId="6" borderId="4" xfId="0" applyNumberFormat="1" applyFont="1" applyFill="1" applyBorder="1" applyAlignment="1" applyProtection="1">
      <alignment horizontal="center" vertical="center"/>
    </xf>
    <xf numFmtId="2" fontId="28" fillId="6" borderId="5" xfId="0" applyNumberFormat="1" applyFont="1" applyFill="1" applyBorder="1" applyAlignment="1" applyProtection="1">
      <alignment horizontal="center" vertical="center"/>
    </xf>
    <xf numFmtId="2" fontId="9" fillId="6" borderId="5" xfId="0" applyNumberFormat="1" applyFont="1" applyFill="1" applyBorder="1" applyAlignment="1" applyProtection="1">
      <alignment horizontal="center" vertical="center" wrapText="1"/>
    </xf>
    <xf numFmtId="2" fontId="28" fillId="6" borderId="6" xfId="0" applyNumberFormat="1" applyFont="1" applyFill="1" applyBorder="1" applyAlignment="1" applyProtection="1">
      <alignment horizontal="center" vertical="center"/>
    </xf>
    <xf numFmtId="0" fontId="28" fillId="11" borderId="51" xfId="0" applyFont="1" applyFill="1" applyBorder="1" applyAlignment="1" applyProtection="1">
      <alignment horizontal="center" vertical="center"/>
      <protection locked="0"/>
    </xf>
    <xf numFmtId="166" fontId="28" fillId="7" borderId="46" xfId="0" applyNumberFormat="1" applyFont="1" applyFill="1" applyBorder="1" applyAlignment="1" applyProtection="1">
      <alignment horizontal="center" vertical="center" wrapText="1"/>
      <protection locked="0"/>
    </xf>
    <xf numFmtId="164" fontId="28" fillId="7" borderId="46" xfId="0" applyNumberFormat="1" applyFont="1" applyFill="1" applyBorder="1" applyAlignment="1" applyProtection="1">
      <alignment horizontal="center" vertical="center" wrapText="1"/>
      <protection locked="0"/>
    </xf>
    <xf numFmtId="1" fontId="28" fillId="6" borderId="49" xfId="0" quotePrefix="1" applyNumberFormat="1" applyFont="1" applyFill="1" applyBorder="1" applyAlignment="1" applyProtection="1">
      <alignment horizontal="center" vertical="center" wrapText="1"/>
      <protection locked="0"/>
    </xf>
    <xf numFmtId="0" fontId="28" fillId="11" borderId="12" xfId="0" applyFont="1" applyFill="1" applyBorder="1" applyAlignment="1" applyProtection="1">
      <alignment horizontal="center" vertical="center"/>
      <protection locked="0"/>
    </xf>
    <xf numFmtId="164" fontId="28" fillId="7" borderId="13" xfId="0" applyNumberFormat="1" applyFont="1" applyFill="1" applyBorder="1" applyAlignment="1" applyProtection="1">
      <alignment horizontal="center" vertical="center" wrapText="1"/>
      <protection locked="0"/>
    </xf>
    <xf numFmtId="2" fontId="28" fillId="6" borderId="18" xfId="0" quotePrefix="1" applyNumberFormat="1" applyFont="1" applyFill="1" applyBorder="1" applyAlignment="1" applyProtection="1">
      <alignment horizontal="center" vertical="center" wrapText="1"/>
      <protection locked="0"/>
    </xf>
    <xf numFmtId="2" fontId="31" fillId="0" borderId="29" xfId="2" applyNumberFormat="1" applyFont="1" applyFill="1" applyBorder="1" applyAlignment="1" applyProtection="1">
      <alignment horizontal="right" vertical="center"/>
    </xf>
    <xf numFmtId="1" fontId="28" fillId="0" borderId="20" xfId="0" applyNumberFormat="1" applyFont="1" applyBorder="1" applyAlignment="1" applyProtection="1">
      <alignment horizontal="left" vertical="center"/>
    </xf>
    <xf numFmtId="2" fontId="28" fillId="0" borderId="20" xfId="0" applyNumberFormat="1" applyFont="1" applyBorder="1" applyAlignment="1" applyProtection="1">
      <alignment vertical="center"/>
    </xf>
    <xf numFmtId="2" fontId="28" fillId="0" borderId="21" xfId="0" applyNumberFormat="1" applyFont="1" applyBorder="1" applyAlignment="1" applyProtection="1">
      <alignment vertical="center"/>
    </xf>
    <xf numFmtId="2" fontId="35" fillId="2" borderId="35" xfId="0" applyNumberFormat="1" applyFont="1" applyFill="1" applyBorder="1" applyAlignment="1" applyProtection="1">
      <alignment horizontal="center" vertical="center" wrapText="1"/>
    </xf>
    <xf numFmtId="2" fontId="35" fillId="2" borderId="37" xfId="0" applyNumberFormat="1" applyFont="1" applyFill="1" applyBorder="1" applyAlignment="1" applyProtection="1">
      <alignment horizontal="center" vertical="center" wrapText="1"/>
    </xf>
    <xf numFmtId="2" fontId="35" fillId="2" borderId="38" xfId="0" applyNumberFormat="1" applyFont="1" applyFill="1" applyBorder="1" applyAlignment="1" applyProtection="1">
      <alignment horizontal="center" vertical="center" wrapText="1"/>
    </xf>
    <xf numFmtId="2" fontId="35" fillId="2" borderId="40" xfId="0" applyNumberFormat="1" applyFont="1" applyFill="1" applyBorder="1" applyAlignment="1" applyProtection="1">
      <alignment horizontal="center" vertical="center" wrapText="1"/>
    </xf>
    <xf numFmtId="2" fontId="35" fillId="2" borderId="0" xfId="0" applyNumberFormat="1" applyFont="1" applyFill="1" applyBorder="1" applyAlignment="1" applyProtection="1">
      <alignment horizontal="center" vertical="center" wrapText="1"/>
    </xf>
    <xf numFmtId="2" fontId="35" fillId="2" borderId="39" xfId="0" applyNumberFormat="1" applyFont="1" applyFill="1" applyBorder="1" applyAlignment="1" applyProtection="1">
      <alignment horizontal="center" vertical="center" wrapText="1"/>
    </xf>
    <xf numFmtId="2" fontId="35" fillId="2" borderId="22" xfId="0" applyNumberFormat="1" applyFont="1" applyFill="1" applyBorder="1" applyAlignment="1" applyProtection="1">
      <alignment horizontal="center" vertical="center" wrapText="1"/>
    </xf>
    <xf numFmtId="2" fontId="35" fillId="2" borderId="34" xfId="0" applyNumberFormat="1" applyFont="1" applyFill="1" applyBorder="1" applyAlignment="1" applyProtection="1">
      <alignment horizontal="center" vertical="center" wrapText="1"/>
    </xf>
    <xf numFmtId="2" fontId="35" fillId="2" borderId="23" xfId="0" applyNumberFormat="1" applyFont="1" applyFill="1" applyBorder="1" applyAlignment="1" applyProtection="1">
      <alignment horizontal="center" vertical="center" wrapText="1"/>
    </xf>
    <xf numFmtId="2" fontId="29" fillId="6" borderId="24" xfId="2" applyNumberFormat="1" applyFont="1" applyFill="1" applyBorder="1" applyAlignment="1" applyProtection="1">
      <alignment horizontal="left" vertical="center"/>
    </xf>
    <xf numFmtId="2" fontId="29" fillId="6" borderId="43" xfId="2" applyNumberFormat="1" applyFont="1" applyFill="1" applyBorder="1" applyAlignment="1" applyProtection="1">
      <alignment horizontal="left" vertical="center"/>
    </xf>
    <xf numFmtId="2" fontId="36" fillId="0" borderId="0" xfId="2" applyNumberFormat="1" applyFont="1" applyFill="1" applyBorder="1" applyAlignment="1" applyProtection="1"/>
    <xf numFmtId="2" fontId="37" fillId="0" borderId="0" xfId="0" applyNumberFormat="1" applyFont="1" applyFill="1" applyBorder="1" applyAlignment="1" applyProtection="1">
      <alignment vertical="center"/>
    </xf>
    <xf numFmtId="2" fontId="37" fillId="0" borderId="0" xfId="0" applyNumberFormat="1" applyFont="1" applyFill="1" applyAlignment="1" applyProtection="1">
      <alignment vertical="center"/>
    </xf>
    <xf numFmtId="2" fontId="37" fillId="0" borderId="0" xfId="0" applyNumberFormat="1" applyFont="1" applyAlignment="1" applyProtection="1">
      <alignment vertical="center"/>
    </xf>
    <xf numFmtId="2" fontId="37" fillId="0" borderId="0" xfId="2" applyNumberFormat="1" applyFont="1" applyFill="1" applyBorder="1" applyAlignment="1" applyProtection="1">
      <alignment horizontal="center" vertical="center"/>
    </xf>
    <xf numFmtId="2" fontId="37" fillId="2" borderId="0" xfId="0" applyNumberFormat="1" applyFont="1" applyFill="1" applyBorder="1" applyProtection="1"/>
    <xf numFmtId="2" fontId="36" fillId="3" borderId="19" xfId="0" applyNumberFormat="1" applyFont="1" applyFill="1" applyBorder="1" applyAlignment="1" applyProtection="1">
      <alignment horizontal="center" vertical="center"/>
    </xf>
    <xf numFmtId="2" fontId="36" fillId="3" borderId="20" xfId="0" applyNumberFormat="1" applyFont="1" applyFill="1" applyBorder="1" applyAlignment="1" applyProtection="1">
      <alignment horizontal="center" vertical="center"/>
    </xf>
    <xf numFmtId="2" fontId="36" fillId="3" borderId="21" xfId="0" applyNumberFormat="1" applyFont="1" applyFill="1" applyBorder="1" applyAlignment="1" applyProtection="1">
      <alignment horizontal="center" vertical="center"/>
    </xf>
    <xf numFmtId="2" fontId="37" fillId="6" borderId="47" xfId="0" applyNumberFormat="1" applyFont="1" applyFill="1" applyBorder="1" applyAlignment="1" applyProtection="1">
      <alignment horizontal="center" vertical="center"/>
    </xf>
    <xf numFmtId="2" fontId="37" fillId="0" borderId="0" xfId="0" applyNumberFormat="1" applyFont="1" applyProtection="1"/>
    <xf numFmtId="2" fontId="36" fillId="0" borderId="0" xfId="0" applyNumberFormat="1" applyFont="1" applyFill="1" applyBorder="1" applyAlignment="1" applyProtection="1">
      <alignment vertical="center" wrapText="1"/>
    </xf>
    <xf numFmtId="2" fontId="36" fillId="6" borderId="24" xfId="0" applyNumberFormat="1" applyFont="1" applyFill="1" applyBorder="1" applyAlignment="1" applyProtection="1">
      <alignment horizontal="center" vertical="center"/>
    </xf>
    <xf numFmtId="2" fontId="37" fillId="4" borderId="43" xfId="0" applyNumberFormat="1" applyFont="1" applyFill="1" applyBorder="1" applyAlignment="1" applyProtection="1">
      <alignment horizontal="center" vertical="center"/>
      <protection locked="0"/>
    </xf>
    <xf numFmtId="2" fontId="36" fillId="6" borderId="43" xfId="0" applyNumberFormat="1" applyFont="1" applyFill="1" applyBorder="1" applyAlignment="1" applyProtection="1">
      <alignment horizontal="center" vertical="center" wrapText="1"/>
    </xf>
    <xf numFmtId="171" fontId="37" fillId="7" borderId="43" xfId="0" applyNumberFormat="1" applyFont="1" applyFill="1" applyBorder="1" applyAlignment="1" applyProtection="1">
      <alignment horizontal="center" vertical="center"/>
      <protection locked="0"/>
    </xf>
    <xf numFmtId="2" fontId="38" fillId="6" borderId="43" xfId="0" applyNumberFormat="1" applyFont="1" applyFill="1" applyBorder="1" applyAlignment="1" applyProtection="1">
      <alignment horizontal="center" vertical="center" wrapText="1"/>
    </xf>
    <xf numFmtId="171" fontId="37" fillId="4" borderId="43" xfId="0" applyNumberFormat="1" applyFont="1" applyFill="1" applyBorder="1" applyAlignment="1" applyProtection="1">
      <alignment horizontal="center" vertical="center"/>
      <protection locked="0"/>
    </xf>
    <xf numFmtId="2" fontId="36" fillId="6" borderId="43" xfId="0" applyNumberFormat="1" applyFont="1" applyFill="1" applyBorder="1" applyAlignment="1" applyProtection="1">
      <alignment horizontal="center" vertical="center"/>
    </xf>
    <xf numFmtId="171" fontId="37" fillId="4" borderId="44" xfId="0" applyNumberFormat="1" applyFont="1" applyFill="1" applyBorder="1" applyAlignment="1" applyProtection="1">
      <alignment horizontal="center" vertical="center" wrapText="1"/>
      <protection locked="0"/>
    </xf>
    <xf numFmtId="2" fontId="37" fillId="6" borderId="48" xfId="0" applyNumberFormat="1" applyFont="1" applyFill="1" applyBorder="1" applyAlignment="1" applyProtection="1">
      <alignment horizontal="center" vertical="center"/>
    </xf>
    <xf numFmtId="1" fontId="37" fillId="9" borderId="55" xfId="0" applyNumberFormat="1" applyFont="1" applyFill="1" applyBorder="1" applyAlignment="1" applyProtection="1">
      <alignment horizontal="center" vertical="center"/>
    </xf>
    <xf numFmtId="2" fontId="36" fillId="6" borderId="27" xfId="0" applyNumberFormat="1" applyFont="1" applyFill="1" applyBorder="1" applyAlignment="1" applyProtection="1">
      <alignment horizontal="center" vertical="center"/>
    </xf>
    <xf numFmtId="1" fontId="36" fillId="6" borderId="27" xfId="0" applyNumberFormat="1" applyFont="1" applyFill="1" applyBorder="1" applyAlignment="1" applyProtection="1">
      <alignment horizontal="center" vertical="center"/>
    </xf>
    <xf numFmtId="2" fontId="36" fillId="6" borderId="1" xfId="0" applyNumberFormat="1" applyFont="1" applyFill="1" applyBorder="1" applyAlignment="1" applyProtection="1">
      <alignment horizontal="center" vertical="center"/>
    </xf>
    <xf numFmtId="1" fontId="36" fillId="6" borderId="1" xfId="0" applyNumberFormat="1" applyFont="1" applyFill="1" applyBorder="1" applyAlignment="1" applyProtection="1">
      <alignment horizontal="center" vertical="center" wrapText="1"/>
    </xf>
    <xf numFmtId="2" fontId="36" fillId="6" borderId="1" xfId="0" applyNumberFormat="1" applyFont="1" applyFill="1" applyBorder="1" applyAlignment="1" applyProtection="1">
      <alignment horizontal="center" vertical="center" wrapText="1"/>
    </xf>
    <xf numFmtId="165" fontId="37" fillId="7" borderId="1" xfId="0" applyNumberFormat="1" applyFont="1" applyFill="1" applyBorder="1" applyAlignment="1" applyProtection="1">
      <alignment horizontal="center" vertical="center"/>
    </xf>
    <xf numFmtId="166" fontId="36" fillId="9" borderId="1" xfId="0" applyNumberFormat="1" applyFont="1" applyFill="1" applyBorder="1" applyAlignment="1" applyProtection="1">
      <alignment horizontal="center" vertical="center"/>
    </xf>
    <xf numFmtId="2" fontId="36" fillId="6" borderId="1" xfId="0" applyNumberFormat="1" applyFont="1" applyFill="1" applyBorder="1" applyAlignment="1" applyProtection="1">
      <alignment horizontal="center" wrapText="1"/>
    </xf>
    <xf numFmtId="2" fontId="36" fillId="9" borderId="1" xfId="0" applyNumberFormat="1" applyFont="1" applyFill="1" applyBorder="1" applyAlignment="1" applyProtection="1">
      <alignment horizontal="center" vertical="center"/>
    </xf>
    <xf numFmtId="171" fontId="37" fillId="2" borderId="0" xfId="0" applyNumberFormat="1" applyFont="1" applyFill="1" applyBorder="1" applyProtection="1"/>
    <xf numFmtId="2" fontId="37" fillId="0" borderId="0" xfId="0" applyNumberFormat="1" applyFont="1" applyFill="1" applyProtection="1"/>
    <xf numFmtId="2" fontId="37" fillId="6" borderId="27" xfId="0" applyNumberFormat="1" applyFont="1" applyFill="1" applyBorder="1" applyAlignment="1" applyProtection="1">
      <alignment horizontal="center" vertical="center"/>
    </xf>
    <xf numFmtId="2" fontId="37" fillId="6" borderId="50" xfId="0" applyNumberFormat="1" applyFont="1" applyFill="1" applyBorder="1" applyAlignment="1" applyProtection="1">
      <alignment horizontal="center" vertical="center"/>
    </xf>
    <xf numFmtId="2" fontId="37" fillId="6" borderId="2" xfId="0" applyNumberFormat="1" applyFont="1" applyFill="1" applyBorder="1" applyAlignment="1" applyProtection="1">
      <alignment horizontal="center" vertical="center"/>
    </xf>
    <xf numFmtId="1" fontId="37" fillId="6" borderId="1" xfId="0" applyNumberFormat="1" applyFont="1" applyFill="1" applyBorder="1" applyAlignment="1" applyProtection="1">
      <alignment horizontal="center" vertical="center"/>
    </xf>
    <xf numFmtId="1" fontId="37" fillId="6" borderId="56" xfId="0" applyNumberFormat="1" applyFont="1" applyFill="1" applyBorder="1" applyAlignment="1" applyProtection="1">
      <alignment horizontal="center" vertical="center"/>
    </xf>
    <xf numFmtId="1" fontId="37" fillId="6" borderId="2" xfId="0" applyNumberFormat="1" applyFont="1" applyFill="1" applyBorder="1" applyAlignment="1" applyProtection="1">
      <alignment horizontal="center" vertical="center" wrapText="1"/>
    </xf>
    <xf numFmtId="2" fontId="37" fillId="6" borderId="27" xfId="0" applyNumberFormat="1" applyFont="1" applyFill="1" applyBorder="1" applyAlignment="1" applyProtection="1">
      <alignment horizontal="center" vertical="center"/>
    </xf>
    <xf numFmtId="2" fontId="37" fillId="6" borderId="27" xfId="0" applyNumberFormat="1" applyFont="1" applyFill="1" applyBorder="1" applyAlignment="1" applyProtection="1">
      <alignment horizontal="center" vertical="center" wrapText="1"/>
    </xf>
    <xf numFmtId="2" fontId="36" fillId="0" borderId="0" xfId="0" applyNumberFormat="1" applyFont="1" applyFill="1" applyBorder="1" applyAlignment="1" applyProtection="1">
      <alignment vertical="center"/>
    </xf>
    <xf numFmtId="2" fontId="37" fillId="6" borderId="1" xfId="0" applyNumberFormat="1" applyFont="1" applyFill="1" applyBorder="1" applyAlignment="1" applyProtection="1">
      <alignment horizontal="center" vertical="center"/>
    </xf>
    <xf numFmtId="165" fontId="37" fillId="9" borderId="1" xfId="0" applyNumberFormat="1" applyFont="1" applyFill="1" applyBorder="1" applyAlignment="1" applyProtection="1">
      <alignment horizontal="center" vertical="center"/>
    </xf>
    <xf numFmtId="169" fontId="37" fillId="9" borderId="1" xfId="0" applyNumberFormat="1" applyFont="1" applyFill="1" applyBorder="1" applyAlignment="1" applyProtection="1">
      <alignment horizontal="center" vertical="center"/>
    </xf>
    <xf numFmtId="164" fontId="37" fillId="9" borderId="1" xfId="0" applyNumberFormat="1" applyFont="1" applyFill="1" applyBorder="1" applyAlignment="1" applyProtection="1">
      <alignment horizontal="center" vertical="center"/>
    </xf>
    <xf numFmtId="2" fontId="37" fillId="0" borderId="0" xfId="0" applyNumberFormat="1" applyFont="1" applyFill="1" applyBorder="1" applyProtection="1"/>
    <xf numFmtId="2" fontId="39" fillId="3" borderId="19" xfId="0" applyNumberFormat="1" applyFont="1" applyFill="1" applyBorder="1" applyAlignment="1" applyProtection="1">
      <alignment horizontal="center" vertical="center"/>
    </xf>
    <xf numFmtId="2" fontId="39" fillId="3" borderId="20" xfId="0" applyNumberFormat="1" applyFont="1" applyFill="1" applyBorder="1" applyAlignment="1" applyProtection="1">
      <alignment horizontal="center" vertical="center"/>
    </xf>
    <xf numFmtId="2" fontId="39" fillId="3" borderId="21" xfId="0" applyNumberFormat="1" applyFont="1" applyFill="1" applyBorder="1" applyAlignment="1" applyProtection="1">
      <alignment horizontal="center" vertical="center"/>
    </xf>
    <xf numFmtId="2" fontId="39" fillId="3" borderId="15" xfId="0" applyNumberFormat="1" applyFont="1" applyFill="1" applyBorder="1" applyAlignment="1" applyProtection="1">
      <alignment horizontal="center" vertical="center"/>
    </xf>
    <xf numFmtId="2" fontId="39" fillId="3" borderId="16" xfId="0" applyNumberFormat="1" applyFont="1" applyFill="1" applyBorder="1" applyAlignment="1" applyProtection="1">
      <alignment horizontal="center" vertical="center"/>
    </xf>
    <xf numFmtId="2" fontId="39" fillId="3" borderId="17" xfId="0" applyNumberFormat="1" applyFont="1" applyFill="1" applyBorder="1" applyAlignment="1" applyProtection="1">
      <alignment horizontal="center" vertical="center"/>
    </xf>
    <xf numFmtId="2" fontId="37" fillId="0" borderId="0" xfId="0" applyNumberFormat="1" applyFont="1" applyBorder="1" applyProtection="1"/>
    <xf numFmtId="2" fontId="37" fillId="6" borderId="27" xfId="0" applyNumberFormat="1" applyFont="1" applyFill="1" applyBorder="1" applyAlignment="1" applyProtection="1">
      <alignment horizontal="left" vertical="center"/>
    </xf>
    <xf numFmtId="166" fontId="37" fillId="6" borderId="1" xfId="0" applyNumberFormat="1" applyFont="1" applyFill="1" applyBorder="1" applyAlignment="1" applyProtection="1">
      <alignment horizontal="center" vertical="center"/>
    </xf>
    <xf numFmtId="165" fontId="37" fillId="7" borderId="1" xfId="0" applyNumberFormat="1" applyFont="1" applyFill="1" applyBorder="1" applyAlignment="1" applyProtection="1">
      <alignment horizontal="center" vertical="center"/>
      <protection locked="0"/>
    </xf>
    <xf numFmtId="166" fontId="37" fillId="9" borderId="1" xfId="0" applyNumberFormat="1" applyFont="1" applyFill="1" applyBorder="1" applyAlignment="1" applyProtection="1">
      <alignment horizontal="center" vertical="center"/>
    </xf>
    <xf numFmtId="2" fontId="37" fillId="9" borderId="1" xfId="0" applyNumberFormat="1" applyFont="1" applyFill="1" applyBorder="1" applyAlignment="1" applyProtection="1">
      <alignment horizontal="center" vertical="center"/>
    </xf>
    <xf numFmtId="166" fontId="37" fillId="9" borderId="1" xfId="0" applyNumberFormat="1" applyFont="1" applyFill="1" applyBorder="1" applyAlignment="1" applyProtection="1">
      <alignment horizontal="center" vertical="center"/>
      <protection locked="0"/>
    </xf>
    <xf numFmtId="164" fontId="37" fillId="11" borderId="1" xfId="0" applyNumberFormat="1" applyFont="1" applyFill="1" applyBorder="1" applyAlignment="1" applyProtection="1">
      <alignment horizontal="center" vertical="center"/>
    </xf>
    <xf numFmtId="169" fontId="37" fillId="6" borderId="1" xfId="0" applyNumberFormat="1" applyFont="1" applyFill="1" applyBorder="1" applyAlignment="1" applyProtection="1">
      <alignment horizontal="center" vertical="center"/>
    </xf>
    <xf numFmtId="2" fontId="37" fillId="11" borderId="1" xfId="0" applyNumberFormat="1" applyFont="1" applyFill="1" applyBorder="1" applyAlignment="1" applyProtection="1">
      <alignment horizontal="center" vertical="center"/>
    </xf>
    <xf numFmtId="2" fontId="37" fillId="0" borderId="27" xfId="0" applyNumberFormat="1" applyFont="1" applyBorder="1" applyProtection="1"/>
    <xf numFmtId="2" fontId="37" fillId="0" borderId="0" xfId="0" applyNumberFormat="1" applyFont="1" applyFill="1" applyBorder="1" applyAlignment="1" applyProtection="1">
      <alignment horizontal="center" vertical="center"/>
    </xf>
    <xf numFmtId="2" fontId="37" fillId="4" borderId="27" xfId="0" applyNumberFormat="1" applyFont="1" applyFill="1" applyBorder="1" applyAlignment="1" applyProtection="1">
      <alignment horizontal="center" vertical="center"/>
      <protection locked="0"/>
    </xf>
    <xf numFmtId="2" fontId="36" fillId="6" borderId="27" xfId="0" applyNumberFormat="1" applyFont="1" applyFill="1" applyBorder="1" applyAlignment="1" applyProtection="1">
      <alignment horizontal="center" vertical="center" wrapText="1"/>
    </xf>
    <xf numFmtId="171" fontId="37" fillId="7" borderId="27" xfId="0" applyNumberFormat="1" applyFont="1" applyFill="1" applyBorder="1" applyAlignment="1" applyProtection="1">
      <alignment horizontal="center" vertical="center"/>
      <protection locked="0"/>
    </xf>
    <xf numFmtId="2" fontId="38" fillId="6" borderId="27" xfId="0" applyNumberFormat="1" applyFont="1" applyFill="1" applyBorder="1" applyAlignment="1" applyProtection="1">
      <alignment horizontal="center" vertical="center" wrapText="1"/>
    </xf>
    <xf numFmtId="2" fontId="37" fillId="4" borderId="27" xfId="0" applyNumberFormat="1" applyFont="1" applyFill="1" applyBorder="1" applyAlignment="1" applyProtection="1">
      <alignment horizontal="center" vertical="center" wrapText="1"/>
      <protection locked="0"/>
    </xf>
    <xf numFmtId="171" fontId="37" fillId="9" borderId="1" xfId="0" applyNumberFormat="1" applyFont="1" applyFill="1" applyBorder="1" applyAlignment="1" applyProtection="1">
      <alignment horizontal="center" vertical="center"/>
    </xf>
    <xf numFmtId="171" fontId="37" fillId="0" borderId="0" xfId="0" applyNumberFormat="1" applyFont="1" applyProtection="1"/>
    <xf numFmtId="2" fontId="37" fillId="8" borderId="19" xfId="0" applyNumberFormat="1" applyFont="1" applyFill="1" applyBorder="1" applyAlignment="1" applyProtection="1">
      <alignment horizontal="center" vertical="center" wrapText="1"/>
    </xf>
    <xf numFmtId="2" fontId="37" fillId="8" borderId="20" xfId="0" applyNumberFormat="1" applyFont="1" applyFill="1" applyBorder="1" applyAlignment="1" applyProtection="1">
      <alignment horizontal="center" vertical="center" wrapText="1"/>
    </xf>
    <xf numFmtId="2" fontId="37" fillId="8" borderId="21" xfId="0" applyNumberFormat="1" applyFont="1" applyFill="1" applyBorder="1" applyAlignment="1" applyProtection="1">
      <alignment horizontal="center" vertical="center" wrapText="1"/>
    </xf>
    <xf numFmtId="169" fontId="37" fillId="0" borderId="0" xfId="0" applyNumberFormat="1" applyFont="1" applyFill="1" applyBorder="1" applyProtection="1"/>
    <xf numFmtId="2" fontId="37" fillId="8" borderId="19" xfId="0" applyNumberFormat="1" applyFont="1" applyFill="1" applyBorder="1" applyAlignment="1" applyProtection="1">
      <alignment horizontal="center" vertical="center"/>
    </xf>
    <xf numFmtId="2" fontId="37" fillId="8" borderId="20" xfId="0" applyNumberFormat="1" applyFont="1" applyFill="1" applyBorder="1" applyAlignment="1" applyProtection="1">
      <alignment horizontal="center" vertical="center"/>
    </xf>
    <xf numFmtId="2" fontId="37" fillId="8" borderId="21" xfId="0" applyNumberFormat="1" applyFont="1" applyFill="1" applyBorder="1" applyAlignment="1" applyProtection="1">
      <alignment horizontal="center" vertical="center"/>
    </xf>
    <xf numFmtId="2" fontId="37" fillId="3" borderId="55" xfId="0" applyNumberFormat="1" applyFont="1" applyFill="1" applyBorder="1" applyAlignment="1" applyProtection="1">
      <alignment horizontal="center" vertical="center"/>
    </xf>
    <xf numFmtId="2" fontId="40" fillId="3" borderId="55" xfId="0" applyNumberFormat="1" applyFont="1" applyFill="1" applyBorder="1" applyAlignment="1" applyProtection="1">
      <alignment horizontal="center" vertical="center" wrapText="1"/>
    </xf>
    <xf numFmtId="2" fontId="36" fillId="6" borderId="2" xfId="0" applyNumberFormat="1" applyFont="1" applyFill="1" applyBorder="1" applyAlignment="1" applyProtection="1">
      <alignment horizontal="left" vertical="center" wrapText="1"/>
    </xf>
    <xf numFmtId="2" fontId="36" fillId="6" borderId="34" xfId="0" applyNumberFormat="1" applyFont="1" applyFill="1" applyBorder="1" applyAlignment="1" applyProtection="1">
      <alignment horizontal="left" vertical="center" wrapText="1"/>
    </xf>
    <xf numFmtId="2" fontId="36" fillId="6" borderId="3" xfId="0" applyNumberFormat="1" applyFont="1" applyFill="1" applyBorder="1" applyAlignment="1" applyProtection="1">
      <alignment horizontal="left" vertical="center" wrapText="1"/>
    </xf>
    <xf numFmtId="169" fontId="37" fillId="9" borderId="27" xfId="0" applyNumberFormat="1" applyFont="1" applyFill="1" applyBorder="1" applyAlignment="1" applyProtection="1">
      <alignment horizontal="center" vertical="center"/>
    </xf>
    <xf numFmtId="2" fontId="37" fillId="9" borderId="27" xfId="0" applyNumberFormat="1" applyFont="1" applyFill="1" applyBorder="1" applyAlignment="1" applyProtection="1">
      <alignment horizontal="center"/>
    </xf>
    <xf numFmtId="1" fontId="37" fillId="9" borderId="27" xfId="0" applyNumberFormat="1" applyFont="1" applyFill="1" applyBorder="1" applyAlignment="1" applyProtection="1">
      <alignment horizontal="center"/>
    </xf>
    <xf numFmtId="2" fontId="36" fillId="6" borderId="25" xfId="0" applyNumberFormat="1" applyFont="1" applyFill="1" applyBorder="1" applyAlignment="1" applyProtection="1">
      <alignment horizontal="left" vertical="center" wrapText="1"/>
    </xf>
    <xf numFmtId="2" fontId="36" fillId="6" borderId="37" xfId="0" applyNumberFormat="1" applyFont="1" applyFill="1" applyBorder="1" applyAlignment="1" applyProtection="1">
      <alignment horizontal="left" vertical="center" wrapText="1"/>
    </xf>
    <xf numFmtId="2" fontId="36" fillId="6" borderId="38" xfId="0" applyNumberFormat="1" applyFont="1" applyFill="1" applyBorder="1" applyAlignment="1" applyProtection="1">
      <alignment horizontal="left" vertical="center" wrapText="1"/>
    </xf>
    <xf numFmtId="2" fontId="37" fillId="9" borderId="1" xfId="0" applyNumberFormat="1" applyFont="1" applyFill="1" applyBorder="1" applyAlignment="1" applyProtection="1">
      <alignment horizontal="center"/>
    </xf>
    <xf numFmtId="1" fontId="37" fillId="9" borderId="1" xfId="0" applyNumberFormat="1" applyFont="1" applyFill="1" applyBorder="1" applyAlignment="1" applyProtection="1">
      <alignment horizontal="center"/>
    </xf>
    <xf numFmtId="2" fontId="37" fillId="6" borderId="25" xfId="0" applyNumberFormat="1" applyFont="1" applyFill="1" applyBorder="1" applyAlignment="1" applyProtection="1">
      <alignment horizontal="center" vertical="center"/>
    </xf>
    <xf numFmtId="2" fontId="36" fillId="6" borderId="22" xfId="0" applyNumberFormat="1" applyFont="1" applyFill="1" applyBorder="1" applyAlignment="1" applyProtection="1">
      <alignment horizontal="center" vertical="center"/>
    </xf>
    <xf numFmtId="2" fontId="36" fillId="6" borderId="34" xfId="0" applyNumberFormat="1" applyFont="1" applyFill="1" applyBorder="1" applyAlignment="1" applyProtection="1">
      <alignment horizontal="center" vertical="center"/>
    </xf>
    <xf numFmtId="2" fontId="36" fillId="6" borderId="23" xfId="0" applyNumberFormat="1" applyFont="1" applyFill="1" applyBorder="1" applyAlignment="1" applyProtection="1">
      <alignment horizontal="center" vertical="center"/>
    </xf>
    <xf numFmtId="166" fontId="36" fillId="9" borderId="46" xfId="0" applyNumberFormat="1" applyFont="1" applyFill="1" applyBorder="1" applyAlignment="1" applyProtection="1">
      <alignment horizontal="center" vertical="center"/>
    </xf>
    <xf numFmtId="2" fontId="37" fillId="6" borderId="25" xfId="0" applyNumberFormat="1" applyFont="1" applyFill="1" applyBorder="1" applyAlignment="1" applyProtection="1">
      <alignment horizontal="center"/>
    </xf>
    <xf numFmtId="2" fontId="37" fillId="6" borderId="3" xfId="0" applyNumberFormat="1" applyFont="1" applyFill="1" applyBorder="1" applyAlignment="1" applyProtection="1">
      <alignment horizontal="center"/>
    </xf>
    <xf numFmtId="167" fontId="37" fillId="9" borderId="27" xfId="0" applyNumberFormat="1" applyFont="1" applyFill="1" applyBorder="1" applyAlignment="1" applyProtection="1">
      <alignment horizontal="center" vertical="center"/>
    </xf>
    <xf numFmtId="2" fontId="36" fillId="6" borderId="0" xfId="0" applyNumberFormat="1" applyFont="1" applyFill="1" applyBorder="1" applyAlignment="1" applyProtection="1">
      <alignment horizontal="left" vertical="center" wrapText="1"/>
    </xf>
    <xf numFmtId="167" fontId="37" fillId="9" borderId="1" xfId="0" applyNumberFormat="1" applyFont="1" applyFill="1" applyBorder="1" applyAlignment="1" applyProtection="1">
      <alignment horizontal="center" vertical="center"/>
    </xf>
    <xf numFmtId="2" fontId="37" fillId="6" borderId="1" xfId="0" applyNumberFormat="1" applyFont="1" applyFill="1" applyBorder="1" applyAlignment="1" applyProtection="1">
      <alignment horizontal="center"/>
    </xf>
    <xf numFmtId="167" fontId="36" fillId="9" borderId="46" xfId="0" applyNumberFormat="1" applyFont="1" applyFill="1" applyBorder="1" applyAlignment="1" applyProtection="1">
      <alignment horizontal="center" vertical="center"/>
    </xf>
    <xf numFmtId="2" fontId="37" fillId="6" borderId="2" xfId="0" applyNumberFormat="1" applyFont="1" applyFill="1" applyBorder="1" applyProtection="1"/>
    <xf numFmtId="2" fontId="37" fillId="6" borderId="25" xfId="0" applyNumberFormat="1" applyFont="1" applyFill="1" applyBorder="1" applyAlignment="1" applyProtection="1">
      <alignment horizontal="center" vertical="center"/>
    </xf>
    <xf numFmtId="165" fontId="36" fillId="3" borderId="15" xfId="0" applyNumberFormat="1" applyFont="1" applyFill="1" applyBorder="1" applyAlignment="1" applyProtection="1">
      <alignment horizontal="center" vertical="center"/>
    </xf>
    <xf numFmtId="165" fontId="36" fillId="3" borderId="16" xfId="0" applyNumberFormat="1" applyFont="1" applyFill="1" applyBorder="1" applyAlignment="1" applyProtection="1">
      <alignment horizontal="center" vertical="center"/>
    </xf>
    <xf numFmtId="165" fontId="36" fillId="3" borderId="17" xfId="0" applyNumberFormat="1" applyFont="1" applyFill="1" applyBorder="1" applyAlignment="1" applyProtection="1">
      <alignment horizontal="center" vertical="center"/>
    </xf>
    <xf numFmtId="2" fontId="36" fillId="0" borderId="0" xfId="0" applyNumberFormat="1" applyFont="1" applyFill="1" applyBorder="1" applyAlignment="1" applyProtection="1">
      <alignment horizontal="center" vertical="center" wrapText="1"/>
    </xf>
    <xf numFmtId="2" fontId="36" fillId="3" borderId="19" xfId="0" applyNumberFormat="1" applyFont="1" applyFill="1" applyBorder="1" applyAlignment="1" applyProtection="1">
      <alignment horizontal="center" vertical="center" wrapText="1"/>
    </xf>
    <xf numFmtId="2" fontId="36" fillId="3" borderId="20" xfId="0" applyNumberFormat="1" applyFont="1" applyFill="1" applyBorder="1" applyAlignment="1" applyProtection="1">
      <alignment horizontal="center" vertical="center" wrapText="1"/>
    </xf>
    <xf numFmtId="2" fontId="36" fillId="3" borderId="21" xfId="0" applyNumberFormat="1" applyFont="1" applyFill="1" applyBorder="1" applyAlignment="1" applyProtection="1">
      <alignment horizontal="center" vertical="center" wrapText="1"/>
    </xf>
    <xf numFmtId="2" fontId="36" fillId="0" borderId="34" xfId="0" applyNumberFormat="1" applyFont="1" applyFill="1" applyBorder="1" applyAlignment="1" applyProtection="1">
      <alignment vertical="center" wrapText="1"/>
    </xf>
    <xf numFmtId="2" fontId="36" fillId="6" borderId="15" xfId="0" applyNumberFormat="1" applyFont="1" applyFill="1" applyBorder="1" applyAlignment="1" applyProtection="1">
      <alignment horizontal="center" vertical="center"/>
    </xf>
    <xf numFmtId="2" fontId="36" fillId="6" borderId="16" xfId="0" applyNumberFormat="1" applyFont="1" applyFill="1" applyBorder="1" applyAlignment="1" applyProtection="1">
      <alignment horizontal="center" vertical="center"/>
    </xf>
    <xf numFmtId="2" fontId="36" fillId="6" borderId="17" xfId="0" applyNumberFormat="1" applyFont="1" applyFill="1" applyBorder="1" applyAlignment="1" applyProtection="1">
      <alignment horizontal="center" vertical="center"/>
    </xf>
    <xf numFmtId="2" fontId="36" fillId="6" borderId="2" xfId="0" applyNumberFormat="1" applyFont="1" applyFill="1" applyBorder="1" applyAlignment="1" applyProtection="1">
      <alignment horizontal="center" vertical="center" wrapText="1"/>
    </xf>
    <xf numFmtId="2" fontId="36" fillId="6" borderId="25" xfId="0" applyNumberFormat="1" applyFont="1" applyFill="1" applyBorder="1" applyAlignment="1" applyProtection="1">
      <alignment horizontal="center" vertical="center" wrapText="1"/>
    </xf>
    <xf numFmtId="0" fontId="37" fillId="6" borderId="25" xfId="0" applyFont="1" applyFill="1" applyBorder="1" applyAlignment="1" applyProtection="1">
      <alignment horizontal="center"/>
    </xf>
    <xf numFmtId="0" fontId="37" fillId="6" borderId="3" xfId="0" applyFont="1" applyFill="1" applyBorder="1" applyAlignment="1" applyProtection="1">
      <alignment horizontal="center"/>
    </xf>
    <xf numFmtId="1" fontId="37" fillId="9" borderId="27" xfId="0" applyNumberFormat="1" applyFont="1" applyFill="1" applyBorder="1" applyAlignment="1" applyProtection="1">
      <alignment horizontal="center" vertical="center"/>
    </xf>
    <xf numFmtId="1" fontId="37" fillId="9" borderId="3" xfId="0" applyNumberFormat="1" applyFont="1" applyFill="1" applyBorder="1" applyAlignment="1" applyProtection="1">
      <alignment horizontal="center" vertical="center"/>
    </xf>
    <xf numFmtId="1" fontId="37" fillId="9" borderId="1" xfId="0" applyNumberFormat="1" applyFont="1" applyFill="1" applyBorder="1" applyAlignment="1" applyProtection="1">
      <alignment horizontal="center" vertical="center"/>
    </xf>
    <xf numFmtId="2" fontId="36" fillId="6" borderId="2" xfId="0" applyNumberFormat="1" applyFont="1" applyFill="1" applyBorder="1" applyAlignment="1" applyProtection="1">
      <alignment vertical="center" wrapText="1"/>
    </xf>
    <xf numFmtId="2" fontId="37" fillId="6" borderId="25" xfId="0" applyNumberFormat="1" applyFont="1" applyFill="1" applyBorder="1" applyProtection="1"/>
    <xf numFmtId="2" fontId="36" fillId="6" borderId="3" xfId="0" applyNumberFormat="1" applyFont="1" applyFill="1" applyBorder="1" applyAlignment="1" applyProtection="1">
      <alignment horizontal="left" vertical="center" wrapText="1"/>
    </xf>
    <xf numFmtId="165" fontId="36" fillId="9" borderId="38" xfId="0" applyNumberFormat="1" applyFont="1" applyFill="1" applyBorder="1" applyAlignment="1" applyProtection="1">
      <alignment horizontal="center" vertical="center"/>
    </xf>
    <xf numFmtId="165" fontId="36" fillId="9" borderId="46" xfId="0" applyNumberFormat="1" applyFont="1" applyFill="1" applyBorder="1" applyAlignment="1" applyProtection="1">
      <alignment horizontal="center" vertical="center"/>
    </xf>
    <xf numFmtId="2" fontId="38" fillId="6" borderId="15" xfId="0" applyNumberFormat="1" applyFont="1" applyFill="1" applyBorder="1" applyAlignment="1" applyProtection="1">
      <alignment horizontal="center" vertical="center"/>
    </xf>
    <xf numFmtId="2" fontId="38" fillId="6" borderId="16" xfId="0" applyNumberFormat="1" applyFont="1" applyFill="1" applyBorder="1" applyAlignment="1" applyProtection="1">
      <alignment horizontal="center" vertical="center"/>
    </xf>
    <xf numFmtId="2" fontId="38" fillId="6" borderId="17" xfId="0" applyNumberFormat="1" applyFont="1" applyFill="1" applyBorder="1" applyAlignment="1" applyProtection="1">
      <alignment horizontal="center" vertical="center"/>
    </xf>
    <xf numFmtId="2" fontId="37" fillId="6" borderId="3" xfId="0" applyNumberFormat="1" applyFont="1" applyFill="1" applyBorder="1" applyAlignment="1" applyProtection="1">
      <alignment horizontal="center" vertical="center"/>
    </xf>
    <xf numFmtId="1" fontId="37" fillId="9" borderId="23" xfId="0" applyNumberFormat="1" applyFont="1" applyFill="1" applyBorder="1" applyAlignment="1" applyProtection="1">
      <alignment horizontal="center" vertical="center"/>
    </xf>
    <xf numFmtId="2" fontId="36" fillId="6" borderId="1" xfId="0" applyNumberFormat="1" applyFont="1" applyFill="1" applyBorder="1" applyAlignment="1" applyProtection="1">
      <alignment horizontal="center" vertical="center" wrapText="1"/>
    </xf>
    <xf numFmtId="2" fontId="36" fillId="8" borderId="19" xfId="0" applyNumberFormat="1" applyFont="1" applyFill="1" applyBorder="1" applyAlignment="1" applyProtection="1">
      <alignment horizontal="center" vertical="center" wrapText="1"/>
    </xf>
    <xf numFmtId="2" fontId="36" fillId="8" borderId="20" xfId="0" applyNumberFormat="1" applyFont="1" applyFill="1" applyBorder="1" applyAlignment="1" applyProtection="1">
      <alignment horizontal="center" vertical="center" wrapText="1"/>
    </xf>
    <xf numFmtId="2" fontId="36" fillId="8" borderId="21" xfId="0" applyNumberFormat="1" applyFont="1" applyFill="1" applyBorder="1" applyAlignment="1" applyProtection="1">
      <alignment horizontal="center" vertical="center" wrapText="1"/>
    </xf>
    <xf numFmtId="2" fontId="37" fillId="6" borderId="2" xfId="0" applyNumberFormat="1" applyFont="1" applyFill="1" applyBorder="1" applyAlignment="1" applyProtection="1">
      <alignment horizontal="center"/>
    </xf>
    <xf numFmtId="165" fontId="36" fillId="9" borderId="23" xfId="0" applyNumberFormat="1" applyFont="1" applyFill="1" applyBorder="1" applyAlignment="1" applyProtection="1">
      <alignment horizontal="center" vertical="center"/>
    </xf>
    <xf numFmtId="165" fontId="36" fillId="9" borderId="27" xfId="0" applyNumberFormat="1" applyFont="1" applyFill="1" applyBorder="1" applyAlignment="1" applyProtection="1">
      <alignment horizontal="center" vertical="center"/>
    </xf>
    <xf numFmtId="2" fontId="36" fillId="6" borderId="25" xfId="0" applyNumberFormat="1" applyFont="1" applyFill="1" applyBorder="1" applyAlignment="1" applyProtection="1">
      <alignment vertical="center" wrapText="1"/>
    </xf>
    <xf numFmtId="2" fontId="37" fillId="6" borderId="3" xfId="0" applyNumberFormat="1" applyFont="1" applyFill="1" applyBorder="1" applyAlignment="1" applyProtection="1">
      <alignment horizontal="center" vertical="center"/>
    </xf>
    <xf numFmtId="167" fontId="36" fillId="9" borderId="27" xfId="0" applyNumberFormat="1" applyFont="1" applyFill="1" applyBorder="1" applyAlignment="1" applyProtection="1">
      <alignment horizontal="center" vertical="center"/>
    </xf>
    <xf numFmtId="10" fontId="36" fillId="9" borderId="3" xfId="1" applyNumberFormat="1" applyFont="1" applyFill="1" applyBorder="1" applyAlignment="1" applyProtection="1">
      <alignment horizontal="center" vertical="center"/>
    </xf>
    <xf numFmtId="2" fontId="37" fillId="3" borderId="19" xfId="0" applyNumberFormat="1" applyFont="1" applyFill="1" applyBorder="1" applyAlignment="1" applyProtection="1">
      <alignment horizontal="center" vertical="center"/>
    </xf>
    <xf numFmtId="2" fontId="37" fillId="3" borderId="20" xfId="0" applyNumberFormat="1" applyFont="1" applyFill="1" applyBorder="1" applyAlignment="1" applyProtection="1">
      <alignment horizontal="center" vertical="center"/>
    </xf>
    <xf numFmtId="2" fontId="37" fillId="3" borderId="21" xfId="0" applyNumberFormat="1" applyFont="1" applyFill="1" applyBorder="1" applyAlignment="1" applyProtection="1">
      <alignment vertical="center"/>
    </xf>
    <xf numFmtId="2" fontId="36" fillId="11" borderId="15" xfId="0" applyNumberFormat="1" applyFont="1" applyFill="1" applyBorder="1" applyAlignment="1" applyProtection="1">
      <alignment horizontal="center" vertical="center" wrapText="1"/>
    </xf>
    <xf numFmtId="2" fontId="36" fillId="11" borderId="16" xfId="0" applyNumberFormat="1" applyFont="1" applyFill="1" applyBorder="1" applyAlignment="1" applyProtection="1">
      <alignment horizontal="center" vertical="center" wrapText="1"/>
    </xf>
    <xf numFmtId="2" fontId="36" fillId="11" borderId="17" xfId="0" applyNumberFormat="1" applyFont="1" applyFill="1" applyBorder="1" applyAlignment="1" applyProtection="1">
      <alignment horizontal="center" vertical="center" wrapText="1"/>
    </xf>
    <xf numFmtId="2" fontId="37" fillId="2" borderId="19" xfId="0" applyNumberFormat="1" applyFont="1" applyFill="1" applyBorder="1" applyAlignment="1" applyProtection="1">
      <alignment horizontal="center" vertical="center"/>
    </xf>
    <xf numFmtId="2" fontId="37" fillId="2" borderId="20" xfId="0" applyNumberFormat="1" applyFont="1" applyFill="1" applyBorder="1" applyAlignment="1" applyProtection="1">
      <alignment horizontal="center" vertical="center"/>
    </xf>
    <xf numFmtId="2" fontId="37" fillId="2" borderId="21" xfId="0" applyNumberFormat="1" applyFont="1" applyFill="1" applyBorder="1" applyAlignment="1" applyProtection="1">
      <alignment horizontal="center" vertical="center"/>
    </xf>
    <xf numFmtId="2" fontId="41" fillId="6" borderId="36" xfId="0" applyNumberFormat="1" applyFont="1" applyFill="1" applyBorder="1" applyAlignment="1" applyProtection="1">
      <alignment horizontal="center" vertical="center"/>
    </xf>
    <xf numFmtId="2" fontId="41" fillId="6" borderId="40" xfId="0" applyNumberFormat="1" applyFont="1" applyFill="1" applyBorder="1" applyAlignment="1" applyProtection="1">
      <alignment horizontal="centerContinuous" vertical="center" wrapText="1"/>
    </xf>
    <xf numFmtId="2" fontId="41" fillId="6" borderId="39" xfId="0" applyNumberFormat="1" applyFont="1" applyFill="1" applyBorder="1" applyAlignment="1" applyProtection="1">
      <alignment horizontal="centerContinuous" vertical="center" wrapText="1"/>
    </xf>
    <xf numFmtId="2" fontId="41" fillId="6" borderId="36" xfId="0" applyNumberFormat="1" applyFont="1" applyFill="1" applyBorder="1" applyAlignment="1" applyProtection="1">
      <alignment horizontal="center" vertical="center" wrapText="1"/>
    </xf>
    <xf numFmtId="2" fontId="37" fillId="2" borderId="26" xfId="0" applyNumberFormat="1" applyFont="1" applyFill="1" applyBorder="1" applyAlignment="1" applyProtection="1">
      <alignment horizontal="left" vertical="center"/>
    </xf>
    <xf numFmtId="2" fontId="37" fillId="2" borderId="34" xfId="0" applyNumberFormat="1" applyFont="1" applyFill="1" applyBorder="1" applyAlignment="1" applyProtection="1">
      <alignment horizontal="left" vertical="center"/>
    </xf>
    <xf numFmtId="2" fontId="37" fillId="2" borderId="61" xfId="0" applyNumberFormat="1" applyFont="1" applyFill="1" applyBorder="1" applyAlignment="1" applyProtection="1">
      <alignment horizontal="left" vertical="center"/>
    </xf>
    <xf numFmtId="2" fontId="37" fillId="6" borderId="27" xfId="0" applyNumberFormat="1" applyFont="1" applyFill="1" applyBorder="1" applyProtection="1"/>
    <xf numFmtId="2" fontId="37" fillId="6" borderId="22" xfId="0" applyNumberFormat="1" applyFont="1" applyFill="1" applyBorder="1" applyAlignment="1" applyProtection="1">
      <alignment horizontal="centerContinuous"/>
    </xf>
    <xf numFmtId="2" fontId="37" fillId="6" borderId="23" xfId="0" applyNumberFormat="1" applyFont="1" applyFill="1" applyBorder="1" applyAlignment="1" applyProtection="1">
      <alignment horizontal="centerContinuous"/>
    </xf>
    <xf numFmtId="2" fontId="37" fillId="2" borderId="54" xfId="0" applyNumberFormat="1" applyFont="1" applyFill="1" applyBorder="1" applyAlignment="1" applyProtection="1">
      <alignment horizontal="left" vertical="center"/>
      <protection locked="0"/>
    </xf>
    <xf numFmtId="2" fontId="37" fillId="2" borderId="25" xfId="0" applyNumberFormat="1" applyFont="1" applyFill="1" applyBorder="1" applyAlignment="1" applyProtection="1">
      <alignment horizontal="left" vertical="center"/>
      <protection locked="0"/>
    </xf>
    <xf numFmtId="2" fontId="37" fillId="2" borderId="11" xfId="0" applyNumberFormat="1" applyFont="1" applyFill="1" applyBorder="1" applyAlignment="1" applyProtection="1">
      <alignment horizontal="left" vertical="center"/>
      <protection locked="0"/>
    </xf>
    <xf numFmtId="174" fontId="37" fillId="9" borderId="1" xfId="0" applyNumberFormat="1" applyFont="1" applyFill="1" applyBorder="1" applyAlignment="1" applyProtection="1">
      <alignment horizontal="center" vertical="center" wrapText="1"/>
    </xf>
    <xf numFmtId="174" fontId="37" fillId="9" borderId="2" xfId="1" applyNumberFormat="1" applyFont="1" applyFill="1" applyBorder="1" applyAlignment="1" applyProtection="1">
      <alignment vertical="center" wrapText="1"/>
    </xf>
    <xf numFmtId="174" fontId="37" fillId="9" borderId="3" xfId="1" applyNumberFormat="1" applyFont="1" applyFill="1" applyBorder="1" applyAlignment="1" applyProtection="1">
      <alignment vertical="center" wrapText="1"/>
    </xf>
    <xf numFmtId="174" fontId="37" fillId="9" borderId="1" xfId="1" applyNumberFormat="1" applyFont="1" applyFill="1" applyBorder="1" applyAlignment="1" applyProtection="1">
      <alignment horizontal="center" vertical="center" wrapText="1"/>
    </xf>
    <xf numFmtId="174" fontId="37" fillId="9" borderId="3" xfId="0" applyNumberFormat="1" applyFont="1" applyFill="1" applyBorder="1" applyAlignment="1" applyProtection="1">
      <alignment vertical="center" wrapText="1"/>
    </xf>
    <xf numFmtId="174" fontId="36" fillId="9" borderId="3" xfId="0" applyNumberFormat="1" applyFont="1" applyFill="1" applyBorder="1" applyAlignment="1" applyProtection="1">
      <alignment vertical="center" wrapText="1"/>
    </xf>
    <xf numFmtId="2" fontId="43" fillId="10" borderId="1" xfId="0" applyNumberFormat="1" applyFont="1" applyFill="1" applyBorder="1" applyAlignment="1" applyProtection="1">
      <alignment horizontal="center" vertical="center"/>
    </xf>
    <xf numFmtId="174" fontId="36" fillId="9" borderId="1" xfId="0" applyNumberFormat="1" applyFont="1" applyFill="1" applyBorder="1" applyProtection="1"/>
    <xf numFmtId="173" fontId="37" fillId="2" borderId="0" xfId="0" applyNumberFormat="1" applyFont="1" applyFill="1" applyBorder="1" applyProtection="1"/>
    <xf numFmtId="2" fontId="41" fillId="3" borderId="0" xfId="0" applyNumberFormat="1" applyFont="1" applyFill="1" applyBorder="1" applyAlignment="1" applyProtection="1">
      <alignment horizontal="left" vertical="center"/>
    </xf>
    <xf numFmtId="2" fontId="37" fillId="3" borderId="0" xfId="0" applyNumberFormat="1" applyFont="1" applyFill="1" applyBorder="1" applyProtection="1"/>
    <xf numFmtId="2" fontId="37" fillId="2" borderId="68" xfId="0" applyNumberFormat="1" applyFont="1" applyFill="1" applyBorder="1" applyAlignment="1" applyProtection="1">
      <alignment horizontal="left" vertical="center"/>
      <protection locked="0"/>
    </xf>
    <xf numFmtId="2" fontId="37" fillId="2" borderId="69" xfId="0" applyNumberFormat="1" applyFont="1" applyFill="1" applyBorder="1" applyAlignment="1" applyProtection="1">
      <alignment horizontal="left" vertical="center"/>
      <protection locked="0"/>
    </xf>
    <xf numFmtId="2" fontId="37" fillId="2" borderId="52" xfId="0" applyNumberFormat="1" applyFont="1" applyFill="1" applyBorder="1" applyAlignment="1" applyProtection="1">
      <alignment horizontal="left" vertical="center"/>
      <protection locked="0"/>
    </xf>
    <xf numFmtId="2" fontId="41" fillId="3" borderId="0" xfId="0" applyNumberFormat="1" applyFont="1" applyFill="1" applyBorder="1" applyAlignment="1" applyProtection="1">
      <alignment horizontal="center" vertical="top"/>
    </xf>
    <xf numFmtId="2" fontId="41" fillId="3" borderId="0" xfId="0" applyNumberFormat="1" applyFont="1" applyFill="1" applyBorder="1" applyAlignment="1" applyProtection="1">
      <alignment horizontal="center" vertical="center"/>
    </xf>
    <xf numFmtId="2" fontId="41" fillId="3" borderId="19" xfId="0" applyNumberFormat="1" applyFont="1" applyFill="1" applyBorder="1" applyAlignment="1" applyProtection="1">
      <alignment horizontal="right" vertical="center"/>
    </xf>
    <xf numFmtId="2" fontId="41" fillId="3" borderId="20" xfId="0" applyNumberFormat="1" applyFont="1" applyFill="1" applyBorder="1" applyAlignment="1" applyProtection="1">
      <alignment horizontal="right" vertical="center"/>
    </xf>
    <xf numFmtId="2" fontId="41" fillId="3" borderId="21" xfId="0" applyNumberFormat="1" applyFont="1" applyFill="1" applyBorder="1" applyAlignment="1" applyProtection="1">
      <alignment horizontal="right" vertical="center"/>
    </xf>
    <xf numFmtId="2" fontId="41" fillId="6" borderId="25" xfId="0" applyNumberFormat="1" applyFont="1" applyFill="1" applyBorder="1" applyAlignment="1" applyProtection="1">
      <alignment horizontal="center" vertical="center"/>
    </xf>
    <xf numFmtId="174" fontId="37" fillId="9" borderId="1" xfId="0" applyNumberFormat="1" applyFont="1" applyFill="1" applyBorder="1" applyAlignment="1" applyProtection="1">
      <alignment horizontal="center" vertical="center"/>
    </xf>
    <xf numFmtId="2" fontId="37" fillId="3" borderId="0" xfId="0" applyNumberFormat="1" applyFont="1" applyFill="1" applyBorder="1" applyAlignment="1" applyProtection="1">
      <alignment horizontal="center" vertical="center"/>
    </xf>
    <xf numFmtId="2" fontId="41" fillId="3" borderId="0" xfId="0" applyNumberFormat="1" applyFont="1" applyFill="1" applyBorder="1" applyAlignment="1" applyProtection="1">
      <alignment horizontal="center" wrapText="1"/>
    </xf>
    <xf numFmtId="1" fontId="45" fillId="9" borderId="1" xfId="0" applyNumberFormat="1" applyFont="1" applyFill="1" applyBorder="1" applyAlignment="1" applyProtection="1">
      <alignment horizontal="center" vertical="center"/>
    </xf>
    <xf numFmtId="164" fontId="37" fillId="9" borderId="27" xfId="0" applyNumberFormat="1" applyFont="1" applyFill="1" applyBorder="1" applyAlignment="1" applyProtection="1">
      <alignment horizontal="center" vertical="center" wrapText="1"/>
    </xf>
    <xf numFmtId="2" fontId="37" fillId="14" borderId="0" xfId="0" applyNumberFormat="1" applyFont="1" applyFill="1" applyBorder="1" applyAlignment="1" applyProtection="1">
      <alignment horizontal="center" vertical="center"/>
    </xf>
    <xf numFmtId="172" fontId="37" fillId="9" borderId="27" xfId="0" applyNumberFormat="1" applyFont="1" applyFill="1" applyBorder="1" applyAlignment="1" applyProtection="1">
      <alignment horizontal="left" vertical="center"/>
    </xf>
    <xf numFmtId="2" fontId="41" fillId="6" borderId="46" xfId="0" applyNumberFormat="1" applyFont="1" applyFill="1" applyBorder="1" applyAlignment="1" applyProtection="1">
      <alignment horizontal="left" vertical="center"/>
    </xf>
    <xf numFmtId="2" fontId="41" fillId="10" borderId="22" xfId="0" applyNumberFormat="1" applyFont="1" applyFill="1" applyBorder="1" applyAlignment="1" applyProtection="1">
      <alignment vertical="center"/>
    </xf>
    <xf numFmtId="2" fontId="41" fillId="10" borderId="34" xfId="0" applyNumberFormat="1" applyFont="1" applyFill="1" applyBorder="1" applyAlignment="1" applyProtection="1">
      <alignment vertical="center"/>
    </xf>
    <xf numFmtId="2" fontId="36" fillId="15" borderId="1" xfId="0" applyNumberFormat="1" applyFont="1" applyFill="1" applyBorder="1" applyAlignment="1" applyProtection="1">
      <alignment horizontal="center" vertical="center"/>
    </xf>
    <xf numFmtId="2" fontId="46" fillId="3" borderId="19" xfId="0" applyNumberFormat="1" applyFont="1" applyFill="1" applyBorder="1" applyAlignment="1" applyProtection="1">
      <alignment horizontal="center" vertical="center"/>
    </xf>
    <xf numFmtId="2" fontId="46" fillId="3" borderId="20" xfId="0" applyNumberFormat="1" applyFont="1" applyFill="1" applyBorder="1" applyAlignment="1" applyProtection="1">
      <alignment horizontal="center" vertical="center"/>
    </xf>
    <xf numFmtId="2" fontId="46" fillId="3" borderId="21" xfId="0" applyNumberFormat="1" applyFont="1" applyFill="1" applyBorder="1" applyAlignment="1" applyProtection="1">
      <alignment horizontal="center" vertical="center"/>
    </xf>
    <xf numFmtId="2" fontId="41" fillId="6" borderId="27" xfId="0" applyNumberFormat="1" applyFont="1" applyFill="1" applyBorder="1" applyAlignment="1" applyProtection="1">
      <alignment horizontal="center" vertical="center" wrapText="1"/>
    </xf>
    <xf numFmtId="165" fontId="37" fillId="9" borderId="27" xfId="0" applyNumberFormat="1" applyFont="1" applyFill="1" applyBorder="1" applyAlignment="1" applyProtection="1">
      <alignment horizontal="center" vertical="center"/>
    </xf>
    <xf numFmtId="2" fontId="41" fillId="6" borderId="22" xfId="0" applyNumberFormat="1" applyFont="1" applyFill="1" applyBorder="1" applyAlignment="1" applyProtection="1">
      <alignment horizontal="center" vertical="center" wrapText="1"/>
    </xf>
    <xf numFmtId="2" fontId="41" fillId="6" borderId="23" xfId="0" applyNumberFormat="1" applyFont="1" applyFill="1" applyBorder="1" applyAlignment="1" applyProtection="1">
      <alignment horizontal="center" vertical="center" wrapText="1"/>
    </xf>
    <xf numFmtId="2" fontId="47" fillId="6" borderId="27" xfId="0" applyNumberFormat="1" applyFont="1" applyFill="1" applyBorder="1" applyAlignment="1" applyProtection="1">
      <alignment horizontal="center" vertical="center" wrapText="1"/>
    </xf>
    <xf numFmtId="2" fontId="37" fillId="0" borderId="27" xfId="0" applyNumberFormat="1" applyFont="1" applyFill="1" applyBorder="1" applyAlignment="1" applyProtection="1">
      <alignment horizontal="center" vertical="center"/>
    </xf>
    <xf numFmtId="2" fontId="41" fillId="6" borderId="1" xfId="0" applyNumberFormat="1" applyFont="1" applyFill="1" applyBorder="1" applyAlignment="1" applyProtection="1">
      <alignment horizontal="center" vertical="center" wrapText="1"/>
    </xf>
    <xf numFmtId="2" fontId="41" fillId="6" borderId="2" xfId="0" applyNumberFormat="1" applyFont="1" applyFill="1" applyBorder="1" applyAlignment="1" applyProtection="1">
      <alignment horizontal="center" vertical="center" wrapText="1"/>
    </xf>
    <xf numFmtId="2" fontId="41" fillId="6" borderId="3" xfId="0" applyNumberFormat="1" applyFont="1" applyFill="1" applyBorder="1" applyAlignment="1" applyProtection="1">
      <alignment horizontal="center" vertical="center" wrapText="1"/>
    </xf>
    <xf numFmtId="2" fontId="37" fillId="0" borderId="1" xfId="0" applyNumberFormat="1" applyFont="1" applyFill="1" applyBorder="1" applyAlignment="1" applyProtection="1">
      <alignment horizontal="center" vertical="center"/>
    </xf>
    <xf numFmtId="2" fontId="37" fillId="6" borderId="4" xfId="0" applyNumberFormat="1" applyFont="1" applyFill="1" applyBorder="1" applyAlignment="1" applyProtection="1">
      <alignment horizontal="center" vertical="center"/>
    </xf>
    <xf numFmtId="2" fontId="37" fillId="6" borderId="6" xfId="0" applyNumberFormat="1" applyFont="1" applyFill="1" applyBorder="1" applyAlignment="1" applyProtection="1">
      <alignment horizontal="center" vertical="center"/>
    </xf>
    <xf numFmtId="1" fontId="37" fillId="9" borderId="62" xfId="0" applyNumberFormat="1" applyFont="1" applyFill="1" applyBorder="1" applyAlignment="1" applyProtection="1">
      <alignment horizontal="center" vertical="center"/>
    </xf>
    <xf numFmtId="2" fontId="37" fillId="9" borderId="63" xfId="0" applyNumberFormat="1" applyFont="1" applyFill="1" applyBorder="1" applyAlignment="1" applyProtection="1">
      <alignment horizontal="center" vertical="center"/>
    </xf>
    <xf numFmtId="2" fontId="37" fillId="2" borderId="0" xfId="0" applyNumberFormat="1" applyFont="1" applyFill="1" applyBorder="1" applyAlignment="1" applyProtection="1">
      <alignment vertical="center"/>
    </xf>
    <xf numFmtId="1" fontId="37" fillId="9" borderId="64" xfId="0" applyNumberFormat="1" applyFont="1" applyFill="1" applyBorder="1" applyAlignment="1" applyProtection="1">
      <alignment horizontal="center" vertical="center"/>
    </xf>
    <xf numFmtId="2" fontId="37" fillId="9" borderId="65" xfId="0" applyNumberFormat="1" applyFont="1" applyFill="1" applyBorder="1" applyAlignment="1" applyProtection="1">
      <alignment horizontal="center" vertical="center"/>
    </xf>
    <xf numFmtId="2" fontId="37" fillId="0" borderId="0" xfId="0" applyNumberFormat="1" applyFont="1" applyAlignment="1" applyProtection="1">
      <alignment horizontal="center"/>
    </xf>
    <xf numFmtId="1" fontId="37" fillId="9" borderId="66" xfId="0" applyNumberFormat="1" applyFont="1" applyFill="1" applyBorder="1" applyAlignment="1" applyProtection="1">
      <alignment horizontal="center" vertical="center"/>
    </xf>
    <xf numFmtId="2" fontId="37" fillId="9" borderId="67" xfId="0" applyNumberFormat="1" applyFont="1" applyFill="1" applyBorder="1" applyAlignment="1" applyProtection="1">
      <alignment horizontal="center" vertical="center"/>
    </xf>
    <xf numFmtId="2" fontId="37" fillId="2" borderId="0" xfId="0" applyNumberFormat="1" applyFont="1" applyFill="1" applyBorder="1" applyAlignment="1" applyProtection="1">
      <alignment horizontal="left" vertical="center"/>
    </xf>
    <xf numFmtId="2" fontId="36" fillId="6" borderId="19" xfId="2" applyNumberFormat="1" applyFont="1" applyFill="1" applyBorder="1" applyAlignment="1" applyProtection="1">
      <alignment horizontal="center" vertical="center"/>
    </xf>
    <xf numFmtId="2" fontId="36" fillId="6" borderId="42" xfId="2" applyNumberFormat="1" applyFont="1" applyFill="1" applyBorder="1" applyAlignment="1" applyProtection="1">
      <alignment horizontal="center" vertical="center"/>
    </xf>
    <xf numFmtId="174" fontId="37" fillId="9" borderId="42" xfId="0" applyNumberFormat="1" applyFont="1" applyFill="1" applyBorder="1" applyAlignment="1" applyProtection="1">
      <alignment horizontal="center" vertical="center"/>
    </xf>
    <xf numFmtId="0" fontId="49" fillId="6" borderId="16" xfId="2" applyFont="1" applyFill="1" applyBorder="1" applyAlignment="1" applyProtection="1">
      <alignment horizontal="center" vertical="center"/>
    </xf>
    <xf numFmtId="174" fontId="37" fillId="9" borderId="17" xfId="0" applyNumberFormat="1" applyFont="1" applyFill="1" applyBorder="1" applyAlignment="1" applyProtection="1">
      <alignment horizontal="center" vertical="center"/>
    </xf>
    <xf numFmtId="11" fontId="37" fillId="2" borderId="0" xfId="0" applyNumberFormat="1" applyFont="1" applyFill="1" applyBorder="1" applyProtection="1"/>
    <xf numFmtId="2" fontId="37" fillId="2" borderId="0" xfId="0" applyNumberFormat="1" applyFont="1" applyFill="1" applyBorder="1" applyAlignment="1" applyProtection="1">
      <alignment horizontal="center"/>
    </xf>
    <xf numFmtId="2" fontId="38" fillId="12" borderId="15" xfId="0" applyNumberFormat="1" applyFont="1" applyFill="1" applyBorder="1" applyAlignment="1" applyProtection="1">
      <alignment horizontal="left" vertical="center" wrapText="1"/>
    </xf>
    <xf numFmtId="2" fontId="38" fillId="12" borderId="16" xfId="0" applyNumberFormat="1" applyFont="1" applyFill="1" applyBorder="1" applyAlignment="1" applyProtection="1">
      <alignment horizontal="left" vertical="center" wrapText="1"/>
    </xf>
    <xf numFmtId="2" fontId="36" fillId="12" borderId="16" xfId="0" applyNumberFormat="1" applyFont="1" applyFill="1" applyBorder="1" applyAlignment="1" applyProtection="1">
      <alignment horizontal="center" vertical="center" wrapText="1"/>
    </xf>
    <xf numFmtId="174" fontId="37" fillId="2" borderId="16" xfId="0" applyNumberFormat="1" applyFont="1" applyFill="1" applyBorder="1" applyAlignment="1" applyProtection="1">
      <alignment horizontal="centerContinuous" vertical="center" wrapText="1"/>
    </xf>
    <xf numFmtId="2" fontId="36" fillId="12" borderId="21" xfId="0" applyNumberFormat="1" applyFont="1" applyFill="1" applyBorder="1" applyAlignment="1" applyProtection="1">
      <alignment horizontal="centerContinuous" vertical="center"/>
    </xf>
    <xf numFmtId="2" fontId="36" fillId="12" borderId="16" xfId="0" applyNumberFormat="1" applyFont="1" applyFill="1" applyBorder="1" applyAlignment="1" applyProtection="1">
      <alignment horizontal="center" vertical="center"/>
    </xf>
    <xf numFmtId="165" fontId="37" fillId="2" borderId="16" xfId="0" applyNumberFormat="1" applyFont="1" applyFill="1" applyBorder="1" applyAlignment="1" applyProtection="1">
      <alignment horizontal="center" vertical="center"/>
    </xf>
    <xf numFmtId="174" fontId="37" fillId="2" borderId="16" xfId="0" applyNumberFormat="1" applyFont="1" applyFill="1" applyBorder="1" applyAlignment="1" applyProtection="1">
      <alignment horizontal="center" vertical="center"/>
    </xf>
    <xf numFmtId="2" fontId="36" fillId="12" borderId="21" xfId="0" applyNumberFormat="1" applyFont="1" applyFill="1" applyBorder="1" applyAlignment="1" applyProtection="1">
      <alignment horizontal="center" vertical="center"/>
    </xf>
    <xf numFmtId="2" fontId="37" fillId="0" borderId="39" xfId="0" applyNumberFormat="1" applyFont="1" applyBorder="1" applyProtection="1"/>
    <xf numFmtId="2" fontId="37" fillId="2" borderId="34" xfId="0" applyNumberFormat="1" applyFont="1" applyFill="1" applyBorder="1" applyProtection="1"/>
    <xf numFmtId="2" fontId="37" fillId="0" borderId="23" xfId="0" applyNumberFormat="1" applyFont="1" applyBorder="1" applyProtection="1"/>
    <xf numFmtId="0" fontId="47" fillId="18" borderId="30" xfId="0" applyFont="1" applyFill="1" applyBorder="1" applyAlignment="1">
      <alignment horizontal="center" vertical="center"/>
    </xf>
    <xf numFmtId="0" fontId="47" fillId="18" borderId="45" xfId="0" applyFont="1" applyFill="1" applyBorder="1" applyAlignment="1">
      <alignment horizontal="center" vertical="center"/>
    </xf>
    <xf numFmtId="0" fontId="47" fillId="18" borderId="31" xfId="0" applyFont="1" applyFill="1" applyBorder="1" applyAlignment="1">
      <alignment horizontal="center" vertical="center"/>
    </xf>
    <xf numFmtId="0" fontId="47" fillId="18" borderId="28" xfId="0" applyFont="1" applyFill="1" applyBorder="1" applyAlignment="1">
      <alignment horizontal="center" vertical="center"/>
    </xf>
    <xf numFmtId="0" fontId="47" fillId="18" borderId="29" xfId="0" applyFont="1" applyFill="1" applyBorder="1" applyAlignment="1">
      <alignment horizontal="center" vertical="center"/>
    </xf>
    <xf numFmtId="0" fontId="47" fillId="18" borderId="9" xfId="0" applyFont="1" applyFill="1" applyBorder="1" applyAlignment="1">
      <alignment horizontal="center" vertical="center"/>
    </xf>
    <xf numFmtId="0" fontId="47" fillId="18" borderId="32" xfId="0" applyFont="1" applyFill="1" applyBorder="1" applyAlignment="1">
      <alignment horizontal="center" vertical="center"/>
    </xf>
    <xf numFmtId="0" fontId="47" fillId="18" borderId="0" xfId="0" applyFont="1" applyFill="1" applyBorder="1" applyAlignment="1">
      <alignment horizontal="center" vertical="center"/>
    </xf>
    <xf numFmtId="0" fontId="47" fillId="18" borderId="7" xfId="0" applyFont="1" applyFill="1" applyBorder="1" applyAlignment="1">
      <alignment horizontal="center" vertical="center"/>
    </xf>
    <xf numFmtId="0" fontId="37" fillId="0" borderId="0" xfId="0" applyFont="1" applyBorder="1" applyAlignment="1">
      <alignment horizontal="center" vertical="center" wrapText="1"/>
    </xf>
    <xf numFmtId="0" fontId="37" fillId="0" borderId="0" xfId="0" applyFont="1" applyBorder="1" applyAlignment="1">
      <alignment horizontal="center" vertical="center"/>
    </xf>
    <xf numFmtId="0" fontId="37" fillId="0" borderId="0" xfId="0" applyFont="1"/>
    <xf numFmtId="0" fontId="43" fillId="0" borderId="0" xfId="0" applyFont="1" applyBorder="1" applyAlignment="1">
      <alignment horizontal="center" vertical="center"/>
    </xf>
    <xf numFmtId="0" fontId="39" fillId="0" borderId="0" xfId="0" applyFont="1" applyBorder="1" applyAlignment="1">
      <alignment horizontal="center" vertical="center"/>
    </xf>
    <xf numFmtId="0" fontId="47" fillId="19" borderId="19" xfId="0" applyFont="1" applyFill="1" applyBorder="1" applyAlignment="1">
      <alignment horizontal="center" vertical="center" wrapText="1"/>
    </xf>
    <xf numFmtId="0" fontId="47" fillId="19" borderId="20" xfId="0" applyFont="1" applyFill="1" applyBorder="1" applyAlignment="1">
      <alignment horizontal="center" vertical="center" wrapText="1"/>
    </xf>
    <xf numFmtId="0" fontId="47" fillId="19" borderId="21" xfId="0" applyFont="1" applyFill="1" applyBorder="1" applyAlignment="1">
      <alignment horizontal="center" vertical="center" wrapText="1"/>
    </xf>
    <xf numFmtId="0" fontId="37" fillId="0" borderId="0" xfId="0" applyFont="1" applyAlignment="1">
      <alignment horizontal="center" vertical="center"/>
    </xf>
    <xf numFmtId="0" fontId="47" fillId="20" borderId="4" xfId="0" applyFont="1" applyFill="1" applyBorder="1" applyAlignment="1">
      <alignment horizontal="center" vertical="center" wrapText="1"/>
    </xf>
    <xf numFmtId="0" fontId="47" fillId="20" borderId="5" xfId="0" applyFont="1" applyFill="1" applyBorder="1" applyAlignment="1">
      <alignment horizontal="center" vertical="center"/>
    </xf>
    <xf numFmtId="0" fontId="47" fillId="20" borderId="6" xfId="0" applyFont="1" applyFill="1" applyBorder="1" applyAlignment="1">
      <alignment horizontal="center" vertical="center" wrapText="1"/>
    </xf>
    <xf numFmtId="0" fontId="37" fillId="19" borderId="19" xfId="0" applyFont="1" applyFill="1" applyBorder="1" applyAlignment="1">
      <alignment horizontal="center" vertical="center"/>
    </xf>
    <xf numFmtId="0" fontId="37" fillId="19" borderId="20" xfId="0" applyFont="1" applyFill="1" applyBorder="1" applyAlignment="1">
      <alignment horizontal="center" vertical="center"/>
    </xf>
    <xf numFmtId="0" fontId="37" fillId="19" borderId="21" xfId="0" applyFont="1" applyFill="1" applyBorder="1" applyAlignment="1">
      <alignment horizontal="center" vertical="center"/>
    </xf>
    <xf numFmtId="0" fontId="37" fillId="20" borderId="8" xfId="0" applyFont="1" applyFill="1" applyBorder="1" applyAlignment="1">
      <alignment horizontal="center" vertical="center"/>
    </xf>
    <xf numFmtId="49" fontId="37" fillId="20" borderId="1" xfId="0" applyNumberFormat="1" applyFont="1" applyFill="1" applyBorder="1" applyAlignment="1">
      <alignment horizontal="center" vertical="center"/>
    </xf>
    <xf numFmtId="168" fontId="37" fillId="20" borderId="10" xfId="0" applyNumberFormat="1" applyFont="1" applyFill="1" applyBorder="1" applyAlignment="1">
      <alignment horizontal="center" vertical="center"/>
    </xf>
    <xf numFmtId="0" fontId="47" fillId="21" borderId="30" xfId="0" applyFont="1" applyFill="1" applyBorder="1" applyAlignment="1">
      <alignment horizontal="center" vertical="center" wrapText="1"/>
    </xf>
    <xf numFmtId="0" fontId="47" fillId="21" borderId="45" xfId="0" applyFont="1" applyFill="1" applyBorder="1" applyAlignment="1">
      <alignment horizontal="center" vertical="center" wrapText="1"/>
    </xf>
    <xf numFmtId="0" fontId="47" fillId="21" borderId="31" xfId="0" applyFont="1" applyFill="1" applyBorder="1" applyAlignment="1">
      <alignment horizontal="center" vertical="center" wrapText="1"/>
    </xf>
    <xf numFmtId="0" fontId="41" fillId="21" borderId="19" xfId="0" applyFont="1" applyFill="1" applyBorder="1" applyAlignment="1">
      <alignment horizontal="center" vertical="center"/>
    </xf>
    <xf numFmtId="0" fontId="41" fillId="21" borderId="20" xfId="0" applyFont="1" applyFill="1" applyBorder="1" applyAlignment="1">
      <alignment horizontal="center" vertical="center"/>
    </xf>
    <xf numFmtId="0" fontId="41" fillId="21" borderId="21" xfId="0" applyFont="1" applyFill="1" applyBorder="1" applyAlignment="1">
      <alignment horizontal="center" vertical="center"/>
    </xf>
    <xf numFmtId="0" fontId="47" fillId="21" borderId="32" xfId="0" applyFont="1" applyFill="1" applyBorder="1" applyAlignment="1">
      <alignment horizontal="center" vertical="center" wrapText="1"/>
    </xf>
    <xf numFmtId="0" fontId="47" fillId="21" borderId="0" xfId="0" applyFont="1" applyFill="1" applyBorder="1" applyAlignment="1">
      <alignment horizontal="center" vertical="center" wrapText="1"/>
    </xf>
    <xf numFmtId="0" fontId="47" fillId="21" borderId="7" xfId="0" applyFont="1" applyFill="1" applyBorder="1" applyAlignment="1">
      <alignment horizontal="center" vertical="center" wrapText="1"/>
    </xf>
    <xf numFmtId="1" fontId="41" fillId="20" borderId="15" xfId="0" applyNumberFormat="1" applyFont="1" applyFill="1" applyBorder="1" applyAlignment="1">
      <alignment horizontal="center" vertical="center"/>
    </xf>
    <xf numFmtId="1" fontId="41" fillId="20" borderId="16" xfId="0" applyNumberFormat="1" applyFont="1" applyFill="1" applyBorder="1" applyAlignment="1">
      <alignment horizontal="center" vertical="center"/>
    </xf>
    <xf numFmtId="1" fontId="41" fillId="20" borderId="17" xfId="0" applyNumberFormat="1" applyFont="1" applyFill="1" applyBorder="1" applyAlignment="1">
      <alignment horizontal="center" vertical="center"/>
    </xf>
    <xf numFmtId="0" fontId="47" fillId="0" borderId="47" xfId="0" applyFont="1" applyFill="1" applyBorder="1" applyAlignment="1">
      <alignment horizontal="center" vertical="center" textRotation="90"/>
    </xf>
    <xf numFmtId="0" fontId="37" fillId="21" borderId="15" xfId="0" applyFont="1" applyFill="1" applyBorder="1" applyAlignment="1">
      <alignment horizontal="center"/>
    </xf>
    <xf numFmtId="0" fontId="37" fillId="21" borderId="17" xfId="0" applyFont="1" applyFill="1" applyBorder="1" applyAlignment="1">
      <alignment horizontal="center"/>
    </xf>
    <xf numFmtId="0" fontId="41" fillId="20" borderId="30" xfId="0" applyFont="1" applyFill="1" applyBorder="1" applyAlignment="1">
      <alignment horizontal="center" vertical="center"/>
    </xf>
    <xf numFmtId="0" fontId="41" fillId="20" borderId="45" xfId="0" applyFont="1" applyFill="1" applyBorder="1" applyAlignment="1">
      <alignment horizontal="center" vertical="center"/>
    </xf>
    <xf numFmtId="0" fontId="41" fillId="20" borderId="31" xfId="0" applyFont="1" applyFill="1" applyBorder="1" applyAlignment="1">
      <alignment horizontal="center" vertical="center"/>
    </xf>
    <xf numFmtId="0" fontId="47" fillId="0" borderId="70" xfId="0" applyFont="1" applyFill="1" applyBorder="1" applyAlignment="1">
      <alignment horizontal="center" vertical="center" textRotation="90"/>
    </xf>
    <xf numFmtId="0" fontId="37" fillId="0" borderId="33" xfId="0" applyFont="1" applyBorder="1" applyAlignment="1">
      <alignment horizontal="center"/>
    </xf>
    <xf numFmtId="0" fontId="37" fillId="0" borderId="56" xfId="0" applyFont="1" applyFill="1" applyBorder="1" applyAlignment="1">
      <alignment horizontal="center"/>
    </xf>
    <xf numFmtId="0" fontId="37" fillId="0" borderId="31" xfId="0" applyFont="1" applyBorder="1" applyAlignment="1">
      <alignment horizontal="center"/>
    </xf>
    <xf numFmtId="165" fontId="37" fillId="14" borderId="55" xfId="0" applyNumberFormat="1" applyFont="1" applyFill="1" applyBorder="1" applyAlignment="1">
      <alignment horizontal="center" vertical="center"/>
    </xf>
    <xf numFmtId="165" fontId="37" fillId="14" borderId="20" xfId="0" applyNumberFormat="1" applyFont="1" applyFill="1" applyBorder="1" applyAlignment="1">
      <alignment horizontal="center" vertical="center"/>
    </xf>
    <xf numFmtId="0" fontId="37" fillId="0" borderId="8"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0" borderId="7" xfId="0" applyFont="1" applyBorder="1" applyAlignment="1">
      <alignment horizontal="center"/>
    </xf>
    <xf numFmtId="169" fontId="37" fillId="0" borderId="33" xfId="0" applyNumberFormat="1" applyFont="1" applyBorder="1" applyAlignment="1">
      <alignment horizontal="center" vertical="center"/>
    </xf>
    <xf numFmtId="169" fontId="37" fillId="0" borderId="27" xfId="0" applyNumberFormat="1" applyFont="1" applyBorder="1" applyAlignment="1">
      <alignment horizontal="center" vertical="center"/>
    </xf>
    <xf numFmtId="169" fontId="37" fillId="0" borderId="56" xfId="0" applyNumberFormat="1" applyFont="1" applyBorder="1" applyAlignment="1">
      <alignment horizontal="center" vertical="center"/>
    </xf>
    <xf numFmtId="0" fontId="37" fillId="0" borderId="8" xfId="0" applyFont="1" applyBorder="1" applyAlignment="1">
      <alignment horizontal="center"/>
    </xf>
    <xf numFmtId="164" fontId="37" fillId="0" borderId="10" xfId="0" applyNumberFormat="1" applyFont="1" applyFill="1" applyBorder="1" applyAlignment="1">
      <alignment horizontal="center"/>
    </xf>
    <xf numFmtId="169" fontId="37" fillId="14" borderId="8" xfId="0" applyNumberFormat="1" applyFont="1" applyFill="1" applyBorder="1" applyAlignment="1">
      <alignment horizontal="center" vertical="center"/>
    </xf>
    <xf numFmtId="0" fontId="37" fillId="0" borderId="10" xfId="0" applyFont="1" applyFill="1" applyBorder="1" applyAlignment="1">
      <alignment horizontal="center"/>
    </xf>
    <xf numFmtId="165" fontId="37" fillId="0" borderId="8" xfId="0" applyNumberFormat="1" applyFont="1" applyBorder="1" applyAlignment="1">
      <alignment horizontal="center" vertical="center"/>
    </xf>
    <xf numFmtId="0" fontId="37" fillId="0" borderId="9" xfId="0" applyFont="1" applyBorder="1" applyAlignment="1">
      <alignment horizontal="center"/>
    </xf>
    <xf numFmtId="0" fontId="37" fillId="22" borderId="12" xfId="0" applyFont="1" applyFill="1" applyBorder="1" applyAlignment="1">
      <alignment horizontal="center" vertical="center"/>
    </xf>
    <xf numFmtId="0" fontId="37" fillId="22" borderId="13" xfId="0" applyFont="1" applyFill="1" applyBorder="1" applyAlignment="1">
      <alignment horizontal="center" vertical="center"/>
    </xf>
    <xf numFmtId="0" fontId="37" fillId="22" borderId="18" xfId="0" applyFont="1" applyFill="1" applyBorder="1" applyAlignment="1">
      <alignment horizontal="center" vertical="center"/>
    </xf>
    <xf numFmtId="0" fontId="37" fillId="0" borderId="4" xfId="0" applyFont="1" applyBorder="1" applyAlignment="1">
      <alignment horizontal="center"/>
    </xf>
    <xf numFmtId="0" fontId="37" fillId="0" borderId="6" xfId="0" applyFont="1" applyBorder="1" applyAlignment="1">
      <alignment horizontal="center"/>
    </xf>
    <xf numFmtId="0" fontId="37" fillId="0" borderId="10" xfId="0" applyFont="1" applyBorder="1" applyAlignment="1">
      <alignment horizontal="center"/>
    </xf>
    <xf numFmtId="0" fontId="37" fillId="0" borderId="12" xfId="0" applyFont="1" applyBorder="1" applyAlignment="1">
      <alignment horizontal="center"/>
    </xf>
    <xf numFmtId="0" fontId="37" fillId="0" borderId="18" xfId="0" applyFont="1" applyBorder="1" applyAlignment="1">
      <alignment horizontal="center"/>
    </xf>
    <xf numFmtId="0" fontId="47" fillId="0" borderId="48" xfId="0" applyFont="1" applyFill="1" applyBorder="1" applyAlignment="1">
      <alignment horizontal="center" vertical="center" textRotation="90"/>
    </xf>
    <xf numFmtId="0" fontId="37" fillId="0" borderId="12" xfId="0" applyFont="1" applyFill="1" applyBorder="1" applyAlignment="1">
      <alignment horizontal="center" vertical="center" wrapText="1"/>
    </xf>
    <xf numFmtId="0" fontId="37" fillId="0" borderId="18" xfId="0" applyFont="1" applyFill="1" applyBorder="1" applyAlignment="1">
      <alignment horizontal="center"/>
    </xf>
    <xf numFmtId="169" fontId="37" fillId="0" borderId="0" xfId="0" applyNumberFormat="1" applyFont="1" applyAlignment="1">
      <alignment horizontal="center" vertical="center"/>
    </xf>
  </cellXfs>
  <cellStyles count="5">
    <cellStyle name="Buena" xfId="2" builtinId="26"/>
    <cellStyle name="Incorrecto" xfId="3" builtinId="27"/>
    <cellStyle name="Neutral" xfId="4" builtinId="28"/>
    <cellStyle name="Normal" xfId="0" builtinId="0"/>
    <cellStyle name="Porcentaje" xfId="1" builtinId="5"/>
  </cellStyles>
  <dxfs count="1">
    <dxf>
      <font>
        <color rgb="FF9C0006"/>
      </font>
      <fill>
        <patternFill>
          <bgColor rgb="FF00B0F0"/>
        </patternFill>
      </fill>
    </dxf>
  </dxfs>
  <tableStyles count="0" defaultTableStyle="TableStyleMedium2" defaultPivotStyle="PivotStyleLight16"/>
  <colors>
    <mruColors>
      <color rgb="FFFF9900"/>
      <color rgb="FFDDEBF7"/>
      <color rgb="FFFFF2CC"/>
      <color rgb="FFFFFFFF"/>
      <color rgb="FFFFFF99"/>
      <color rgb="FFF4B084"/>
      <color rgb="FF8DB4E2"/>
      <color rgb="FFFFD85D"/>
      <color rgb="FF9BC2E6"/>
      <color rgb="FF1F4E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13593958891352E-2"/>
          <c:y val="0.12058195872185679"/>
          <c:w val="0.89016256604346367"/>
          <c:h val="0.80768101300863082"/>
        </c:manualLayout>
      </c:layout>
      <c:scatterChart>
        <c:scatterStyle val="lineMarker"/>
        <c:varyColors val="0"/>
        <c:ser>
          <c:idx val="0"/>
          <c:order val="0"/>
          <c:tx>
            <c:strRef>
              <c:f>' CALCULO BALANZAS (VERI)'!$J$121:$J$125</c:f>
              <c:strCache>
                <c:ptCount val="5"/>
                <c:pt idx="0">
                  <c:v>1</c:v>
                </c:pt>
                <c:pt idx="1">
                  <c:v>5</c:v>
                </c:pt>
                <c:pt idx="2">
                  <c:v>50</c:v>
                </c:pt>
                <c:pt idx="3">
                  <c:v>100</c:v>
                </c:pt>
                <c:pt idx="4">
                  <c:v>200</c:v>
                </c:pt>
              </c:strCache>
            </c:strRef>
          </c:tx>
          <c:spPr>
            <a:ln w="25400" cap="rnd">
              <a:solidFill>
                <a:schemeClr val="accent1"/>
              </a:solidFill>
              <a:bevel/>
            </a:ln>
            <a:effectLst>
              <a:outerShdw blurRad="57150" dist="19050" dir="5400000" algn="ctr" rotWithShape="0">
                <a:srgbClr val="000000">
                  <a:alpha val="63000"/>
                </a:srgbClr>
              </a:outerShdw>
            </a:effectLst>
          </c:spPr>
          <c:marker>
            <c:symbol val="circle"/>
            <c:size val="6"/>
            <c:spPr>
              <a:solidFill>
                <a:schemeClr val="accent2">
                  <a:lumMod val="75000"/>
                </a:schemeClr>
              </a:solidFill>
              <a:ln w="25400" cap="rnd">
                <a:solidFill>
                  <a:schemeClr val="accent1"/>
                </a:solidFill>
                <a:round/>
              </a:ln>
              <a:effectLst>
                <a:outerShdw blurRad="57150" dist="19050" dir="5400000" algn="ctr" rotWithShape="0">
                  <a:srgbClr val="000000">
                    <a:alpha val="63000"/>
                  </a:srgbClr>
                </a:outerShdw>
              </a:effectLst>
            </c:spPr>
          </c:marker>
          <c:trendline>
            <c:spPr>
              <a:ln w="19050" cap="rnd">
                <a:solidFill>
                  <a:schemeClr val="accent1"/>
                </a:solidFill>
                <a:prstDash val="sysDash"/>
              </a:ln>
              <a:effectLst/>
            </c:spPr>
            <c:trendlineType val="linear"/>
            <c:dispRSqr val="1"/>
            <c:dispEq val="1"/>
            <c:trendlineLbl>
              <c:layout>
                <c:manualLayout>
                  <c:x val="-0.36471686320229446"/>
                  <c:y val="-7.2712303903255546E-2"/>
                </c:manualLayout>
              </c:layout>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lt1">
                          <a:lumMod val="75000"/>
                        </a:schemeClr>
                      </a:solidFill>
                      <a:latin typeface="Arial Narrow" panose="020B0606020202030204" pitchFamily="34" charset="0"/>
                      <a:ea typeface="+mn-ea"/>
                      <a:cs typeface="+mn-cs"/>
                    </a:defRPr>
                  </a:pPr>
                  <a:endParaRPr lang="es-CO"/>
                </a:p>
              </c:txPr>
            </c:trendlineLbl>
          </c:trendline>
          <c:errBars>
            <c:errDir val="x"/>
            <c:errBarType val="both"/>
            <c:errValType val="fixedVal"/>
            <c:noEndCap val="0"/>
            <c:val val="1"/>
            <c:spPr>
              <a:noFill/>
              <a:ln w="9525" cap="flat" cmpd="sng" algn="ctr">
                <a:solidFill>
                  <a:schemeClr val="lt1">
                    <a:lumMod val="95000"/>
                  </a:schemeClr>
                </a:solidFill>
                <a:round/>
              </a:ln>
              <a:effectLst/>
            </c:spPr>
          </c:errBars>
          <c:xVal>
            <c:numRef>
              <c:f>' CALCULO BALANZAS (VERI)'!$J$121:$J$125</c:f>
              <c:numCache>
                <c:formatCode>0</c:formatCode>
                <c:ptCount val="5"/>
                <c:pt idx="0">
                  <c:v>1</c:v>
                </c:pt>
                <c:pt idx="1">
                  <c:v>5</c:v>
                </c:pt>
                <c:pt idx="2">
                  <c:v>50</c:v>
                </c:pt>
                <c:pt idx="3">
                  <c:v>100</c:v>
                </c:pt>
                <c:pt idx="4">
                  <c:v>200</c:v>
                </c:pt>
              </c:numCache>
            </c:numRef>
          </c:xVal>
          <c:yVal>
            <c:numRef>
              <c:f>' CALCULO BALANZAS (VERI)'!$K$121:$K$125</c:f>
              <c:numCache>
                <c:formatCode>0.00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109293344"/>
        <c:axId val="109293888"/>
      </c:scatterChart>
      <c:valAx>
        <c:axId val="109293344"/>
        <c:scaling>
          <c:orientation val="minMax"/>
          <c:max val="200"/>
          <c:min val="0"/>
        </c:scaling>
        <c:delete val="0"/>
        <c:axPos val="b"/>
        <c:title>
          <c:tx>
            <c:rich>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s-CO" cap="none" baseline="0"/>
                  <a:t>CARGA (g)</a:t>
                </a:r>
              </a:p>
            </c:rich>
          </c:tx>
          <c:layout>
            <c:manualLayout>
              <c:xMode val="edge"/>
              <c:yMode val="edge"/>
              <c:x val="0.49284502787607881"/>
              <c:y val="0.82940679881451573"/>
            </c:manualLayout>
          </c:layout>
          <c:overlay val="0"/>
          <c:spPr>
            <a:noFill/>
            <a:ln>
              <a:noFill/>
            </a:ln>
            <a:effectLst/>
          </c:spPr>
          <c:txPr>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es-CO"/>
            </a:p>
          </c:txPr>
        </c:title>
        <c:numFmt formatCode="0" sourceLinked="1"/>
        <c:majorTickMark val="out"/>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09293888"/>
        <c:crosses val="autoZero"/>
        <c:crossBetween val="midCat"/>
        <c:majorUnit val="50"/>
        <c:minorUnit val="50"/>
      </c:valAx>
      <c:valAx>
        <c:axId val="109293888"/>
        <c:scaling>
          <c:orientation val="minMax"/>
          <c:max val="0.60000000000000009"/>
          <c:min val="-0.60000000000000009"/>
        </c:scaling>
        <c:delete val="0"/>
        <c:axPos val="l"/>
        <c:title>
          <c:tx>
            <c:rich>
              <a:bodyPr rot="-5400000" spcFirstLastPara="1" vertOverflow="ellipsis" vert="horz" wrap="square" anchor="ctr" anchorCtr="1"/>
              <a:lstStyle/>
              <a:p>
                <a:pPr>
                  <a:defRPr sz="900" b="1" i="0" u="none" strike="noStrike" kern="1200" cap="none" baseline="0">
                    <a:solidFill>
                      <a:schemeClr val="lt1">
                        <a:lumMod val="75000"/>
                      </a:schemeClr>
                    </a:solidFill>
                    <a:latin typeface="+mn-lt"/>
                    <a:ea typeface="+mn-ea"/>
                    <a:cs typeface="+mn-cs"/>
                  </a:defRPr>
                </a:pPr>
                <a:r>
                  <a:rPr lang="es-CO" cap="none" baseline="0"/>
                  <a:t>IcerItidumbre   mg                    </a:t>
                </a:r>
              </a:p>
            </c:rich>
          </c:tx>
          <c:layout>
            <c:manualLayout>
              <c:xMode val="edge"/>
              <c:yMode val="edge"/>
              <c:x val="1.2119361627031297E-2"/>
              <c:y val="0.27774061735122496"/>
            </c:manualLayout>
          </c:layout>
          <c:overlay val="0"/>
          <c:spPr>
            <a:noFill/>
            <a:ln>
              <a:noFill/>
            </a:ln>
            <a:effectLst/>
          </c:spPr>
          <c:txPr>
            <a:bodyPr rot="-5400000" spcFirstLastPara="1" vertOverflow="ellipsis" vert="horz" wrap="square" anchor="ctr" anchorCtr="1"/>
            <a:lstStyle/>
            <a:p>
              <a:pPr>
                <a:defRPr sz="900" b="1" i="0" u="none" strike="noStrike" kern="1200" cap="none" baseline="0">
                  <a:solidFill>
                    <a:schemeClr val="lt1">
                      <a:lumMod val="75000"/>
                    </a:schemeClr>
                  </a:solidFill>
                  <a:latin typeface="+mn-lt"/>
                  <a:ea typeface="+mn-ea"/>
                  <a:cs typeface="+mn-cs"/>
                </a:defRPr>
              </a:pPr>
              <a:endParaRPr lang="es-CO"/>
            </a:p>
          </c:txPr>
        </c:title>
        <c:numFmt formatCode="0.00" sourceLinked="1"/>
        <c:majorTickMark val="out"/>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09293344"/>
        <c:crosses val="autoZero"/>
        <c:crossBetween val="midCat"/>
        <c:majorUnit val="0.2"/>
        <c:minorUnit val="0.2"/>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s-CO"/>
              <a:t>PRUEBA</a:t>
            </a:r>
            <a:r>
              <a:rPr lang="es-CO" baseline="0"/>
              <a:t> (F)</a:t>
            </a:r>
            <a:endParaRPr lang="es-CO"/>
          </a:p>
        </c:rich>
      </c:tx>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lineChart>
        <c:grouping val="standard"/>
        <c:varyColors val="0"/>
        <c:ser>
          <c:idx val="0"/>
          <c:order val="0"/>
          <c:tx>
            <c:strRef>
              <c:f>' CALCULO BALANZAS (VERI)'!$E$155</c:f>
              <c:strCache>
                <c:ptCount val="1"/>
                <c:pt idx="0">
                  <c:v>F  critico (S)</c:v>
                </c:pt>
              </c:strCache>
            </c:strRef>
          </c:tx>
          <c:spPr>
            <a:ln w="22225" cap="rnd">
              <a:solidFill>
                <a:schemeClr val="accent1"/>
              </a:solidFill>
            </a:ln>
            <a:effectLst>
              <a:glow rad="139700">
                <a:schemeClr val="accent1">
                  <a:satMod val="175000"/>
                  <a:alpha val="14000"/>
                </a:schemeClr>
              </a:glow>
            </a:effectLst>
          </c:spPr>
          <c:marker>
            <c:symbol val="none"/>
          </c:marker>
          <c:cat>
            <c:numRef>
              <c:f>' CALCULO BALANZAS (VERI)'!$E$148:$G$148</c:f>
              <c:numCache>
                <c:formatCode>0</c:formatCode>
                <c:ptCount val="3"/>
                <c:pt idx="0">
                  <c:v>10</c:v>
                </c:pt>
                <c:pt idx="1">
                  <c:v>100</c:v>
                </c:pt>
                <c:pt idx="2">
                  <c:v>200</c:v>
                </c:pt>
              </c:numCache>
            </c:numRef>
          </c:cat>
          <c:val>
            <c:numRef>
              <c:f>' CALCULO BALANZAS (VERI)'!$E$156:$E$158</c:f>
              <c:numCache>
                <c:formatCode>General</c:formatCode>
                <c:ptCount val="3"/>
                <c:pt idx="0">
                  <c:v>2.456</c:v>
                </c:pt>
                <c:pt idx="1">
                  <c:v>2.456</c:v>
                </c:pt>
                <c:pt idx="2">
                  <c:v>2.456</c:v>
                </c:pt>
              </c:numCache>
            </c:numRef>
          </c:val>
          <c:smooth val="0"/>
        </c:ser>
        <c:ser>
          <c:idx val="1"/>
          <c:order val="1"/>
          <c:tx>
            <c:strRef>
              <c:f>' CALCULO BALANZAS (VERI)'!$F$155</c:f>
              <c:strCache>
                <c:ptCount val="1"/>
                <c:pt idx="0">
                  <c:v>F critico (I)</c:v>
                </c:pt>
              </c:strCache>
            </c:strRef>
          </c:tx>
          <c:spPr>
            <a:ln w="22225" cap="rnd">
              <a:solidFill>
                <a:schemeClr val="accent2"/>
              </a:solidFill>
            </a:ln>
            <a:effectLst>
              <a:glow rad="139700">
                <a:schemeClr val="accent2">
                  <a:satMod val="175000"/>
                  <a:alpha val="14000"/>
                </a:schemeClr>
              </a:glow>
            </a:effectLst>
          </c:spPr>
          <c:marker>
            <c:symbol val="none"/>
          </c:marker>
          <c:cat>
            <c:numRef>
              <c:f>' CALCULO BALANZAS (VERI)'!$E$148:$G$148</c:f>
              <c:numCache>
                <c:formatCode>0</c:formatCode>
                <c:ptCount val="3"/>
                <c:pt idx="0">
                  <c:v>10</c:v>
                </c:pt>
                <c:pt idx="1">
                  <c:v>100</c:v>
                </c:pt>
                <c:pt idx="2">
                  <c:v>200</c:v>
                </c:pt>
              </c:numCache>
            </c:numRef>
          </c:cat>
          <c:val>
            <c:numRef>
              <c:f>' CALCULO BALANZAS (VERI)'!$F$156:$F$158</c:f>
              <c:numCache>
                <c:formatCode>General</c:formatCode>
                <c:ptCount val="3"/>
                <c:pt idx="0">
                  <c:v>-2.456</c:v>
                </c:pt>
                <c:pt idx="1">
                  <c:v>-2.456</c:v>
                </c:pt>
                <c:pt idx="2">
                  <c:v>-2.456</c:v>
                </c:pt>
              </c:numCache>
            </c:numRef>
          </c:val>
          <c:smooth val="0"/>
        </c:ser>
        <c:ser>
          <c:idx val="3"/>
          <c:order val="2"/>
          <c:tx>
            <c:v>F</c:v>
          </c:tx>
          <c:spPr>
            <a:ln w="22225" cap="rnd">
              <a:solidFill>
                <a:schemeClr val="accent4"/>
              </a:solidFill>
            </a:ln>
            <a:effectLst>
              <a:glow rad="139700">
                <a:schemeClr val="accent4">
                  <a:satMod val="175000"/>
                  <a:alpha val="14000"/>
                </a:schemeClr>
              </a:glow>
            </a:effectLst>
          </c:spPr>
          <c:marker>
            <c:symbol val="circle"/>
            <c:size val="8"/>
            <c:spPr>
              <a:solidFill>
                <a:srgbClr val="FF0000"/>
              </a:solidFill>
              <a:ln>
                <a:solidFill>
                  <a:schemeClr val="accent1"/>
                </a:solidFill>
              </a:ln>
              <a:effectLst>
                <a:glow rad="63500">
                  <a:schemeClr val="accent4">
                    <a:satMod val="175000"/>
                    <a:alpha val="25000"/>
                  </a:schemeClr>
                </a:glow>
              </a:effectLst>
            </c:spPr>
          </c:marker>
          <c:cat>
            <c:numRef>
              <c:f>' CALCULO BALANZAS (VERI)'!$E$148:$G$148</c:f>
              <c:numCache>
                <c:formatCode>0</c:formatCode>
                <c:ptCount val="3"/>
                <c:pt idx="0">
                  <c:v>10</c:v>
                </c:pt>
                <c:pt idx="1">
                  <c:v>100</c:v>
                </c:pt>
                <c:pt idx="2">
                  <c:v>200</c:v>
                </c:pt>
              </c:numCache>
            </c:numRef>
          </c:cat>
          <c:val>
            <c:numRef>
              <c:f>' CALCULO BALANZAS (VERI)'!$E$153:$G$153</c:f>
              <c:numCache>
                <c:formatCode>0.00000</c:formatCode>
                <c:ptCount val="3"/>
                <c:pt idx="0">
                  <c:v>0</c:v>
                </c:pt>
                <c:pt idx="1">
                  <c:v>0</c:v>
                </c:pt>
                <c:pt idx="2">
                  <c:v>0</c:v>
                </c:pt>
              </c:numCache>
            </c:numRef>
          </c:val>
          <c:smooth val="0"/>
        </c:ser>
        <c:dLbls>
          <c:showLegendKey val="0"/>
          <c:showVal val="0"/>
          <c:showCatName val="0"/>
          <c:showSerName val="0"/>
          <c:showPercent val="0"/>
          <c:showBubbleSize val="0"/>
        </c:dLbls>
        <c:smooth val="0"/>
        <c:axId val="109300416"/>
        <c:axId val="109294976"/>
        <c:extLst>
          <c:ext xmlns:c15="http://schemas.microsoft.com/office/drawing/2012/chart" uri="{02D57815-91ED-43cb-92C2-25804820EDAC}">
            <c15:filteredLineSeries>
              <c15:ser>
                <c:idx val="2"/>
                <c:order val="3"/>
                <c:tx>
                  <c:strRef>
                    <c:extLst>
                      <c:ext uri="{02D57815-91ED-43cb-92C2-25804820EDAC}">
                        <c15:formulaRef>
                          <c15:sqref>'[4]BALANZA XPE 205'!$J$11:$L$11</c15:sqref>
                        </c15:formulaRef>
                      </c:ext>
                    </c:extLst>
                    <c:strCache>
                      <c:ptCount val="1"/>
                      <c:pt idx="0">
                        <c:v>CARGAS </c:v>
                      </c:pt>
                    </c:strCache>
                  </c:strRef>
                </c:tx>
                <c:spPr>
                  <a:ln w="22225" cap="rnd">
                    <a:solidFill>
                      <a:schemeClr val="accent3"/>
                    </a:solidFill>
                  </a:ln>
                  <a:effectLst>
                    <a:glow rad="139700">
                      <a:schemeClr val="accent3">
                        <a:satMod val="175000"/>
                        <a:alpha val="14000"/>
                      </a:schemeClr>
                    </a:glow>
                  </a:effectLst>
                </c:spPr>
                <c:marker>
                  <c:symbol val="none"/>
                </c:marker>
                <c:cat>
                  <c:numRef>
                    <c:extLst>
                      <c:ext uri="{02D57815-91ED-43cb-92C2-25804820EDAC}">
                        <c15:formulaRef>
                          <c15:sqref>' CALCULO BALANZAS (VERI)'!$E$148:$G$148</c15:sqref>
                        </c15:formulaRef>
                      </c:ext>
                    </c:extLst>
                    <c:numCache>
                      <c:formatCode>0</c:formatCode>
                      <c:ptCount val="3"/>
                      <c:pt idx="0">
                        <c:v>10</c:v>
                      </c:pt>
                      <c:pt idx="1">
                        <c:v>100</c:v>
                      </c:pt>
                      <c:pt idx="2">
                        <c:v>200</c:v>
                      </c:pt>
                    </c:numCache>
                  </c:numRef>
                </c:cat>
                <c:val>
                  <c:numRef>
                    <c:extLst>
                      <c:ext uri="{02D57815-91ED-43cb-92C2-25804820EDAC}">
                        <c15:formulaRef>
                          <c15:sqref>'[4]BALANZA XPE 205'!$J$12:$L$12</c15:sqref>
                        </c15:formulaRef>
                      </c:ext>
                    </c:extLst>
                    <c:numCache>
                      <c:formatCode>General</c:formatCode>
                      <c:ptCount val="3"/>
                      <c:pt idx="0">
                        <c:v>0</c:v>
                      </c:pt>
                      <c:pt idx="1">
                        <c:v>0</c:v>
                      </c:pt>
                      <c:pt idx="2">
                        <c:v>0</c:v>
                      </c:pt>
                    </c:numCache>
                  </c:numRef>
                </c:val>
                <c:smooth val="0"/>
              </c15:ser>
            </c15:filteredLineSeries>
          </c:ext>
        </c:extLst>
      </c:lineChart>
      <c:catAx>
        <c:axId val="109300416"/>
        <c:scaling>
          <c:orientation val="minMax"/>
        </c:scaling>
        <c:delete val="0"/>
        <c:axPos val="b"/>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0" sourceLinked="1"/>
        <c:majorTickMark val="none"/>
        <c:minorTickMark val="none"/>
        <c:tickLblPos val="nextTo"/>
        <c:spPr>
          <a:solidFill>
            <a:schemeClr val="accent1"/>
          </a:solid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09294976"/>
        <c:crosses val="autoZero"/>
        <c:auto val="1"/>
        <c:lblAlgn val="ctr"/>
        <c:lblOffset val="100"/>
        <c:noMultiLvlLbl val="0"/>
      </c:catAx>
      <c:valAx>
        <c:axId val="109294976"/>
        <c:scaling>
          <c:orientation val="minMax"/>
        </c:scaling>
        <c:delete val="0"/>
        <c:axPos val="l"/>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09300416"/>
        <c:crosses val="autoZero"/>
        <c:crossBetween val="between"/>
      </c:valAx>
      <c:dTable>
        <c:showHorzBorder val="1"/>
        <c:showVertBorder val="1"/>
        <c:showOutline val="1"/>
        <c:showKeys val="1"/>
        <c:spPr>
          <a:noFill/>
          <a:ln w="9525">
            <a:solidFill>
              <a:schemeClr val="dk1">
                <a:lumMod val="50000"/>
                <a:lumOff val="50000"/>
              </a:schemeClr>
            </a:solidFill>
          </a:ln>
          <a:effectLst/>
        </c:spPr>
        <c:txPr>
          <a:bodyPr rot="0" spcFirstLastPara="1" vertOverflow="ellipsis" vert="horz" wrap="square" anchor="ctr" anchorCtr="1"/>
          <a:lstStyle/>
          <a:p>
            <a:pPr rtl="0">
              <a:defRPr sz="900" b="0" i="0" u="none" strike="noStrike" kern="1200" baseline="0">
                <a:solidFill>
                  <a:schemeClr val="lt1">
                    <a:lumMod val="7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20" baseline="0">
                <a:solidFill>
                  <a:schemeClr val="dk1">
                    <a:lumMod val="50000"/>
                    <a:lumOff val="50000"/>
                  </a:schemeClr>
                </a:solidFill>
                <a:latin typeface="+mn-lt"/>
                <a:ea typeface="+mn-ea"/>
                <a:cs typeface="+mn-cs"/>
              </a:defRPr>
            </a:pPr>
            <a:r>
              <a:rPr lang="es-CO" b="1"/>
              <a:t>ERROR E INCERTIDUMBRE EXPANDIDA</a:t>
            </a:r>
          </a:p>
        </c:rich>
      </c:tx>
      <c:overlay val="0"/>
      <c:spPr>
        <a:noFill/>
        <a:ln>
          <a:noFill/>
        </a:ln>
        <a:effectLst/>
      </c:spPr>
      <c:txPr>
        <a:bodyPr rot="0" spcFirstLastPara="1" vertOverflow="ellipsis" vert="horz" wrap="square" anchor="ctr" anchorCtr="1"/>
        <a:lstStyle/>
        <a:p>
          <a:pPr>
            <a:defRPr sz="1400" b="1" i="0" u="none" strike="noStrike" kern="1200" cap="none" spc="20" baseline="0">
              <a:solidFill>
                <a:schemeClr val="dk1">
                  <a:lumMod val="50000"/>
                  <a:lumOff val="50000"/>
                </a:schemeClr>
              </a:solidFill>
              <a:latin typeface="+mn-lt"/>
              <a:ea typeface="+mn-ea"/>
              <a:cs typeface="+mn-cs"/>
            </a:defRPr>
          </a:pPr>
          <a:endParaRPr lang="es-CO"/>
        </a:p>
      </c:txPr>
    </c:title>
    <c:autoTitleDeleted val="0"/>
    <c:plotArea>
      <c:layout>
        <c:manualLayout>
          <c:layoutTarget val="inner"/>
          <c:xMode val="edge"/>
          <c:yMode val="edge"/>
          <c:x val="0.16805266032442853"/>
          <c:y val="0.13973223762065695"/>
          <c:w val="0.7767882213169266"/>
          <c:h val="0.7061824505416423"/>
        </c:manualLayout>
      </c:layout>
      <c:scatterChart>
        <c:scatterStyle val="lineMarker"/>
        <c:varyColors val="0"/>
        <c:ser>
          <c:idx val="0"/>
          <c:order val="0"/>
          <c:tx>
            <c:strRef>
              <c:f>INFORME!$B$110</c:f>
              <c:strCache>
                <c:ptCount val="1"/>
                <c:pt idx="0">
                  <c:v>ERROR (mg)</c:v>
                </c:pt>
              </c:strCache>
            </c:strRef>
          </c:tx>
          <c:spPr>
            <a:ln w="9525" cap="flat" cmpd="sng" algn="ctr">
              <a:noFill/>
              <a:prstDash val="sysDot"/>
              <a:round/>
            </a:ln>
            <a:effectLst/>
          </c:spPr>
          <c:marker>
            <c:symbol val="circle"/>
            <c:size val="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12700" cap="flat" cmpd="sng" algn="ctr">
                <a:solidFill>
                  <a:srgbClr val="FF0000"/>
                </a:solidFill>
                <a:round/>
              </a:ln>
              <a:effectLst/>
            </c:spPr>
          </c:marker>
          <c:dLbls>
            <c:dLbl>
              <c:idx val="0"/>
              <c:layout>
                <c:manualLayout>
                  <c:x val="-1.3671246052383443E-2"/>
                  <c:y val="-9.7885466573009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5.5100459732698455E-2"/>
                  <c:y val="-9.371880127335915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3.5991903572813008E-3"/>
                  <c:y val="-0.12705212367056315"/>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9.7384218455334268E-3"/>
                  <c:y val="-0.16871877666706805"/>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9.0923150115509194E-2"/>
                  <c:y val="-0.28121873975763129"/>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rnd">
                      <a:solidFill>
                        <a:schemeClr val="dk1">
                          <a:lumMod val="35000"/>
                          <a:lumOff val="65000"/>
                        </a:schemeClr>
                      </a:solidFill>
                      <a:round/>
                    </a:ln>
                    <a:effectLst/>
                  </c:spPr>
                </c15:leaderLines>
              </c:ext>
            </c:extLst>
          </c:dLbls>
          <c:errBars>
            <c:errDir val="y"/>
            <c:errBarType val="both"/>
            <c:errValType val="cust"/>
            <c:noEndCap val="0"/>
            <c:plus>
              <c:numRef>
                <c:f>INFORME!$C$111:$C$115</c:f>
                <c:numCache>
                  <c:formatCode>General</c:formatCode>
                  <c:ptCount val="5"/>
                  <c:pt idx="0">
                    <c:v>0</c:v>
                  </c:pt>
                  <c:pt idx="1">
                    <c:v>0</c:v>
                  </c:pt>
                  <c:pt idx="2">
                    <c:v>0</c:v>
                  </c:pt>
                  <c:pt idx="3">
                    <c:v>0</c:v>
                  </c:pt>
                  <c:pt idx="4">
                    <c:v>0</c:v>
                  </c:pt>
                </c:numCache>
              </c:numRef>
            </c:plus>
            <c:minus>
              <c:numRef>
                <c:f>INFORME!$C$111:$C$115</c:f>
                <c:numCache>
                  <c:formatCode>General</c:formatCode>
                  <c:ptCount val="5"/>
                  <c:pt idx="0">
                    <c:v>0</c:v>
                  </c:pt>
                  <c:pt idx="1">
                    <c:v>0</c:v>
                  </c:pt>
                  <c:pt idx="2">
                    <c:v>0</c:v>
                  </c:pt>
                  <c:pt idx="3">
                    <c:v>0</c:v>
                  </c:pt>
                  <c:pt idx="4">
                    <c:v>0</c:v>
                  </c:pt>
                </c:numCache>
              </c:numRef>
            </c:minus>
            <c:spPr>
              <a:noFill/>
              <a:ln w="12700" cap="rnd">
                <a:solidFill>
                  <a:schemeClr val="tx1">
                    <a:alpha val="95000"/>
                  </a:schemeClr>
                </a:solidFill>
                <a:round/>
              </a:ln>
              <a:effectLst/>
            </c:spPr>
          </c:errBars>
          <c:errBars>
            <c:errDir val="x"/>
            <c:errBarType val="both"/>
            <c:errValType val="fixedVal"/>
            <c:noEndCap val="0"/>
            <c:val val="1"/>
            <c:spPr>
              <a:noFill/>
              <a:ln w="9525" cap="rnd">
                <a:solidFill>
                  <a:schemeClr val="dk1">
                    <a:lumMod val="65000"/>
                    <a:lumOff val="35000"/>
                  </a:schemeClr>
                </a:solidFill>
                <a:round/>
              </a:ln>
              <a:effectLst/>
            </c:spPr>
          </c:errBars>
          <c:xVal>
            <c:numRef>
              <c:f>INFORME!$A$111:$A$115</c:f>
              <c:numCache>
                <c:formatCode>0</c:formatCode>
                <c:ptCount val="5"/>
                <c:pt idx="0">
                  <c:v>0</c:v>
                </c:pt>
                <c:pt idx="1">
                  <c:v>0</c:v>
                </c:pt>
                <c:pt idx="2">
                  <c:v>0</c:v>
                </c:pt>
                <c:pt idx="3">
                  <c:v>0</c:v>
                </c:pt>
                <c:pt idx="4">
                  <c:v>0</c:v>
                </c:pt>
              </c:numCache>
            </c:numRef>
          </c:xVal>
          <c:yVal>
            <c:numRef>
              <c:f>INFORME!$B$111:$B$115</c:f>
              <c:numCache>
                <c:formatCode>0.00</c:formatCode>
                <c:ptCount val="5"/>
                <c:pt idx="0">
                  <c:v>0</c:v>
                </c:pt>
                <c:pt idx="1">
                  <c:v>0</c:v>
                </c:pt>
                <c:pt idx="2">
                  <c:v>0</c:v>
                </c:pt>
                <c:pt idx="3">
                  <c:v>0</c:v>
                </c:pt>
                <c:pt idx="4">
                  <c:v>0</c:v>
                </c:pt>
              </c:numCache>
            </c:numRef>
          </c:yVal>
          <c:smooth val="0"/>
        </c:ser>
        <c:dLbls>
          <c:dLblPos val="t"/>
          <c:showLegendKey val="0"/>
          <c:showVal val="1"/>
          <c:showCatName val="0"/>
          <c:showSerName val="0"/>
          <c:showPercent val="0"/>
          <c:showBubbleSize val="0"/>
        </c:dLbls>
        <c:axId val="1511817328"/>
        <c:axId val="1511818960"/>
      </c:scatterChart>
      <c:valAx>
        <c:axId val="1511817328"/>
        <c:scaling>
          <c:orientation val="minMax"/>
          <c:max val="220"/>
          <c:min val="0"/>
        </c:scaling>
        <c:delete val="0"/>
        <c:axPos val="b"/>
        <c:majorGridlines>
          <c:spPr>
            <a:ln w="9525" cap="flat" cmpd="sng" algn="ctr">
              <a:solidFill>
                <a:schemeClr val="dk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es-CO" b="1"/>
                  <a:t>Carga ( g )</a:t>
                </a:r>
              </a:p>
            </c:rich>
          </c:tx>
          <c:layout>
            <c:manualLayout>
              <c:xMode val="edge"/>
              <c:yMode val="edge"/>
              <c:x val="0.43942835078333037"/>
              <c:y val="0.92715940113938089"/>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endParaRPr lang="es-CO"/>
            </a:p>
          </c:txPr>
        </c:title>
        <c:numFmt formatCode="#,##0" sourceLinked="0"/>
        <c:majorTickMark val="none"/>
        <c:minorTickMark val="none"/>
        <c:tickLblPos val="low"/>
        <c:spPr>
          <a:solidFill>
            <a:schemeClr val="bg2"/>
          </a:solidFill>
          <a:ln w="12700" cap="rnd" cmpd="thickThin">
            <a:solidFill>
              <a:schemeClr val="accent1">
                <a:lumMod val="75000"/>
                <a:alpha val="95000"/>
              </a:schemeClr>
            </a:solidFill>
            <a:round/>
          </a:ln>
          <a:effectLst/>
        </c:spPr>
        <c:txPr>
          <a:bodyPr rot="-60000000" spcFirstLastPara="1" vertOverflow="ellipsis" vert="horz" wrap="square" anchor="ctr" anchorCtr="1"/>
          <a:lstStyle/>
          <a:p>
            <a:pPr>
              <a:defRPr sz="900" b="0" i="0" u="none" strike="noStrike" kern="1200" spc="0" baseline="0">
                <a:solidFill>
                  <a:schemeClr val="dk1">
                    <a:lumMod val="65000"/>
                    <a:lumOff val="35000"/>
                  </a:schemeClr>
                </a:solidFill>
                <a:latin typeface="+mn-lt"/>
                <a:ea typeface="+mn-ea"/>
                <a:cs typeface="+mn-cs"/>
              </a:defRPr>
            </a:pPr>
            <a:endParaRPr lang="es-CO"/>
          </a:p>
        </c:txPr>
        <c:crossAx val="1511818960"/>
        <c:crosses val="autoZero"/>
        <c:crossBetween val="midCat"/>
        <c:minorUnit val="5"/>
      </c:valAx>
      <c:valAx>
        <c:axId val="1511818960"/>
        <c:scaling>
          <c:orientation val="minMax"/>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es-CO" b="1"/>
                  <a:t>Error e Incertidumbre ( mg )</a:t>
                </a:r>
              </a:p>
            </c:rich>
          </c:tx>
          <c:layout>
            <c:manualLayout>
              <c:xMode val="edge"/>
              <c:yMode val="edge"/>
              <c:x val="5.1165607916817894E-2"/>
              <c:y val="0.23488181270281733"/>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endParaRPr lang="es-CO"/>
            </a:p>
          </c:txPr>
        </c:title>
        <c:numFmt formatCode="0.00" sourceLinked="1"/>
        <c:majorTickMark val="none"/>
        <c:minorTickMark val="none"/>
        <c:tickLblPos val="nextTo"/>
        <c:spPr>
          <a:noFill/>
          <a:ln w="9525" cap="rnd">
            <a:solidFill>
              <a:schemeClr val="accent1"/>
            </a:solidFill>
            <a:round/>
          </a:ln>
          <a:effectLst/>
        </c:spPr>
        <c:txPr>
          <a:bodyPr rot="-60000000" spcFirstLastPara="1" vertOverflow="ellipsis" vert="horz" wrap="square" anchor="ctr" anchorCtr="1"/>
          <a:lstStyle/>
          <a:p>
            <a:pPr>
              <a:defRPr sz="900" b="0" i="0" u="none" strike="noStrike" kern="1200" spc="0" baseline="0">
                <a:solidFill>
                  <a:schemeClr val="dk1">
                    <a:lumMod val="65000"/>
                    <a:lumOff val="35000"/>
                  </a:schemeClr>
                </a:solidFill>
                <a:latin typeface="+mn-lt"/>
                <a:ea typeface="+mn-ea"/>
                <a:cs typeface="+mn-cs"/>
              </a:defRPr>
            </a:pPr>
            <a:endParaRPr lang="es-CO"/>
          </a:p>
        </c:txPr>
        <c:crossAx val="1511817328"/>
        <c:crossesAt val="0"/>
        <c:crossBetween val="midCat"/>
        <c:majorUnit val="0.1"/>
      </c:valAx>
      <c:spPr>
        <a:gradFill>
          <a:gsLst>
            <a:gs pos="100000">
              <a:schemeClr val="lt1">
                <a:lumMod val="95000"/>
              </a:schemeClr>
            </a:gs>
            <a:gs pos="0">
              <a:schemeClr val="lt1">
                <a:alpha val="0"/>
              </a:schemeClr>
            </a:gs>
          </a:gsLst>
          <a:lin ang="5400000" scaled="0"/>
        </a:gradFill>
        <a:ln w="12700" cmpd="thickThin">
          <a:solidFill>
            <a:schemeClr val="accent1">
              <a:lumMod val="75000"/>
            </a:schemeClr>
          </a:solidFill>
        </a:ln>
        <a:effectLst>
          <a:softEdge rad="419100"/>
        </a:effectLst>
      </c:spPr>
    </c:plotArea>
    <c:plotVisOnly val="1"/>
    <c:dispBlanksAs val="gap"/>
    <c:showDLblsOverMax val="0"/>
  </c:chart>
  <c:spPr>
    <a:solidFill>
      <a:schemeClr val="accent4">
        <a:lumMod val="40000"/>
        <a:lumOff val="60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36">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75000"/>
                <a:lumOff val="25000"/>
              </a:schemeClr>
            </a:gs>
            <a:gs pos="0">
              <a:schemeClr val="dk1">
                <a:lumMod val="65000"/>
                <a:lumOff val="3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dk1">
                <a:lumMod val="75000"/>
                <a:lumOff val="25000"/>
                <a:alpha val="25000"/>
              </a:schemeClr>
            </a:gs>
            <a:gs pos="0">
              <a:schemeClr val="dk1">
                <a:lumMod val="65000"/>
                <a:lumOff val="35000"/>
                <a:alpha val="25000"/>
              </a:schemeClr>
            </a:gs>
          </a:gsLst>
          <a:lin ang="5400000" scaled="0"/>
        </a:gra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46">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rnd">
        <a:solidFill>
          <a:schemeClr val="dk1">
            <a:lumMod val="20000"/>
            <a:lumOff val="80000"/>
          </a:schemeClr>
        </a:solidFill>
        <a:round/>
      </a:ln>
    </cs:spPr>
    <cs:defRPr sz="900" kern="120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effectRef idx="1"/>
    <cs:fontRef idx="minor">
      <a:schemeClr val="dk1"/>
    </cs:fontRef>
    <cs:spPr>
      <a:ln w="9525" cap="flat" cmpd="sng" algn="ctr">
        <a:solidFill>
          <a:schemeClr val="phClr">
            <a:alpha val="70000"/>
          </a:schemeClr>
        </a:solidFill>
        <a:prstDash val="sysDot"/>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rnd">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rnd">
        <a:solidFill>
          <a:schemeClr val="dk1">
            <a:lumMod val="65000"/>
            <a:lumOff val="35000"/>
          </a:schemeClr>
        </a:solidFill>
        <a:round/>
      </a:ln>
    </cs:spPr>
  </cs:downBar>
  <cs:dropLine>
    <cs:lnRef idx="0"/>
    <cs:fillRef idx="0"/>
    <cs:effectRef idx="0"/>
    <cs:fontRef idx="minor">
      <a:schemeClr val="dk1"/>
    </cs:fontRef>
    <cs:spPr>
      <a:ln w="9525" cap="rnd">
        <a:solidFill>
          <a:schemeClr val="dk1">
            <a:lumMod val="35000"/>
            <a:lumOff val="65000"/>
          </a:schemeClr>
        </a:solidFill>
        <a:round/>
      </a:ln>
    </cs:spPr>
  </cs:dropLine>
  <cs:errorBar>
    <cs:lnRef idx="0"/>
    <cs:fillRef idx="0"/>
    <cs:effectRef idx="0"/>
    <cs:fontRef idx="minor">
      <a:schemeClr val="dk1"/>
    </cs:fontRef>
    <cs:spPr>
      <a:ln w="9525" cap="rnd">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rnd">
        <a:solidFill>
          <a:schemeClr val="dk1">
            <a:lumMod val="35000"/>
            <a:lumOff val="65000"/>
          </a:schemeClr>
        </a:solidFill>
        <a:round/>
      </a:ln>
    </cs:spPr>
  </cs:hiLoLine>
  <cs:leaderLine>
    <cs:lnRef idx="0"/>
    <cs:fillRef idx="0"/>
    <cs:effectRef idx="0"/>
    <cs:fontRef idx="minor">
      <a:schemeClr val="dk1"/>
    </cs:fontRef>
    <cs:spPr>
      <a:ln w="9525" cap="rnd">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spc="0" baseline="0"/>
  </cs:legend>
  <cs:plotArea>
    <cs:lnRef idx="0"/>
    <cs:fillRef idx="0"/>
    <cs:effectRef idx="0"/>
    <cs:fontRef idx="minor">
      <a:schemeClr val="dk1"/>
    </cs:fontRef>
    <cs:spPr>
      <a:gradFill>
        <a:gsLst>
          <a:gs pos="100000">
            <a:schemeClr val="lt1">
              <a:lumMod val="95000"/>
            </a:schemeClr>
          </a:gs>
          <a:gs pos="0">
            <a:schemeClr val="lt1">
              <a:alpha val="0"/>
            </a:schemeClr>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rnd">
        <a:solidFill>
          <a:schemeClr val="dk1">
            <a:lumMod val="20000"/>
            <a:lumOff val="80000"/>
          </a:schemeClr>
        </a:solidFill>
        <a:round/>
      </a:ln>
    </cs:spPr>
    <cs:defRPr sz="900" kern="1200"/>
  </cs:seriesAxis>
  <cs:seriesLine>
    <cs:lnRef idx="0"/>
    <cs:fillRef idx="0"/>
    <cs:effectRef idx="0"/>
    <cs:fontRef idx="minor">
      <a:schemeClr val="dk1"/>
    </cs:fontRef>
    <cs:spPr>
      <a:ln w="9525" cap="rnd">
        <a:solidFill>
          <a:schemeClr val="dk1">
            <a:lumMod val="35000"/>
            <a:lumOff val="65000"/>
          </a:schemeClr>
        </a:solidFill>
        <a:round/>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cs:spPr>
  </cs:upBar>
  <cs:valueAxis>
    <cs:lnRef idx="0"/>
    <cs:fillRef idx="0"/>
    <cs:effectRef idx="0"/>
    <cs:fontRef idx="minor">
      <a:schemeClr val="dk1">
        <a:lumMod val="65000"/>
        <a:lumOff val="35000"/>
      </a:schemeClr>
    </cs:fontRef>
    <cs:spPr>
      <a:ln w="9525" cap="rnd">
        <a:solidFill>
          <a:schemeClr val="dk1">
            <a:lumMod val="25000"/>
            <a:lumOff val="75000"/>
          </a:schemeClr>
        </a:solidFill>
        <a:round/>
      </a:ln>
    </cs:spPr>
    <cs:defRPr sz="900" kern="1200" spc="0" baseline="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1.png"/><Relationship Id="rId1" Type="http://schemas.openxmlformats.org/officeDocument/2006/relationships/chart" Target="../charts/chart1.xml"/><Relationship Id="rId5" Type="http://schemas.openxmlformats.org/officeDocument/2006/relationships/image" Target="../media/image2.png"/><Relationship Id="rId4" Type="http://schemas.openxmlformats.org/officeDocument/2006/relationships/chart" Target="../charts/chart2.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microsoft.com/office/2007/relationships/hdphoto" Target="../media/hdphoto1.wdp"/><Relationship Id="rId1" Type="http://schemas.openxmlformats.org/officeDocument/2006/relationships/image" Target="../media/image1.png"/><Relationship Id="rId4"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2</xdr:col>
      <xdr:colOff>281745</xdr:colOff>
      <xdr:row>68</xdr:row>
      <xdr:rowOff>25950</xdr:rowOff>
    </xdr:from>
    <xdr:ext cx="2025739" cy="353766"/>
    <mc:AlternateContent xmlns:mc="http://schemas.openxmlformats.org/markup-compatibility/2006" xmlns:a14="http://schemas.microsoft.com/office/drawing/2010/main">
      <mc:Choice Requires="a14">
        <xdr:sp macro="" textlink="">
          <xdr:nvSpPr>
            <xdr:cNvPr id="2" name="CuadroTexto 1"/>
            <xdr:cNvSpPr txBox="1"/>
          </xdr:nvSpPr>
          <xdr:spPr>
            <a:xfrm>
              <a:off x="2377245" y="25634593"/>
              <a:ext cx="2025739" cy="353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𝑒𝑐𝑐</m:t>
                        </m:r>
                      </m:sub>
                    </m:sSub>
                    <m:r>
                      <a:rPr lang="es-ES" sz="105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panose="02040503050406030204" pitchFamily="18" charset="0"/>
                            <a:ea typeface="+mn-ea"/>
                            <a:cs typeface="+mn-cs"/>
                          </a:rPr>
                        </m:ctrlPr>
                      </m:fPr>
                      <m:num>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 </m:t>
                            </m:r>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𝑒𝑐𝑐</m:t>
                                </m:r>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𝑖</m:t>
                                </m:r>
                              </m:sub>
                            </m:sSub>
                            <m:r>
                              <a:rPr lang="es-ES" sz="1050" i="1">
                                <a:solidFill>
                                  <a:schemeClr val="tx1"/>
                                </a:solidFill>
                                <a:effectLst/>
                                <a:latin typeface="Cambria Math" panose="02040503050406030204" pitchFamily="18" charset="0"/>
                                <a:ea typeface="+mn-ea"/>
                                <a:cs typeface="+mn-cs"/>
                              </a:rPr>
                              <m:t>|</m:t>
                            </m:r>
                          </m:e>
                          <m:sub>
                            <m:r>
                              <a:rPr lang="es-ES" sz="1050" i="1">
                                <a:solidFill>
                                  <a:schemeClr val="tx1"/>
                                </a:solidFill>
                                <a:effectLst/>
                                <a:latin typeface="Cambria Math" panose="02040503050406030204" pitchFamily="18" charset="0"/>
                                <a:ea typeface="+mn-ea"/>
                                <a:cs typeface="+mn-cs"/>
                              </a:rPr>
                              <m:t>𝑚𝑎𝑥</m:t>
                            </m:r>
                          </m:sub>
                        </m:sSub>
                      </m:num>
                      <m:den>
                        <m:r>
                          <a:rPr lang="es-ES" sz="1050" i="1">
                            <a:solidFill>
                              <a:schemeClr val="tx1"/>
                            </a:solidFill>
                            <a:effectLst/>
                            <a:latin typeface="Cambria Math" panose="02040503050406030204" pitchFamily="18" charset="0"/>
                            <a:ea typeface="+mn-ea"/>
                            <a:cs typeface="+mn-cs"/>
                          </a:rPr>
                          <m:t>(</m:t>
                        </m:r>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2</m:t>
                            </m:r>
                            <m:r>
                              <a:rPr lang="es-ES" sz="1050" i="1">
                                <a:solidFill>
                                  <a:schemeClr val="tx1"/>
                                </a:solidFill>
                                <a:effectLst/>
                                <a:latin typeface="Cambria Math" panose="02040503050406030204" pitchFamily="18" charset="0"/>
                                <a:ea typeface="+mn-ea"/>
                                <a:cs typeface="+mn-cs"/>
                              </a:rPr>
                              <m:t>𝐿</m:t>
                            </m:r>
                          </m:e>
                          <m:sub>
                            <m:r>
                              <a:rPr lang="es-ES" sz="1050" i="1">
                                <a:solidFill>
                                  <a:schemeClr val="tx1"/>
                                </a:solidFill>
                                <a:effectLst/>
                                <a:latin typeface="Cambria Math" panose="02040503050406030204" pitchFamily="18" charset="0"/>
                                <a:ea typeface="+mn-ea"/>
                                <a:cs typeface="+mn-cs"/>
                              </a:rPr>
                              <m:t>𝑒𝑐𝑐</m:t>
                            </m:r>
                            <m:rad>
                              <m:radPr>
                                <m:degHide m:val="on"/>
                                <m:ctrlPr>
                                  <a:rPr lang="es-CO" sz="1050" i="1">
                                    <a:solidFill>
                                      <a:schemeClr val="tx1"/>
                                    </a:solidFill>
                                    <a:effectLst/>
                                    <a:latin typeface="Cambria Math" panose="02040503050406030204" pitchFamily="18" charset="0"/>
                                    <a:ea typeface="+mn-ea"/>
                                    <a:cs typeface="+mn-cs"/>
                                  </a:rPr>
                                </m:ctrlPr>
                              </m:radPr>
                              <m:deg/>
                              <m:e>
                                <m:r>
                                  <a:rPr lang="es-ES" sz="1050" i="1">
                                    <a:solidFill>
                                      <a:schemeClr val="tx1"/>
                                    </a:solidFill>
                                    <a:effectLst/>
                                    <a:latin typeface="Cambria Math" panose="02040503050406030204" pitchFamily="18" charset="0"/>
                                    <a:ea typeface="+mn-ea"/>
                                    <a:cs typeface="+mn-cs"/>
                                  </a:rPr>
                                  <m:t>3</m:t>
                                </m:r>
                              </m:e>
                            </m:rad>
                          </m:sub>
                        </m:sSub>
                        <m:r>
                          <a:rPr lang="es-CO" sz="1050" b="0" i="1">
                            <a:solidFill>
                              <a:schemeClr val="tx1"/>
                            </a:solidFill>
                            <a:effectLst/>
                            <a:latin typeface="Cambria Math" panose="02040503050406030204" pitchFamily="18" charset="0"/>
                            <a:ea typeface="+mn-ea"/>
                            <a:cs typeface="+mn-cs"/>
                          </a:rPr>
                          <m:t>)</m:t>
                        </m:r>
                      </m:den>
                    </m:f>
                  </m:oMath>
                </m:oMathPara>
              </a14:m>
              <a:endParaRPr lang="es-CO" sz="1000" b="1"/>
            </a:p>
          </xdr:txBody>
        </xdr:sp>
      </mc:Choice>
      <mc:Fallback xmlns="">
        <xdr:sp macro="" textlink="">
          <xdr:nvSpPr>
            <xdr:cNvPr id="2" name="CuadroTexto 1"/>
            <xdr:cNvSpPr txBox="1"/>
          </xdr:nvSpPr>
          <xdr:spPr>
            <a:xfrm>
              <a:off x="2377245" y="25634593"/>
              <a:ext cx="2025739" cy="353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𝑒𝑐𝑐)=</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 </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∆𝐼</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𝑒𝑐𝑐.𝑖</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 |</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𝑚𝑎𝑥</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2𝐿</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𝑒𝑐𝑐</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3</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a:t>
              </a:r>
              <a:endParaRPr lang="es-CO" sz="1000" b="1"/>
            </a:p>
          </xdr:txBody>
        </xdr:sp>
      </mc:Fallback>
    </mc:AlternateContent>
    <xdr:clientData/>
  </xdr:oneCellAnchor>
  <xdr:oneCellAnchor>
    <xdr:from>
      <xdr:col>10</xdr:col>
      <xdr:colOff>379344</xdr:colOff>
      <xdr:row>76</xdr:row>
      <xdr:rowOff>192983</xdr:rowOff>
    </xdr:from>
    <xdr:ext cx="65" cy="172227"/>
    <xdr:sp macro="" textlink="">
      <xdr:nvSpPr>
        <xdr:cNvPr id="3" name="CuadroTexto 2"/>
        <xdr:cNvSpPr txBox="1"/>
      </xdr:nvSpPr>
      <xdr:spPr>
        <a:xfrm>
          <a:off x="13714344" y="320541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p>
      </xdr:txBody>
    </xdr:sp>
    <xdr:clientData/>
  </xdr:oneCellAnchor>
  <xdr:oneCellAnchor>
    <xdr:from>
      <xdr:col>1</xdr:col>
      <xdr:colOff>256442</xdr:colOff>
      <xdr:row>57</xdr:row>
      <xdr:rowOff>117231</xdr:rowOff>
    </xdr:from>
    <xdr:ext cx="65" cy="172227"/>
    <xdr:sp macro="" textlink="">
      <xdr:nvSpPr>
        <xdr:cNvPr id="4" name="CuadroTexto 3"/>
        <xdr:cNvSpPr txBox="1"/>
      </xdr:nvSpPr>
      <xdr:spPr>
        <a:xfrm>
          <a:off x="1142267" y="2500605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solidFill>
              <a:sysClr val="windowText" lastClr="000000"/>
            </a:solidFill>
          </a:endParaRPr>
        </a:p>
      </xdr:txBody>
    </xdr:sp>
    <xdr:clientData/>
  </xdr:oneCellAnchor>
  <xdr:oneCellAnchor>
    <xdr:from>
      <xdr:col>1</xdr:col>
      <xdr:colOff>304800</xdr:colOff>
      <xdr:row>56</xdr:row>
      <xdr:rowOff>95983</xdr:rowOff>
    </xdr:from>
    <xdr:ext cx="65" cy="172227"/>
    <xdr:sp macro="" textlink="">
      <xdr:nvSpPr>
        <xdr:cNvPr id="5" name="CuadroTexto 4"/>
        <xdr:cNvSpPr txBox="1"/>
      </xdr:nvSpPr>
      <xdr:spPr>
        <a:xfrm>
          <a:off x="1190625" y="221844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36370</xdr:colOff>
      <xdr:row>36</xdr:row>
      <xdr:rowOff>2596</xdr:rowOff>
    </xdr:from>
    <xdr:ext cx="796052" cy="210507"/>
    <mc:AlternateContent xmlns:mc="http://schemas.openxmlformats.org/markup-compatibility/2006" xmlns:a14="http://schemas.microsoft.com/office/drawing/2010/main">
      <mc:Choice Requires="a14">
        <xdr:sp macro="" textlink="">
          <xdr:nvSpPr>
            <xdr:cNvPr id="6" name="CuadroTexto 5"/>
            <xdr:cNvSpPr txBox="1"/>
          </xdr:nvSpPr>
          <xdr:spPr>
            <a:xfrm>
              <a:off x="922195" y="15042571"/>
              <a:ext cx="796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rPr>
                    <m:t> </m:t>
                  </m:r>
                  <m:sSub>
                    <m:sSubPr>
                      <m:ctrlPr>
                        <a:rPr lang="es-CO" sz="1400" b="1" i="1">
                          <a:latin typeface="Cambria Math" panose="02040503050406030204" pitchFamily="18" charset="0"/>
                        </a:rPr>
                      </m:ctrlPr>
                    </m:sSubPr>
                    <m:e>
                      <m:d>
                        <m:dPr>
                          <m:begChr m:val="|"/>
                          <m:endChr m:val="|"/>
                          <m:ctrlPr>
                            <a:rPr lang="es-CO" sz="1200" b="1" i="1">
                              <a:solidFill>
                                <a:schemeClr val="tx1"/>
                              </a:solidFill>
                              <a:effectLst/>
                              <a:latin typeface="Cambria Math" panose="02040503050406030204" pitchFamily="18" charset="0"/>
                              <a:ea typeface="+mn-ea"/>
                              <a:cs typeface="+mn-cs"/>
                            </a:rPr>
                          </m:ctrlPr>
                        </m:dPr>
                        <m:e>
                          <m:sSub>
                            <m:sSubPr>
                              <m:ctrlPr>
                                <a:rPr lang="es-CO" sz="1200" b="1" i="1">
                                  <a:solidFill>
                                    <a:schemeClr val="tx1"/>
                                  </a:solidFill>
                                  <a:effectLst/>
                                  <a:latin typeface="Cambria Math" panose="02040503050406030204" pitchFamily="18" charset="0"/>
                                  <a:ea typeface="+mn-ea"/>
                                  <a:cs typeface="+mn-cs"/>
                                </a:rPr>
                              </m:ctrlPr>
                            </m:sSubPr>
                            <m:e>
                              <m:r>
                                <a:rPr lang="es-CO" sz="1200" b="1" i="1">
                                  <a:solidFill>
                                    <a:schemeClr val="tx1"/>
                                  </a:solidFill>
                                  <a:effectLst/>
                                  <a:latin typeface="Cambria Math" panose="02040503050406030204" pitchFamily="18" charset="0"/>
                                  <a:ea typeface="+mn-ea"/>
                                  <a:cs typeface="+mn-cs"/>
                                </a:rPr>
                                <m:t>∆</m:t>
                              </m:r>
                              <m:r>
                                <a:rPr lang="es-CO" sz="1200" b="1" i="1">
                                  <a:solidFill>
                                    <a:schemeClr val="tx1"/>
                                  </a:solidFill>
                                  <a:effectLst/>
                                  <a:latin typeface="Cambria Math" panose="02040503050406030204" pitchFamily="18" charset="0"/>
                                  <a:ea typeface="+mn-ea"/>
                                  <a:cs typeface="+mn-cs"/>
                                </a:rPr>
                                <m:t>𝑰</m:t>
                              </m:r>
                            </m:e>
                            <m:sub>
                              <m:r>
                                <a:rPr lang="es-CO" sz="1200" b="1" i="1">
                                  <a:solidFill>
                                    <a:schemeClr val="tx1"/>
                                  </a:solidFill>
                                  <a:effectLst/>
                                  <a:latin typeface="Cambria Math" panose="02040503050406030204" pitchFamily="18" charset="0"/>
                                  <a:ea typeface="+mn-ea"/>
                                  <a:cs typeface="+mn-cs"/>
                                </a:rPr>
                                <m:t>𝒆𝒄𝒄</m:t>
                              </m:r>
                            </m:sub>
                          </m:sSub>
                        </m:e>
                      </m:d>
                    </m:e>
                    <m:sub>
                      <m:r>
                        <a:rPr lang="es-CO" sz="1400" b="1" i="1">
                          <a:latin typeface="Cambria Math" panose="02040503050406030204" pitchFamily="18" charset="0"/>
                        </a:rPr>
                        <m:t>𝒎𝒂𝒙</m:t>
                      </m:r>
                    </m:sub>
                  </m:sSub>
                </m:oMath>
              </a14:m>
              <a:r>
                <a:rPr lang="es-CO" sz="1100" b="1" i="1"/>
                <a:t> </a:t>
              </a:r>
            </a:p>
          </xdr:txBody>
        </xdr:sp>
      </mc:Choice>
      <mc:Fallback xmlns="">
        <xdr:sp macro="" textlink="">
          <xdr:nvSpPr>
            <xdr:cNvPr id="6" name="CuadroTexto 5"/>
            <xdr:cNvSpPr txBox="1"/>
          </xdr:nvSpPr>
          <xdr:spPr>
            <a:xfrm>
              <a:off x="922195" y="15042571"/>
              <a:ext cx="796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rPr>
                <a:t> </a:t>
              </a:r>
              <a:r>
                <a:rPr lang="es-CO" sz="1200" b="1" i="0">
                  <a:solidFill>
                    <a:schemeClr val="tx1"/>
                  </a:solidFill>
                  <a:effectLst/>
                  <a:latin typeface="Cambria Math" panose="02040503050406030204" pitchFamily="18" charset="0"/>
                  <a:ea typeface="+mn-ea"/>
                  <a:cs typeface="+mn-cs"/>
                </a:rPr>
                <a:t>|〖∆𝑰〗_𝒆𝒄𝒄 |</a:t>
              </a:r>
              <a:r>
                <a:rPr lang="es-CO" sz="1400" b="1" i="0">
                  <a:solidFill>
                    <a:schemeClr val="tx1"/>
                  </a:solidFill>
                  <a:effectLst/>
                  <a:latin typeface="Cambria Math" panose="02040503050406030204" pitchFamily="18" charset="0"/>
                  <a:ea typeface="+mn-ea"/>
                  <a:cs typeface="+mn-cs"/>
                </a:rPr>
                <a:t>_</a:t>
              </a:r>
              <a:r>
                <a:rPr lang="es-CO" sz="1400" b="1" i="0">
                  <a:latin typeface="Cambria Math" panose="02040503050406030204" pitchFamily="18" charset="0"/>
                </a:rPr>
                <a:t>𝒎𝒂𝒙</a:t>
              </a:r>
              <a:r>
                <a:rPr lang="es-CO" sz="1100" b="1" i="1"/>
                <a:t> </a:t>
              </a:r>
            </a:p>
          </xdr:txBody>
        </xdr:sp>
      </mc:Fallback>
    </mc:AlternateContent>
    <xdr:clientData/>
  </xdr:oneCellAnchor>
  <xdr:oneCellAnchor>
    <xdr:from>
      <xdr:col>2</xdr:col>
      <xdr:colOff>272761</xdr:colOff>
      <xdr:row>71</xdr:row>
      <xdr:rowOff>19050</xdr:rowOff>
    </xdr:from>
    <xdr:ext cx="2314575" cy="361949"/>
    <mc:AlternateContent xmlns:mc="http://schemas.openxmlformats.org/markup-compatibility/2006" xmlns:a14="http://schemas.microsoft.com/office/drawing/2010/main">
      <mc:Choice Requires="a14">
        <xdr:sp macro="" textlink="">
          <xdr:nvSpPr>
            <xdr:cNvPr id="7" name="CuadroTexto 6"/>
            <xdr:cNvSpPr txBox="1"/>
          </xdr:nvSpPr>
          <xdr:spPr>
            <a:xfrm>
              <a:off x="2177761" y="25527000"/>
              <a:ext cx="2314575"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p>
                      <m:sSupPr>
                        <m:ctrlPr>
                          <a:rPr lang="es-CO" sz="1100" b="1" i="1">
                            <a:solidFill>
                              <a:schemeClr val="tx1"/>
                            </a:solidFill>
                            <a:effectLst/>
                            <a:latin typeface="Cambria Math" panose="02040503050406030204" pitchFamily="18" charset="0"/>
                            <a:ea typeface="+mn-ea"/>
                            <a:cs typeface="+mn-cs"/>
                          </a:rPr>
                        </m:ctrlPr>
                      </m:sSupPr>
                      <m:e>
                        <m:r>
                          <a:rPr lang="es-CO" sz="1100" b="1" i="1">
                            <a:solidFill>
                              <a:schemeClr val="tx1"/>
                            </a:solidFill>
                            <a:effectLst/>
                            <a:latin typeface="Cambria Math" panose="02040503050406030204" pitchFamily="18" charset="0"/>
                            <a:ea typeface="+mn-ea"/>
                            <a:cs typeface="+mn-cs"/>
                          </a:rPr>
                          <m:t>𝒖</m:t>
                        </m:r>
                      </m:e>
                      <m:sup>
                        <m:r>
                          <a:rPr lang="es-CO" sz="1100" b="1" i="1">
                            <a:solidFill>
                              <a:schemeClr val="tx1"/>
                            </a:solidFill>
                            <a:effectLst/>
                            <a:latin typeface="Cambria Math" panose="02040503050406030204" pitchFamily="18" charset="0"/>
                            <a:ea typeface="+mn-ea"/>
                            <a:cs typeface="+mn-cs"/>
                          </a:rPr>
                          <m:t>𝟐</m:t>
                        </m:r>
                      </m:sup>
                    </m:sSup>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𝑰</m:t>
                        </m:r>
                      </m:e>
                    </m:d>
                    <m:r>
                      <a:rPr lang="es-CO" sz="1100" b="1"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sSup>
                          <m:sSupPr>
                            <m:ctrlPr>
                              <a:rPr lang="es-CO" sz="1100" i="1">
                                <a:solidFill>
                                  <a:schemeClr val="tx1"/>
                                </a:solidFill>
                                <a:effectLst/>
                                <a:latin typeface="Cambria Math" panose="02040503050406030204" pitchFamily="18" charset="0"/>
                                <a:ea typeface="+mn-ea"/>
                                <a:cs typeface="+mn-cs"/>
                              </a:rPr>
                            </m:ctrlPr>
                          </m:sSupPr>
                          <m:e>
                            <m:r>
                              <a:rPr lang="es-CO" sz="1100" i="1">
                                <a:solidFill>
                                  <a:schemeClr val="tx1"/>
                                </a:solidFill>
                                <a:effectLst/>
                                <a:latin typeface="Cambria Math" panose="02040503050406030204" pitchFamily="18" charset="0"/>
                                <a:ea typeface="+mn-ea"/>
                                <a:cs typeface="+mn-cs"/>
                              </a:rPr>
                              <m:t>𝑑</m:t>
                            </m:r>
                          </m:e>
                          <m:sup>
                            <m:r>
                              <a:rPr lang="es-CO" sz="1100" i="1">
                                <a:solidFill>
                                  <a:schemeClr val="tx1"/>
                                </a:solidFill>
                                <a:effectLst/>
                                <a:latin typeface="Cambria Math" panose="02040503050406030204" pitchFamily="18" charset="0"/>
                                <a:ea typeface="+mn-ea"/>
                                <a:cs typeface="+mn-cs"/>
                              </a:rPr>
                              <m:t>2</m:t>
                            </m:r>
                          </m:sup>
                        </m:sSup>
                      </m:num>
                      <m:den>
                        <m:r>
                          <a:rPr lang="es-CO" sz="1100" i="1">
                            <a:solidFill>
                              <a:schemeClr val="tx1"/>
                            </a:solidFill>
                            <a:effectLst/>
                            <a:latin typeface="Cambria Math" panose="02040503050406030204" pitchFamily="18" charset="0"/>
                            <a:ea typeface="+mn-ea"/>
                            <a:cs typeface="+mn-cs"/>
                          </a:rPr>
                          <m:t>6</m:t>
                        </m:r>
                      </m:den>
                    </m:f>
                    <m:r>
                      <a:rPr lang="es-CO" sz="1100"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i="1">
                            <a:solidFill>
                              <a:schemeClr val="tx1"/>
                            </a:solidFill>
                            <a:effectLst/>
                            <a:latin typeface="Cambria Math" panose="02040503050406030204" pitchFamily="18" charset="0"/>
                            <a:ea typeface="+mn-ea"/>
                            <a:cs typeface="+mn-cs"/>
                          </a:rPr>
                          <m:t>𝑠</m:t>
                        </m:r>
                      </m:e>
                      <m:sup>
                        <m:r>
                          <a:rPr lang="es-CO" sz="1100" i="1">
                            <a:solidFill>
                              <a:schemeClr val="tx1"/>
                            </a:solidFill>
                            <a:effectLst/>
                            <a:latin typeface="Cambria Math" panose="02040503050406030204" pitchFamily="18" charset="0"/>
                            <a:ea typeface="+mn-ea"/>
                            <a:cs typeface="+mn-cs"/>
                          </a:rPr>
                          <m:t>2</m:t>
                        </m:r>
                      </m:sup>
                    </m:sSup>
                    <m:d>
                      <m:dPr>
                        <m:ctrlPr>
                          <a:rPr lang="es-CO" sz="1100" i="1">
                            <a:solidFill>
                              <a:schemeClr val="tx1"/>
                            </a:solidFill>
                            <a:effectLst/>
                            <a:latin typeface="Cambria Math" panose="02040503050406030204" pitchFamily="18" charset="0"/>
                            <a:ea typeface="+mn-ea"/>
                            <a:cs typeface="+mn-cs"/>
                          </a:rPr>
                        </m:ctrlPr>
                      </m:dPr>
                      <m:e>
                        <m:r>
                          <a:rPr lang="es-CO" sz="1100" i="1">
                            <a:solidFill>
                              <a:schemeClr val="tx1"/>
                            </a:solidFill>
                            <a:effectLst/>
                            <a:latin typeface="Cambria Math" panose="02040503050406030204" pitchFamily="18" charset="0"/>
                            <a:ea typeface="+mn-ea"/>
                            <a:cs typeface="+mn-cs"/>
                          </a:rPr>
                          <m:t>𝐼</m:t>
                        </m:r>
                      </m:e>
                    </m:d>
                    <m:r>
                      <a:rPr lang="es-CO" sz="1100" i="1">
                        <a:solidFill>
                          <a:schemeClr val="tx1"/>
                        </a:solidFill>
                        <a:effectLst/>
                        <a:latin typeface="Cambria Math" panose="02040503050406030204" pitchFamily="18" charset="0"/>
                        <a:ea typeface="+mn-ea"/>
                        <a:cs typeface="+mn-cs"/>
                      </a:rPr>
                      <m:t>+ </m:t>
                    </m:r>
                    <m:sSup>
                      <m:sSupPr>
                        <m:ctrlPr>
                          <a:rPr lang="es-CO" sz="1100" i="1">
                            <a:solidFill>
                              <a:schemeClr val="tx1"/>
                            </a:solidFill>
                            <a:effectLst/>
                            <a:latin typeface="Cambria Math" panose="02040503050406030204" pitchFamily="18" charset="0"/>
                            <a:ea typeface="+mn-ea"/>
                            <a:cs typeface="+mn-cs"/>
                          </a:rPr>
                        </m:ctrlPr>
                      </m:sSupPr>
                      <m:e>
                        <m:acc>
                          <m:accPr>
                            <m:chr m:val="̂"/>
                            <m:ctrlPr>
                              <a:rPr lang="es-CO" sz="1100" i="1">
                                <a:solidFill>
                                  <a:schemeClr val="tx1"/>
                                </a:solidFill>
                                <a:effectLst/>
                                <a:latin typeface="Cambria Math" panose="02040503050406030204" pitchFamily="18" charset="0"/>
                                <a:ea typeface="+mn-ea"/>
                                <a:cs typeface="+mn-cs"/>
                              </a:rPr>
                            </m:ctrlPr>
                          </m:accPr>
                          <m:e>
                            <m:r>
                              <a:rPr lang="es-CO" sz="1100" i="1">
                                <a:solidFill>
                                  <a:schemeClr val="tx1"/>
                                </a:solidFill>
                                <a:effectLst/>
                                <a:latin typeface="Cambria Math" panose="02040503050406030204" pitchFamily="18" charset="0"/>
                                <a:ea typeface="+mn-ea"/>
                                <a:cs typeface="+mn-cs"/>
                              </a:rPr>
                              <m:t>𝑤</m:t>
                            </m:r>
                          </m:e>
                        </m:acc>
                      </m:e>
                      <m:sup>
                        <m:r>
                          <a:rPr lang="es-CO" sz="1100" i="1">
                            <a:solidFill>
                              <a:schemeClr val="tx1"/>
                            </a:solidFill>
                            <a:effectLst/>
                            <a:latin typeface="Cambria Math" panose="02040503050406030204" pitchFamily="18" charset="0"/>
                            <a:ea typeface="+mn-ea"/>
                            <a:cs typeface="+mn-cs"/>
                          </a:rPr>
                          <m:t>2</m:t>
                        </m:r>
                      </m:sup>
                    </m:sSup>
                    <m:d>
                      <m:dPr>
                        <m:ctrlPr>
                          <a:rPr lang="es-CO" sz="1100" i="1">
                            <a:solidFill>
                              <a:schemeClr val="tx1"/>
                            </a:solidFill>
                            <a:effectLst/>
                            <a:latin typeface="Cambria Math" panose="02040503050406030204" pitchFamily="18" charset="0"/>
                            <a:ea typeface="+mn-ea"/>
                            <a:cs typeface="+mn-cs"/>
                          </a:rPr>
                        </m:ctrlPr>
                      </m:dPr>
                      <m:e>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𝐼</m:t>
                            </m:r>
                          </m:e>
                          <m:sub>
                            <m:r>
                              <a:rPr lang="es-CO" sz="1100" i="1">
                                <a:solidFill>
                                  <a:schemeClr val="tx1"/>
                                </a:solidFill>
                                <a:effectLst/>
                                <a:latin typeface="Cambria Math" panose="02040503050406030204" pitchFamily="18" charset="0"/>
                                <a:ea typeface="+mn-ea"/>
                                <a:cs typeface="+mn-cs"/>
                              </a:rPr>
                              <m:t>𝑒𝑐𝑐</m:t>
                            </m:r>
                          </m:sub>
                        </m:sSub>
                      </m:e>
                    </m:d>
                    <m:sSup>
                      <m:sSupPr>
                        <m:ctrlPr>
                          <a:rPr lang="es-CO" sz="1100" i="1">
                            <a:solidFill>
                              <a:schemeClr val="tx1"/>
                            </a:solidFill>
                            <a:effectLst/>
                            <a:latin typeface="Cambria Math" panose="02040503050406030204" pitchFamily="18" charset="0"/>
                            <a:ea typeface="+mn-ea"/>
                            <a:cs typeface="+mn-cs"/>
                          </a:rPr>
                        </m:ctrlPr>
                      </m:sSupPr>
                      <m:e>
                        <m:r>
                          <a:rPr lang="es-CO" sz="1100" i="1">
                            <a:solidFill>
                              <a:schemeClr val="tx1"/>
                            </a:solidFill>
                            <a:effectLst/>
                            <a:latin typeface="Cambria Math" panose="02040503050406030204" pitchFamily="18" charset="0"/>
                            <a:ea typeface="+mn-ea"/>
                            <a:cs typeface="+mn-cs"/>
                          </a:rPr>
                          <m:t>𝐼</m:t>
                        </m:r>
                      </m:e>
                      <m:sup>
                        <m:r>
                          <a:rPr lang="es-CO" sz="1100" i="1">
                            <a:solidFill>
                              <a:schemeClr val="tx1"/>
                            </a:solidFill>
                            <a:effectLst/>
                            <a:latin typeface="Cambria Math" panose="02040503050406030204" pitchFamily="18" charset="0"/>
                            <a:ea typeface="+mn-ea"/>
                            <a:cs typeface="+mn-cs"/>
                          </a:rPr>
                          <m:t>2</m:t>
                        </m:r>
                      </m:sup>
                    </m:sSup>
                  </m:oMath>
                </m:oMathPara>
              </a14:m>
              <a:endParaRPr lang="es-CO" sz="1100">
                <a:solidFill>
                  <a:schemeClr val="tx1"/>
                </a:solidFill>
                <a:effectLst/>
                <a:latin typeface="+mn-lt"/>
                <a:ea typeface="+mn-ea"/>
                <a:cs typeface="+mn-cs"/>
              </a:endParaRPr>
            </a:p>
            <a:p>
              <a:pPr algn="ctr"/>
              <a:endParaRPr lang="es-CO" sz="1000" b="1"/>
            </a:p>
          </xdr:txBody>
        </xdr:sp>
      </mc:Choice>
      <mc:Fallback xmlns="">
        <xdr:sp macro="" textlink="">
          <xdr:nvSpPr>
            <xdr:cNvPr id="7" name="CuadroTexto 6"/>
            <xdr:cNvSpPr txBox="1"/>
          </xdr:nvSpPr>
          <xdr:spPr>
            <a:xfrm>
              <a:off x="2177761" y="25527000"/>
              <a:ext cx="2314575"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b="1" i="0">
                  <a:solidFill>
                    <a:schemeClr val="tx1"/>
                  </a:solidFill>
                  <a:effectLst/>
                  <a:latin typeface="Cambria Math" panose="02040503050406030204" pitchFamily="18" charset="0"/>
                  <a:ea typeface="+mn-ea"/>
                  <a:cs typeface="+mn-cs"/>
                </a:rPr>
                <a:t>𝒖^𝟐 (𝑰)=</a:t>
              </a:r>
              <a:r>
                <a:rPr lang="es-CO" sz="1100" i="0">
                  <a:solidFill>
                    <a:schemeClr val="tx1"/>
                  </a:solidFill>
                  <a:effectLst/>
                  <a:latin typeface="Cambria Math" panose="02040503050406030204" pitchFamily="18" charset="0"/>
                  <a:ea typeface="+mn-ea"/>
                  <a:cs typeface="+mn-cs"/>
                </a:rPr>
                <a:t>𝑑^2/6+𝑠^2 (𝐼)+ 𝑤 ̂^2 (𝛿𝐼_𝑒𝑐𝑐 ) 𝐼^2</a:t>
              </a:r>
              <a:endParaRPr lang="es-CO" sz="1100">
                <a:solidFill>
                  <a:schemeClr val="tx1"/>
                </a:solidFill>
                <a:effectLst/>
                <a:latin typeface="+mn-lt"/>
                <a:ea typeface="+mn-ea"/>
                <a:cs typeface="+mn-cs"/>
              </a:endParaRPr>
            </a:p>
            <a:p>
              <a:pPr algn="ctr"/>
              <a:endParaRPr lang="es-CO" sz="1000" b="1"/>
            </a:p>
          </xdr:txBody>
        </xdr:sp>
      </mc:Fallback>
    </mc:AlternateContent>
    <xdr:clientData/>
  </xdr:oneCellAnchor>
  <xdr:oneCellAnchor>
    <xdr:from>
      <xdr:col>2</xdr:col>
      <xdr:colOff>334242</xdr:colOff>
      <xdr:row>70</xdr:row>
      <xdr:rowOff>37234</xdr:rowOff>
    </xdr:from>
    <xdr:ext cx="1962150" cy="361949"/>
    <mc:AlternateContent xmlns:mc="http://schemas.openxmlformats.org/markup-compatibility/2006" xmlns:a14="http://schemas.microsoft.com/office/drawing/2010/main">
      <mc:Choice Requires="a14">
        <xdr:sp macro="" textlink="">
          <xdr:nvSpPr>
            <xdr:cNvPr id="8" name="CuadroTexto 7"/>
            <xdr:cNvSpPr txBox="1"/>
          </xdr:nvSpPr>
          <xdr:spPr>
            <a:xfrm>
              <a:off x="2239242" y="25145134"/>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d>
                      <m:dPr>
                        <m:ctrlPr>
                          <a:rPr lang="es-CO" sz="1100" i="1">
                            <a:solidFill>
                              <a:schemeClr val="tx1"/>
                            </a:solidFill>
                            <a:effectLst/>
                            <a:latin typeface="Cambria Math" panose="02040503050406030204" pitchFamily="18" charset="0"/>
                            <a:ea typeface="+mn-ea"/>
                            <a:cs typeface="+mn-cs"/>
                          </a:rPr>
                        </m:ctrlPr>
                      </m:dPr>
                      <m:e>
                        <m:r>
                          <a:rPr lang="es-ES"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𝑑𝑖𝑔</m:t>
                            </m:r>
                          </m:sub>
                        </m:sSub>
                      </m:e>
                    </m:d>
                    <m:r>
                      <a:rPr lang="es-ES" sz="1100">
                        <a:solidFill>
                          <a:schemeClr val="tx1"/>
                        </a:solidFill>
                        <a:effectLst/>
                        <a:latin typeface="Cambria Math" panose="02040503050406030204" pitchFamily="18" charset="0"/>
                        <a:ea typeface="+mn-ea"/>
                        <a:cs typeface="+mn-cs"/>
                      </a:rPr>
                      <m:t>=</m:t>
                    </m:r>
                    <m:d>
                      <m:dPr>
                        <m:begChr m:val="⌈"/>
                        <m:endChr m:val="⌉"/>
                        <m:ctrlPr>
                          <a:rPr lang="es-CO" sz="1100" i="1">
                            <a:solidFill>
                              <a:schemeClr val="tx1"/>
                            </a:solidFill>
                            <a:effectLst/>
                            <a:latin typeface="Cambria Math" panose="02040503050406030204" pitchFamily="18" charset="0"/>
                            <a:ea typeface="+mn-ea"/>
                            <a:cs typeface="+mn-cs"/>
                          </a:rPr>
                        </m:ctrlPr>
                      </m:dPr>
                      <m:e>
                        <m:f>
                          <m:fPr>
                            <m:ctrlPr>
                              <a:rPr lang="es-CO" sz="1100" i="1">
                                <a:solidFill>
                                  <a:schemeClr val="tx1"/>
                                </a:solidFill>
                                <a:effectLst/>
                                <a:latin typeface="Cambria Math" panose="02040503050406030204" pitchFamily="18" charset="0"/>
                                <a:ea typeface="+mn-ea"/>
                                <a:cs typeface="+mn-cs"/>
                              </a:rPr>
                            </m:ctrlPr>
                          </m:fPr>
                          <m:num>
                            <m:r>
                              <a:rPr lang="es-ES" sz="1100" i="1">
                                <a:solidFill>
                                  <a:schemeClr val="tx1"/>
                                </a:solidFill>
                                <a:effectLst/>
                                <a:latin typeface="Cambria Math" panose="02040503050406030204" pitchFamily="18" charset="0"/>
                                <a:ea typeface="+mn-ea"/>
                                <a:cs typeface="+mn-cs"/>
                              </a:rPr>
                              <m:t>𝑑</m:t>
                            </m:r>
                          </m:num>
                          <m:den>
                            <m:r>
                              <a:rPr lang="es-ES" sz="1100">
                                <a:solidFill>
                                  <a:schemeClr val="tx1"/>
                                </a:solidFill>
                                <a:effectLst/>
                                <a:latin typeface="Cambria Math" panose="02040503050406030204" pitchFamily="18" charset="0"/>
                                <a:ea typeface="+mn-ea"/>
                                <a:cs typeface="+mn-cs"/>
                              </a:rPr>
                              <m:t>2</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a:solidFill>
                                      <a:schemeClr val="tx1"/>
                                    </a:solidFill>
                                    <a:effectLst/>
                                    <a:latin typeface="Cambria Math" panose="02040503050406030204" pitchFamily="18" charset="0"/>
                                    <a:ea typeface="+mn-ea"/>
                                    <a:cs typeface="+mn-cs"/>
                                  </a:rPr>
                                  <m:t>3</m:t>
                                </m:r>
                              </m:e>
                            </m:rad>
                          </m:den>
                        </m:f>
                      </m:e>
                    </m:d>
                    <m:r>
                      <a:rPr lang="es-ES" sz="1100" i="1">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a:solidFill>
                              <a:schemeClr val="tx1"/>
                            </a:solidFill>
                            <a:effectLst/>
                            <a:latin typeface="Cambria Math" panose="02040503050406030204" pitchFamily="18" charset="0"/>
                            <a:ea typeface="+mn-ea"/>
                            <a:cs typeface="+mn-cs"/>
                          </a:rPr>
                          <m:t>2 </m:t>
                        </m:r>
                      </m:e>
                    </m:rad>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𝑑</m:t>
                    </m:r>
                    <m:r>
                      <a:rPr lang="es-ES" sz="1100">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a:solidFill>
                              <a:schemeClr val="tx1"/>
                            </a:solidFill>
                            <a:effectLst/>
                            <a:latin typeface="Cambria Math" panose="02040503050406030204" pitchFamily="18" charset="0"/>
                            <a:ea typeface="+mn-ea"/>
                            <a:cs typeface="+mn-cs"/>
                          </a:rPr>
                          <m:t>6</m:t>
                        </m:r>
                      </m:e>
                    </m:rad>
                  </m:oMath>
                </m:oMathPara>
              </a14:m>
              <a:endParaRPr lang="es-CO" sz="1100">
                <a:solidFill>
                  <a:schemeClr val="tx1"/>
                </a:solidFill>
                <a:effectLst/>
                <a:latin typeface="+mn-lt"/>
                <a:ea typeface="+mn-ea"/>
                <a:cs typeface="+mn-cs"/>
              </a:endParaRPr>
            </a:p>
          </xdr:txBody>
        </xdr:sp>
      </mc:Choice>
      <mc:Fallback xmlns="">
        <xdr:sp macro="" textlink="">
          <xdr:nvSpPr>
            <xdr:cNvPr id="8" name="CuadroTexto 7"/>
            <xdr:cNvSpPr txBox="1"/>
          </xdr:nvSpPr>
          <xdr:spPr>
            <a:xfrm>
              <a:off x="2239242" y="25145134"/>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𝛿𝐼</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𝑑𝑖𝑔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𝑑</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2</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2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=𝑑/</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6</a:t>
              </a:r>
              <a:endParaRPr lang="es-CO" sz="1100">
                <a:solidFill>
                  <a:schemeClr val="tx1"/>
                </a:solidFill>
                <a:effectLst/>
                <a:latin typeface="+mn-lt"/>
                <a:ea typeface="+mn-ea"/>
                <a:cs typeface="+mn-cs"/>
              </a:endParaRPr>
            </a:p>
          </xdr:txBody>
        </xdr:sp>
      </mc:Fallback>
    </mc:AlternateContent>
    <xdr:clientData/>
  </xdr:oneCellAnchor>
  <xdr:oneCellAnchor>
    <xdr:from>
      <xdr:col>2</xdr:col>
      <xdr:colOff>420832</xdr:colOff>
      <xdr:row>69</xdr:row>
      <xdr:rowOff>95250</xdr:rowOff>
    </xdr:from>
    <xdr:ext cx="1304925" cy="295275"/>
    <mc:AlternateContent xmlns:mc="http://schemas.openxmlformats.org/markup-compatibility/2006" xmlns:a14="http://schemas.microsoft.com/office/drawing/2010/main">
      <mc:Choice Requires="a14">
        <xdr:sp macro="" textlink="">
          <xdr:nvSpPr>
            <xdr:cNvPr id="9" name="CuadroTexto 8"/>
            <xdr:cNvSpPr txBox="1"/>
          </xdr:nvSpPr>
          <xdr:spPr>
            <a:xfrm>
              <a:off x="2325832" y="24803100"/>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𝑢</m:t>
                        </m:r>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𝑟𝑒𝑝</m:t>
                        </m:r>
                      </m:sub>
                    </m:sSub>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𝑠</m:t>
                    </m:r>
                    <m:r>
                      <a:rPr lang="es-ES" sz="1100">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𝑗</m:t>
                        </m:r>
                      </m:sub>
                    </m:sSub>
                    <m:r>
                      <a:rPr lang="es-ES" sz="1100">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i="1">
                            <a:solidFill>
                              <a:schemeClr val="tx1"/>
                            </a:solidFill>
                            <a:effectLst/>
                            <a:latin typeface="Cambria Math" panose="02040503050406030204" pitchFamily="18" charset="0"/>
                            <a:ea typeface="+mn-ea"/>
                            <a:cs typeface="+mn-cs"/>
                          </a:rPr>
                          <m:t>𝑛</m:t>
                        </m:r>
                      </m:e>
                    </m:rad>
                  </m:oMath>
                </m:oMathPara>
              </a14:m>
              <a:endParaRPr lang="es-CO" sz="1100">
                <a:solidFill>
                  <a:schemeClr val="tx1"/>
                </a:solidFill>
                <a:effectLst/>
                <a:latin typeface="+mn-lt"/>
                <a:ea typeface="+mn-ea"/>
                <a:cs typeface="+mn-cs"/>
              </a:endParaRPr>
            </a:p>
          </xdr:txBody>
        </xdr:sp>
      </mc:Choice>
      <mc:Fallback xmlns="">
        <xdr:sp macro="" textlink="">
          <xdr:nvSpPr>
            <xdr:cNvPr id="9" name="CuadroTexto 8"/>
            <xdr:cNvSpPr txBox="1"/>
          </xdr:nvSpPr>
          <xdr:spPr>
            <a:xfrm>
              <a:off x="2325832" y="24803100"/>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𝑢(𝛿𝐼</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𝑟𝑒𝑝)=𝑠(𝐼</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𝑗)⁄</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𝑛</a:t>
              </a:r>
              <a:endParaRPr lang="es-CO" sz="1100">
                <a:solidFill>
                  <a:schemeClr val="tx1"/>
                </a:solidFill>
                <a:effectLst/>
                <a:latin typeface="+mn-lt"/>
                <a:ea typeface="+mn-ea"/>
                <a:cs typeface="+mn-cs"/>
              </a:endParaRPr>
            </a:p>
          </xdr:txBody>
        </xdr:sp>
      </mc:Fallback>
    </mc:AlternateContent>
    <xdr:clientData/>
  </xdr:oneCellAnchor>
  <xdr:oneCellAnchor>
    <xdr:from>
      <xdr:col>2</xdr:col>
      <xdr:colOff>367516</xdr:colOff>
      <xdr:row>76</xdr:row>
      <xdr:rowOff>91540</xdr:rowOff>
    </xdr:from>
    <xdr:ext cx="2714625" cy="247650"/>
    <mc:AlternateContent xmlns:mc="http://schemas.openxmlformats.org/markup-compatibility/2006" xmlns:a14="http://schemas.microsoft.com/office/drawing/2010/main">
      <mc:Choice Requires="a14">
        <xdr:sp macro="" textlink="">
          <xdr:nvSpPr>
            <xdr:cNvPr id="10" name="CuadroTexto 9"/>
            <xdr:cNvSpPr txBox="1"/>
          </xdr:nvSpPr>
          <xdr:spPr>
            <a:xfrm>
              <a:off x="2463016" y="29183611"/>
              <a:ext cx="2714625"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
                  </m:oMathParaPr>
                  <m:oMath xmlns:m="http://schemas.openxmlformats.org/officeDocument/2006/math">
                    <m:sSup>
                      <m:sSupPr>
                        <m:ctrlPr>
                          <a:rPr lang="es-CO" sz="1100" b="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𝑟𝑒𝑓</m:t>
                        </m:r>
                      </m:sub>
                    </m:sSub>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𝐵</m:t>
                        </m:r>
                      </m:sub>
                    </m:sSub>
                    <m:r>
                      <a:rPr lang="es-CO" sz="1100" b="1"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oMath>
                </m:oMathPara>
              </a14:m>
              <a:endParaRPr lang="es-CO" sz="1100">
                <a:solidFill>
                  <a:schemeClr val="tx1"/>
                </a:solidFill>
                <a:effectLst/>
                <a:latin typeface="+mn-lt"/>
                <a:ea typeface="+mn-ea"/>
                <a:cs typeface="+mn-cs"/>
              </a:endParaRPr>
            </a:p>
          </xdr:txBody>
        </xdr:sp>
      </mc:Choice>
      <mc:Fallback xmlns="">
        <xdr:sp macro="" textlink="">
          <xdr:nvSpPr>
            <xdr:cNvPr id="10" name="CuadroTexto 9"/>
            <xdr:cNvSpPr txBox="1"/>
          </xdr:nvSpPr>
          <xdr:spPr>
            <a:xfrm>
              <a:off x="2463016" y="29183611"/>
              <a:ext cx="2714625"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b="0" i="0">
                  <a:solidFill>
                    <a:schemeClr val="tx1"/>
                  </a:solidFill>
                  <a:effectLst/>
                  <a:latin typeface="Cambria Math" panose="02040503050406030204" pitchFamily="18" charset="0"/>
                  <a:ea typeface="+mn-ea"/>
                  <a:cs typeface="+mn-cs"/>
                </a:rPr>
                <a:t>𝑢^2 〖(𝑚〗_𝑟𝑒𝑓)</a:t>
              </a: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𝑢^2 (</a:t>
              </a:r>
              <a:r>
                <a:rPr lang="es-CO" sz="1100" i="0">
                  <a:solidFill>
                    <a:schemeClr val="tx1"/>
                  </a:solidFill>
                  <a:effectLst/>
                  <a:latin typeface="Cambria Math" panose="02040503050406030204" pitchFamily="18" charset="0"/>
                  <a:ea typeface="+mn-ea"/>
                  <a:cs typeface="+mn-cs"/>
                </a:rPr>
                <a:t>𝛿𝑚_𝑐</a:t>
              </a:r>
              <a:r>
                <a:rPr lang="es-CO" sz="1100" b="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𝑢^2 (</a:t>
              </a:r>
              <a:r>
                <a:rPr lang="es-CO" sz="1100" i="0">
                  <a:solidFill>
                    <a:schemeClr val="tx1"/>
                  </a:solidFill>
                  <a:effectLst/>
                  <a:latin typeface="Cambria Math" panose="02040503050406030204" pitchFamily="18" charset="0"/>
                  <a:ea typeface="+mn-ea"/>
                  <a:cs typeface="+mn-cs"/>
                </a:rPr>
                <a:t>𝛿𝑚_𝐵</a:t>
              </a:r>
              <a:r>
                <a:rPr lang="es-CO" sz="1100" b="1"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𝑢^2 (</a:t>
              </a:r>
              <a:r>
                <a:rPr lang="es-CO" sz="1100" i="0">
                  <a:solidFill>
                    <a:schemeClr val="tx1"/>
                  </a:solidFill>
                  <a:effectLst/>
                  <a:latin typeface="Cambria Math" panose="02040503050406030204" pitchFamily="18" charset="0"/>
                  <a:ea typeface="+mn-ea"/>
                  <a:cs typeface="+mn-cs"/>
                </a:rPr>
                <a:t>𝛿𝑚_𝐷</a:t>
              </a:r>
              <a:r>
                <a:rPr lang="es-CO" sz="1100" b="0" i="0">
                  <a:solidFill>
                    <a:schemeClr val="tx1"/>
                  </a:solidFill>
                  <a:effectLst/>
                  <a:latin typeface="Cambria Math" panose="02040503050406030204" pitchFamily="18" charset="0"/>
                  <a:ea typeface="+mn-ea"/>
                  <a:cs typeface="+mn-cs"/>
                </a:rPr>
                <a:t>)</a:t>
              </a:r>
              <a:endParaRPr lang="es-CO" sz="1100">
                <a:solidFill>
                  <a:schemeClr val="tx1"/>
                </a:solidFill>
                <a:effectLst/>
                <a:latin typeface="+mn-lt"/>
                <a:ea typeface="+mn-ea"/>
                <a:cs typeface="+mn-cs"/>
              </a:endParaRPr>
            </a:p>
          </xdr:txBody>
        </xdr:sp>
      </mc:Fallback>
    </mc:AlternateContent>
    <xdr:clientData/>
  </xdr:oneCellAnchor>
  <xdr:oneCellAnchor>
    <xdr:from>
      <xdr:col>3</xdr:col>
      <xdr:colOff>77437</xdr:colOff>
      <xdr:row>73</xdr:row>
      <xdr:rowOff>65314</xdr:rowOff>
    </xdr:from>
    <xdr:ext cx="1304925" cy="295275"/>
    <mc:AlternateContent xmlns:mc="http://schemas.openxmlformats.org/markup-compatibility/2006" xmlns:a14="http://schemas.microsoft.com/office/drawing/2010/main">
      <mc:Choice Requires="a14">
        <xdr:sp macro="" textlink="">
          <xdr:nvSpPr>
            <xdr:cNvPr id="11" name="CuadroTexto 10"/>
            <xdr:cNvSpPr txBox="1"/>
          </xdr:nvSpPr>
          <xdr:spPr>
            <a:xfrm>
              <a:off x="3220687" y="27851100"/>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r>
                      <a:rPr lang="es-ES" sz="1100" i="1">
                        <a:solidFill>
                          <a:schemeClr val="tx1"/>
                        </a:solidFill>
                        <a:effectLst/>
                        <a:latin typeface="Cambria Math" panose="02040503050406030204" pitchFamily="18" charset="0"/>
                        <a:ea typeface="+mn-ea"/>
                        <a:cs typeface="+mn-cs"/>
                      </a:rPr>
                      <m:t> </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𝑚</m:t>
                        </m:r>
                      </m:e>
                      <m:sub>
                        <m:r>
                          <a:rPr lang="es-ES" sz="1100" i="1">
                            <a:solidFill>
                              <a:schemeClr val="tx1"/>
                            </a:solidFill>
                            <a:effectLst/>
                            <a:latin typeface="Cambria Math" panose="02040503050406030204" pitchFamily="18" charset="0"/>
                            <a:ea typeface="+mn-ea"/>
                            <a:cs typeface="+mn-cs"/>
                          </a:rPr>
                          <m:t>𝑐</m:t>
                        </m:r>
                      </m:sub>
                    </m:sSub>
                    <m:r>
                      <a:rPr lang="es-ES" sz="1100" i="1">
                        <a:solidFill>
                          <a:schemeClr val="tx1"/>
                        </a:solidFill>
                        <a:effectLst/>
                        <a:latin typeface="Cambria Math" panose="02040503050406030204" pitchFamily="18" charset="0"/>
                        <a:ea typeface="+mn-ea"/>
                        <a:cs typeface="+mn-cs"/>
                      </a:rPr>
                      <m:t> )=</m:t>
                    </m:r>
                    <m:r>
                      <a:rPr lang="es-ES" sz="1100" i="1">
                        <a:solidFill>
                          <a:schemeClr val="tx1"/>
                        </a:solidFill>
                        <a:effectLst/>
                        <a:latin typeface="Cambria Math" panose="02040503050406030204" pitchFamily="18" charset="0"/>
                        <a:ea typeface="+mn-ea"/>
                        <a:cs typeface="+mn-cs"/>
                      </a:rPr>
                      <m:t>𝑈</m:t>
                    </m:r>
                    <m:r>
                      <a:rPr lang="es-ES" sz="1100" i="1">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𝐾</m:t>
                    </m:r>
                  </m:oMath>
                </m:oMathPara>
              </a14:m>
              <a:endParaRPr lang="es-CO" sz="1100">
                <a:solidFill>
                  <a:schemeClr val="tx1"/>
                </a:solidFill>
                <a:effectLst/>
                <a:latin typeface="+mn-lt"/>
                <a:ea typeface="+mn-ea"/>
                <a:cs typeface="+mn-cs"/>
              </a:endParaRPr>
            </a:p>
          </xdr:txBody>
        </xdr:sp>
      </mc:Choice>
      <mc:Fallback xmlns="">
        <xdr:sp macro="" textlink="">
          <xdr:nvSpPr>
            <xdr:cNvPr id="11" name="CuadroTexto 10"/>
            <xdr:cNvSpPr txBox="1"/>
          </xdr:nvSpPr>
          <xdr:spPr>
            <a:xfrm>
              <a:off x="3220687" y="27851100"/>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𝑐  )=𝑈/𝐾</a:t>
              </a:r>
              <a:endParaRPr lang="es-CO" sz="1100">
                <a:solidFill>
                  <a:schemeClr val="tx1"/>
                </a:solidFill>
                <a:effectLst/>
                <a:latin typeface="+mn-lt"/>
                <a:ea typeface="+mn-ea"/>
                <a:cs typeface="+mn-cs"/>
              </a:endParaRPr>
            </a:p>
          </xdr:txBody>
        </xdr:sp>
      </mc:Fallback>
    </mc:AlternateContent>
    <xdr:clientData/>
  </xdr:oneCellAnchor>
  <xdr:oneCellAnchor>
    <xdr:from>
      <xdr:col>1</xdr:col>
      <xdr:colOff>129268</xdr:colOff>
      <xdr:row>95</xdr:row>
      <xdr:rowOff>81643</xdr:rowOff>
    </xdr:from>
    <xdr:ext cx="4102554" cy="285750"/>
    <mc:AlternateContent xmlns:mc="http://schemas.openxmlformats.org/markup-compatibility/2006" xmlns:a14="http://schemas.microsoft.com/office/drawing/2010/main">
      <mc:Choice Requires="a14">
        <xdr:sp macro="" textlink="">
          <xdr:nvSpPr>
            <xdr:cNvPr id="12" name="CuadroTexto 11"/>
            <xdr:cNvSpPr txBox="1"/>
          </xdr:nvSpPr>
          <xdr:spPr>
            <a:xfrm>
              <a:off x="1177018" y="36943393"/>
              <a:ext cx="4102554"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left"/>
                  </m:oMathParaPr>
                  <m:oMath xmlns:m="http://schemas.openxmlformats.org/officeDocument/2006/math">
                    <m:r>
                      <m:rPr>
                        <m:sty m:val="p"/>
                      </m:rPr>
                      <a:rPr lang="es-CO" sz="1400" b="0" i="0">
                        <a:solidFill>
                          <a:schemeClr val="tx1"/>
                        </a:solidFill>
                        <a:effectLst/>
                        <a:latin typeface="Cambria Math" panose="02040503050406030204" pitchFamily="18" charset="0"/>
                        <a:ea typeface="+mn-ea"/>
                        <a:cs typeface="+mn-cs"/>
                      </a:rPr>
                      <m:t>INVERSA</m:t>
                    </m:r>
                    <m:r>
                      <a:rPr lang="es-CO" sz="1400" b="0" i="0">
                        <a:solidFill>
                          <a:schemeClr val="tx1"/>
                        </a:solidFill>
                        <a:effectLst/>
                        <a:latin typeface="Cambria Math" panose="02040503050406030204" pitchFamily="18" charset="0"/>
                        <a:ea typeface="+mn-ea"/>
                        <a:cs typeface="+mn-cs"/>
                      </a:rPr>
                      <m:t>.</m:t>
                    </m:r>
                    <m:r>
                      <m:rPr>
                        <m:sty m:val="p"/>
                      </m:rPr>
                      <a:rPr lang="es-CO" sz="1400" b="0" i="0">
                        <a:solidFill>
                          <a:schemeClr val="tx1"/>
                        </a:solidFill>
                        <a:effectLst/>
                        <a:latin typeface="Cambria Math" panose="02040503050406030204" pitchFamily="18" charset="0"/>
                        <a:ea typeface="+mn-ea"/>
                        <a:cs typeface="+mn-cs"/>
                      </a:rPr>
                      <m:t>T</m:t>
                    </m:r>
                    <m:r>
                      <a:rPr lang="es-CO" sz="1400" b="0" i="0">
                        <a:solidFill>
                          <a:schemeClr val="tx1"/>
                        </a:solidFill>
                        <a:effectLst/>
                        <a:latin typeface="Cambria Math" panose="02040503050406030204" pitchFamily="18" charset="0"/>
                        <a:ea typeface="+mn-ea"/>
                        <a:cs typeface="+mn-cs"/>
                      </a:rPr>
                      <m:t> </m:t>
                    </m:r>
                    <m:r>
                      <m:rPr>
                        <m:sty m:val="p"/>
                      </m:rPr>
                      <a:rPr lang="es-CO" sz="1400" b="0" i="0">
                        <a:solidFill>
                          <a:schemeClr val="tx1"/>
                        </a:solidFill>
                        <a:effectLst/>
                        <a:latin typeface="Cambria Math" panose="02040503050406030204" pitchFamily="18" charset="0"/>
                        <a:ea typeface="+mn-ea"/>
                        <a:cs typeface="+mn-cs"/>
                      </a:rPr>
                      <m:t>STUDEND</m:t>
                    </m:r>
                    <m:r>
                      <a:rPr lang="es-CO" sz="1400" b="0" i="0">
                        <a:solidFill>
                          <a:schemeClr val="tx1"/>
                        </a:solidFill>
                        <a:effectLst/>
                        <a:latin typeface="Cambria Math" panose="02040503050406030204" pitchFamily="18" charset="0"/>
                        <a:ea typeface="+mn-ea"/>
                        <a:cs typeface="+mn-cs"/>
                      </a:rPr>
                      <m:t>.2</m:t>
                    </m:r>
                    <m:r>
                      <m:rPr>
                        <m:sty m:val="p"/>
                      </m:rPr>
                      <a:rPr lang="es-CO" sz="1400" b="0" i="0">
                        <a:solidFill>
                          <a:schemeClr val="tx1"/>
                        </a:solidFill>
                        <a:effectLst/>
                        <a:latin typeface="Cambria Math" panose="02040503050406030204" pitchFamily="18" charset="0"/>
                        <a:ea typeface="+mn-ea"/>
                        <a:cs typeface="+mn-cs"/>
                      </a:rPr>
                      <m:t>C</m:t>
                    </m:r>
                    <m:r>
                      <a:rPr lang="es-CO" sz="1400" b="0" i="0">
                        <a:solidFill>
                          <a:schemeClr val="tx1"/>
                        </a:solidFill>
                        <a:effectLst/>
                        <a:latin typeface="Cambria Math" panose="02040503050406030204" pitchFamily="18" charset="0"/>
                        <a:ea typeface="+mn-ea"/>
                        <a:cs typeface="+mn-cs"/>
                      </a:rPr>
                      <m:t>(100</m:t>
                    </m:r>
                    <m:r>
                      <a:rPr lang="es-CO" sz="1400" b="0" i="1">
                        <a:solidFill>
                          <a:schemeClr val="tx1"/>
                        </a:solidFill>
                        <a:effectLst/>
                        <a:latin typeface="Cambria Math" panose="02040503050406030204" pitchFamily="18" charset="0"/>
                        <a:ea typeface="+mn-ea"/>
                        <a:cs typeface="+mn-cs"/>
                      </a:rPr>
                      <m:t>%−95,45%  ;</m:t>
                    </m:r>
                    <m:sSub>
                      <m:sSubPr>
                        <m:ctrlPr>
                          <a:rPr lang="es-CO" sz="1400" i="1">
                            <a:solidFill>
                              <a:schemeClr val="tx1"/>
                            </a:solidFill>
                            <a:effectLst/>
                            <a:latin typeface="Cambria Math" panose="02040503050406030204" pitchFamily="18" charset="0"/>
                            <a:ea typeface="+mn-ea"/>
                            <a:cs typeface="+mn-cs"/>
                          </a:rPr>
                        </m:ctrlPr>
                      </m:sSubPr>
                      <m:e>
                        <m:r>
                          <a:rPr lang="es-CO" sz="1400" i="1">
                            <a:solidFill>
                              <a:schemeClr val="tx1"/>
                            </a:solidFill>
                            <a:effectLst/>
                            <a:latin typeface="Cambria Math" panose="02040503050406030204" pitchFamily="18" charset="0"/>
                            <a:ea typeface="+mn-ea"/>
                            <a:cs typeface="+mn-cs"/>
                          </a:rPr>
                          <m:t>𝑣</m:t>
                        </m:r>
                      </m:e>
                      <m:sub>
                        <m:r>
                          <a:rPr lang="es-CO" sz="1400" i="1">
                            <a:solidFill>
                              <a:schemeClr val="tx1"/>
                            </a:solidFill>
                            <a:effectLst/>
                            <a:latin typeface="Cambria Math" panose="02040503050406030204" pitchFamily="18" charset="0"/>
                            <a:ea typeface="+mn-ea"/>
                            <a:cs typeface="+mn-cs"/>
                          </a:rPr>
                          <m:t>𝑒𝑓𝑓</m:t>
                        </m:r>
                        <m:r>
                          <a:rPr lang="es-CO" sz="1400" i="1">
                            <a:solidFill>
                              <a:schemeClr val="tx1"/>
                            </a:solidFill>
                            <a:effectLst/>
                            <a:latin typeface="Cambria Math" panose="02040503050406030204" pitchFamily="18" charset="0"/>
                            <a:ea typeface="+mn-ea"/>
                            <a:cs typeface="+mn-cs"/>
                          </a:rPr>
                          <m:t>(</m:t>
                        </m:r>
                        <m:r>
                          <a:rPr lang="es-CO" sz="1400" i="1">
                            <a:solidFill>
                              <a:schemeClr val="tx1"/>
                            </a:solidFill>
                            <a:effectLst/>
                            <a:latin typeface="Cambria Math" panose="02040503050406030204" pitchFamily="18" charset="0"/>
                            <a:ea typeface="+mn-ea"/>
                            <a:cs typeface="+mn-cs"/>
                          </a:rPr>
                          <m:t>𝐸</m:t>
                        </m:r>
                        <m:r>
                          <a:rPr lang="es-CO" sz="1400" i="1">
                            <a:solidFill>
                              <a:schemeClr val="tx1"/>
                            </a:solidFill>
                            <a:effectLst/>
                            <a:latin typeface="Cambria Math" panose="02040503050406030204" pitchFamily="18" charset="0"/>
                            <a:ea typeface="+mn-ea"/>
                            <a:cs typeface="+mn-cs"/>
                          </a:rPr>
                          <m:t>)</m:t>
                        </m:r>
                      </m:sub>
                    </m:sSub>
                  </m:oMath>
                </m:oMathPara>
              </a14:m>
              <a:endParaRPr lang="es-CO" sz="1200">
                <a:solidFill>
                  <a:schemeClr val="tx1"/>
                </a:solidFill>
                <a:effectLst/>
                <a:latin typeface="+mn-lt"/>
                <a:ea typeface="+mn-ea"/>
                <a:cs typeface="+mn-cs"/>
              </a:endParaRPr>
            </a:p>
          </xdr:txBody>
        </xdr:sp>
      </mc:Choice>
      <mc:Fallback xmlns="">
        <xdr:sp macro="" textlink="">
          <xdr:nvSpPr>
            <xdr:cNvPr id="12" name="CuadroTexto 11"/>
            <xdr:cNvSpPr txBox="1"/>
          </xdr:nvSpPr>
          <xdr:spPr>
            <a:xfrm>
              <a:off x="1177018" y="36943393"/>
              <a:ext cx="4102554"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0" i="0">
                  <a:solidFill>
                    <a:schemeClr val="tx1"/>
                  </a:solidFill>
                  <a:effectLst/>
                  <a:latin typeface="Cambria Math" panose="02040503050406030204" pitchFamily="18" charset="0"/>
                  <a:ea typeface="+mn-ea"/>
                  <a:cs typeface="+mn-cs"/>
                </a:rPr>
                <a:t>INVERSA.T STUDEND.2C(100%−95,45%  ;</a:t>
              </a:r>
              <a:r>
                <a:rPr lang="es-CO" sz="1400" i="0">
                  <a:solidFill>
                    <a:schemeClr val="tx1"/>
                  </a:solidFill>
                  <a:effectLst/>
                  <a:latin typeface="Cambria Math" panose="02040503050406030204" pitchFamily="18" charset="0"/>
                  <a:ea typeface="+mn-ea"/>
                  <a:cs typeface="+mn-cs"/>
                </a:rPr>
                <a:t>𝑣_(𝑒𝑓𝑓(𝐸))</a:t>
              </a:r>
              <a:endParaRPr lang="es-CO" sz="1200">
                <a:solidFill>
                  <a:schemeClr val="tx1"/>
                </a:solidFill>
                <a:effectLst/>
                <a:latin typeface="+mn-lt"/>
                <a:ea typeface="+mn-ea"/>
                <a:cs typeface="+mn-cs"/>
              </a:endParaRPr>
            </a:p>
          </xdr:txBody>
        </xdr:sp>
      </mc:Fallback>
    </mc:AlternateContent>
    <xdr:clientData/>
  </xdr:oneCellAnchor>
  <xdr:oneCellAnchor>
    <xdr:from>
      <xdr:col>2</xdr:col>
      <xdr:colOff>860096</xdr:colOff>
      <xdr:row>74</xdr:row>
      <xdr:rowOff>39832</xdr:rowOff>
    </xdr:from>
    <xdr:ext cx="2238374" cy="323850"/>
    <mc:AlternateContent xmlns:mc="http://schemas.openxmlformats.org/markup-compatibility/2006" xmlns:a14="http://schemas.microsoft.com/office/drawing/2010/main">
      <mc:Choice Requires="a14">
        <xdr:sp macro="" textlink="">
          <xdr:nvSpPr>
            <xdr:cNvPr id="13" name="CuadroTexto 12"/>
            <xdr:cNvSpPr txBox="1"/>
          </xdr:nvSpPr>
          <xdr:spPr>
            <a:xfrm>
              <a:off x="2955596" y="28261046"/>
              <a:ext cx="2238374"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r>
                      <a:rPr lang="es-ES" sz="1100" i="1">
                        <a:solidFill>
                          <a:schemeClr val="tx1"/>
                        </a:solidFill>
                        <a:effectLst/>
                        <a:latin typeface="Cambria Math" panose="02040503050406030204" pitchFamily="18" charset="0"/>
                        <a:ea typeface="+mn-ea"/>
                        <a:cs typeface="+mn-cs"/>
                      </a:rPr>
                      <m:t>  </m:t>
                    </m:r>
                    <m:d>
                      <m:dPr>
                        <m:ctrlPr>
                          <a:rPr lang="es-CO" sz="1100" i="1">
                            <a:solidFill>
                              <a:schemeClr val="tx1"/>
                            </a:solidFill>
                            <a:effectLst/>
                            <a:latin typeface="Cambria Math" panose="02040503050406030204" pitchFamily="18" charset="0"/>
                            <a:ea typeface="+mn-ea"/>
                            <a:cs typeface="+mn-cs"/>
                          </a:rPr>
                        </m:ctrlPr>
                      </m:dPr>
                      <m:e>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𝑚</m:t>
                            </m:r>
                          </m:e>
                          <m:sub>
                            <m:r>
                              <a:rPr lang="es-ES" sz="1100" i="1">
                                <a:solidFill>
                                  <a:schemeClr val="tx1"/>
                                </a:solidFill>
                                <a:effectLst/>
                                <a:latin typeface="Cambria Math" panose="02040503050406030204" pitchFamily="18" charset="0"/>
                                <a:ea typeface="+mn-ea"/>
                                <a:cs typeface="+mn-cs"/>
                              </a:rPr>
                              <m:t>𝐵</m:t>
                            </m:r>
                          </m:sub>
                        </m:sSub>
                        <m:r>
                          <a:rPr lang="es-ES" sz="1100" i="1">
                            <a:solidFill>
                              <a:schemeClr val="tx1"/>
                            </a:solidFill>
                            <a:effectLst/>
                            <a:latin typeface="Cambria Math" panose="02040503050406030204" pitchFamily="18" charset="0"/>
                            <a:ea typeface="+mn-ea"/>
                            <a:cs typeface="+mn-cs"/>
                          </a:rPr>
                          <m:t> </m:t>
                        </m:r>
                      </m:e>
                    </m:d>
                    <m:r>
                      <a:rPr lang="es-ES" sz="110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r>
                          <a:rPr lang="es-ES" sz="1100" i="1">
                            <a:solidFill>
                              <a:schemeClr val="tx1"/>
                            </a:solidFill>
                            <a:effectLst/>
                            <a:latin typeface="Cambria Math" panose="02040503050406030204" pitchFamily="18" charset="0"/>
                            <a:ea typeface="+mn-ea"/>
                            <a:cs typeface="+mn-cs"/>
                          </a:rPr>
                          <m:t>𝐸𝑀𝑃</m:t>
                        </m:r>
                      </m:num>
                      <m:den>
                        <m:r>
                          <a:rPr lang="es-ES" sz="1100" i="1">
                            <a:solidFill>
                              <a:schemeClr val="tx1"/>
                            </a:solidFill>
                            <a:effectLst/>
                            <a:latin typeface="Cambria Math" panose="02040503050406030204" pitchFamily="18" charset="0"/>
                            <a:ea typeface="+mn-ea"/>
                            <a:cs typeface="+mn-cs"/>
                          </a:rPr>
                          <m:t>4</m:t>
                        </m:r>
                        <m:r>
                          <a:rPr lang="es-CO" sz="1100" b="0" i="1">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i="1">
                                <a:solidFill>
                                  <a:schemeClr val="tx1"/>
                                </a:solidFill>
                                <a:effectLst/>
                                <a:latin typeface="Cambria Math" panose="02040503050406030204" pitchFamily="18" charset="0"/>
                                <a:ea typeface="+mn-ea"/>
                                <a:cs typeface="+mn-cs"/>
                              </a:rPr>
                              <m:t>3</m:t>
                            </m:r>
                          </m:e>
                        </m:rad>
                      </m:den>
                    </m:f>
                    <m:r>
                      <a:rPr lang="es-ES" sz="110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r>
                          <a:rPr lang="es-CO" sz="1100" b="0" i="1">
                            <a:solidFill>
                              <a:schemeClr val="tx1"/>
                            </a:solidFill>
                            <a:effectLst/>
                            <a:latin typeface="Cambria Math" panose="02040503050406030204" pitchFamily="18" charset="0"/>
                            <a:ea typeface="+mn-ea"/>
                            <a:cs typeface="+mn-cs"/>
                          </a:rPr>
                          <m:t>3</m:t>
                        </m:r>
                        <m:r>
                          <a:rPr lang="es-ES" sz="1100" i="1">
                            <a:solidFill>
                              <a:schemeClr val="tx1"/>
                            </a:solidFill>
                            <a:effectLst/>
                            <a:latin typeface="Cambria Math" panose="02040503050406030204" pitchFamily="18" charset="0"/>
                            <a:ea typeface="+mn-ea"/>
                            <a:cs typeface="+mn-cs"/>
                          </a:rPr>
                          <m:t>𝑈</m:t>
                        </m:r>
                      </m:num>
                      <m:den>
                        <m:r>
                          <a:rPr lang="es-ES" sz="1100" i="1">
                            <a:solidFill>
                              <a:schemeClr val="tx1"/>
                            </a:solidFill>
                            <a:effectLst/>
                            <a:latin typeface="Cambria Math" panose="02040503050406030204" pitchFamily="18" charset="0"/>
                            <a:ea typeface="+mn-ea"/>
                            <a:cs typeface="+mn-cs"/>
                          </a:rPr>
                          <m:t>4∗</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i="1">
                                <a:solidFill>
                                  <a:schemeClr val="tx1"/>
                                </a:solidFill>
                                <a:effectLst/>
                                <a:latin typeface="Cambria Math" panose="02040503050406030204" pitchFamily="18" charset="0"/>
                                <a:ea typeface="+mn-ea"/>
                                <a:cs typeface="+mn-cs"/>
                              </a:rPr>
                              <m:t>3</m:t>
                            </m:r>
                          </m:e>
                        </m:rad>
                      </m:den>
                    </m:f>
                  </m:oMath>
                </m:oMathPara>
              </a14:m>
              <a:endParaRPr lang="es-CO" sz="1100">
                <a:solidFill>
                  <a:schemeClr val="tx1"/>
                </a:solidFill>
                <a:effectLst/>
                <a:latin typeface="+mn-lt"/>
                <a:ea typeface="+mn-ea"/>
                <a:cs typeface="+mn-cs"/>
              </a:endParaRPr>
            </a:p>
          </xdr:txBody>
        </xdr:sp>
      </mc:Choice>
      <mc:Fallback xmlns="">
        <xdr:sp macro="" textlink="">
          <xdr:nvSpPr>
            <xdr:cNvPr id="13" name="CuadroTexto 12"/>
            <xdr:cNvSpPr txBox="1"/>
          </xdr:nvSpPr>
          <xdr:spPr>
            <a:xfrm>
              <a:off x="2955596" y="28261046"/>
              <a:ext cx="2238374"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𝐵  )=𝐸𝑀𝑃</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4</a:t>
              </a:r>
              <a:r>
                <a:rPr lang="es-CO" sz="1100" b="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3</a:t>
              </a:r>
              <a:r>
                <a:rPr lang="es-ES" sz="1100" i="0">
                  <a:solidFill>
                    <a:schemeClr val="tx1"/>
                  </a:solidFill>
                  <a:effectLst/>
                  <a:latin typeface="Cambria Math" panose="02040503050406030204" pitchFamily="18" charset="0"/>
                  <a:ea typeface="+mn-ea"/>
                  <a:cs typeface="+mn-cs"/>
                </a:rPr>
                <a:t>𝑈</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endParaRPr lang="es-CO" sz="1100">
                <a:solidFill>
                  <a:schemeClr val="tx1"/>
                </a:solidFill>
                <a:effectLst/>
                <a:latin typeface="+mn-lt"/>
                <a:ea typeface="+mn-ea"/>
                <a:cs typeface="+mn-cs"/>
              </a:endParaRPr>
            </a:p>
          </xdr:txBody>
        </xdr:sp>
      </mc:Fallback>
    </mc:AlternateContent>
    <xdr:clientData/>
  </xdr:oneCellAnchor>
  <xdr:oneCellAnchor>
    <xdr:from>
      <xdr:col>3</xdr:col>
      <xdr:colOff>70509</xdr:colOff>
      <xdr:row>75</xdr:row>
      <xdr:rowOff>56655</xdr:rowOff>
    </xdr:from>
    <xdr:ext cx="1866900" cy="333375"/>
    <mc:AlternateContent xmlns:mc="http://schemas.openxmlformats.org/markup-compatibility/2006" xmlns:a14="http://schemas.microsoft.com/office/drawing/2010/main">
      <mc:Choice Requires="a14">
        <xdr:sp macro="" textlink="">
          <xdr:nvSpPr>
            <xdr:cNvPr id="14" name="CuadroTexto 13"/>
            <xdr:cNvSpPr txBox="1"/>
          </xdr:nvSpPr>
          <xdr:spPr>
            <a:xfrm>
              <a:off x="3213759" y="28713298"/>
              <a:ext cx="186690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r>
                      <a:rPr lang="es-ES" sz="1100" i="1">
                        <a:solidFill>
                          <a:schemeClr val="tx1"/>
                        </a:solidFill>
                        <a:effectLst/>
                        <a:latin typeface="Cambria Math" panose="02040503050406030204" pitchFamily="18" charset="0"/>
                        <a:ea typeface="+mn-ea"/>
                        <a:cs typeface="+mn-cs"/>
                      </a:rPr>
                      <m:t>  </m:t>
                    </m:r>
                    <m:d>
                      <m:dPr>
                        <m:ctrlPr>
                          <a:rPr lang="es-CO" sz="1100" i="1">
                            <a:solidFill>
                              <a:schemeClr val="tx1"/>
                            </a:solidFill>
                            <a:effectLst/>
                            <a:latin typeface="Cambria Math" panose="02040503050406030204" pitchFamily="18" charset="0"/>
                            <a:ea typeface="+mn-ea"/>
                            <a:cs typeface="+mn-cs"/>
                          </a:rPr>
                        </m:ctrlPr>
                      </m:dPr>
                      <m:e>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𝑚</m:t>
                            </m:r>
                          </m:e>
                          <m:sub>
                            <m:r>
                              <a:rPr lang="es-ES" sz="1100" i="1">
                                <a:solidFill>
                                  <a:schemeClr val="tx1"/>
                                </a:solidFill>
                                <a:effectLst/>
                                <a:latin typeface="Cambria Math" panose="02040503050406030204" pitchFamily="18" charset="0"/>
                                <a:ea typeface="+mn-ea"/>
                                <a:cs typeface="+mn-cs"/>
                              </a:rPr>
                              <m:t>𝐷</m:t>
                            </m:r>
                          </m:sub>
                        </m:sSub>
                        <m:r>
                          <a:rPr lang="es-ES" sz="1100" i="1">
                            <a:solidFill>
                              <a:schemeClr val="tx1"/>
                            </a:solidFill>
                            <a:effectLst/>
                            <a:latin typeface="Cambria Math" panose="02040503050406030204" pitchFamily="18" charset="0"/>
                            <a:ea typeface="+mn-ea"/>
                            <a:cs typeface="+mn-cs"/>
                          </a:rPr>
                          <m:t> </m:t>
                        </m:r>
                      </m:e>
                    </m:d>
                    <m:r>
                      <a:rPr lang="es-ES" sz="110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r>
                          <a:rPr lang="es-ES" sz="1100" i="1">
                            <a:solidFill>
                              <a:schemeClr val="tx1"/>
                            </a:solidFill>
                            <a:effectLst/>
                            <a:latin typeface="Cambria Math" panose="02040503050406030204" pitchFamily="18" charset="0"/>
                            <a:ea typeface="+mn-ea"/>
                            <a:cs typeface="+mn-cs"/>
                          </a:rPr>
                          <m:t>𝐸𝑀𝑃</m:t>
                        </m:r>
                      </m:num>
                      <m:den>
                        <m:r>
                          <a:rPr lang="es-ES" sz="1100" i="1">
                            <a:solidFill>
                              <a:schemeClr val="tx1"/>
                            </a:solidFill>
                            <a:effectLst/>
                            <a:latin typeface="Cambria Math" panose="02040503050406030204" pitchFamily="18" charset="0"/>
                            <a:ea typeface="+mn-ea"/>
                            <a:cs typeface="+mn-cs"/>
                          </a:rPr>
                          <m:t>3</m:t>
                        </m:r>
                      </m:den>
                    </m:f>
                    <m:r>
                      <a:rPr lang="es-ES" sz="1100" i="1">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i="1">
                            <a:solidFill>
                              <a:schemeClr val="tx1"/>
                            </a:solidFill>
                            <a:effectLst/>
                            <a:latin typeface="Cambria Math" panose="02040503050406030204" pitchFamily="18" charset="0"/>
                            <a:ea typeface="+mn-ea"/>
                            <a:cs typeface="+mn-cs"/>
                          </a:rPr>
                          <m:t>3</m:t>
                        </m:r>
                      </m:e>
                    </m:rad>
                    <m:r>
                      <a:rPr lang="es-ES" sz="1100" i="1">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𝑈</m:t>
                    </m:r>
                    <m:r>
                      <a:rPr lang="es-ES" sz="1100" i="1">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i="1">
                            <a:solidFill>
                              <a:schemeClr val="tx1"/>
                            </a:solidFill>
                            <a:effectLst/>
                            <a:latin typeface="Cambria Math" panose="02040503050406030204" pitchFamily="18" charset="0"/>
                            <a:ea typeface="+mn-ea"/>
                            <a:cs typeface="+mn-cs"/>
                          </a:rPr>
                          <m:t>3</m:t>
                        </m:r>
                      </m:e>
                    </m:rad>
                  </m:oMath>
                </m:oMathPara>
              </a14:m>
              <a:endParaRPr lang="es-CO" sz="1100">
                <a:solidFill>
                  <a:schemeClr val="tx1"/>
                </a:solidFill>
                <a:effectLst/>
                <a:latin typeface="+mn-lt"/>
                <a:ea typeface="+mn-ea"/>
                <a:cs typeface="+mn-cs"/>
              </a:endParaRPr>
            </a:p>
          </xdr:txBody>
        </xdr:sp>
      </mc:Choice>
      <mc:Fallback xmlns="">
        <xdr:sp macro="" textlink="">
          <xdr:nvSpPr>
            <xdr:cNvPr id="14" name="CuadroTexto 13"/>
            <xdr:cNvSpPr txBox="1"/>
          </xdr:nvSpPr>
          <xdr:spPr>
            <a:xfrm>
              <a:off x="3213759" y="28713298"/>
              <a:ext cx="186690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𝐷  )=𝐸𝑀𝑃</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3=𝑈/</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endParaRPr lang="es-CO" sz="1100">
                <a:solidFill>
                  <a:schemeClr val="tx1"/>
                </a:solidFill>
                <a:effectLst/>
                <a:latin typeface="+mn-lt"/>
                <a:ea typeface="+mn-ea"/>
                <a:cs typeface="+mn-cs"/>
              </a:endParaRPr>
            </a:p>
          </xdr:txBody>
        </xdr:sp>
      </mc:Fallback>
    </mc:AlternateContent>
    <xdr:clientData/>
  </xdr:oneCellAnchor>
  <xdr:oneCellAnchor>
    <xdr:from>
      <xdr:col>2</xdr:col>
      <xdr:colOff>758611</xdr:colOff>
      <xdr:row>78</xdr:row>
      <xdr:rowOff>85725</xdr:rowOff>
    </xdr:from>
    <xdr:ext cx="1851239" cy="238125"/>
    <mc:AlternateContent xmlns:mc="http://schemas.openxmlformats.org/markup-compatibility/2006" xmlns:a14="http://schemas.microsoft.com/office/drawing/2010/main">
      <mc:Choice Requires="a14">
        <xdr:sp macro="" textlink="">
          <xdr:nvSpPr>
            <xdr:cNvPr id="15" name="CuadroTexto 14"/>
            <xdr:cNvSpPr txBox="1"/>
          </xdr:nvSpPr>
          <xdr:spPr>
            <a:xfrm>
              <a:off x="2854111" y="30241875"/>
              <a:ext cx="1851239"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p>
                      <m:sSupPr>
                        <m:ctrlPr>
                          <a:rPr lang="es-CO" sz="1100" i="1">
                            <a:solidFill>
                              <a:sysClr val="windowText" lastClr="000000"/>
                            </a:solidFill>
                            <a:effectLst/>
                            <a:latin typeface="Cambria Math" panose="02040503050406030204" pitchFamily="18" charset="0"/>
                            <a:ea typeface="+mn-ea"/>
                            <a:cs typeface="+mn-cs"/>
                          </a:rPr>
                        </m:ctrlPr>
                      </m:sSupPr>
                      <m:e>
                        <m:r>
                          <a:rPr lang="es-CO" sz="1100" i="1">
                            <a:solidFill>
                              <a:sysClr val="windowText" lastClr="000000"/>
                            </a:solidFill>
                            <a:effectLst/>
                            <a:latin typeface="Cambria Math" panose="02040503050406030204" pitchFamily="18" charset="0"/>
                            <a:ea typeface="+mn-ea"/>
                            <a:cs typeface="+mn-cs"/>
                          </a:rPr>
                          <m:t>𝑢</m:t>
                        </m:r>
                      </m:e>
                      <m:sup>
                        <m:r>
                          <a:rPr lang="es-CO" sz="1100" i="1">
                            <a:solidFill>
                              <a:sysClr val="windowText" lastClr="000000"/>
                            </a:solidFill>
                            <a:effectLst/>
                            <a:latin typeface="Cambria Math" panose="02040503050406030204" pitchFamily="18" charset="0"/>
                            <a:ea typeface="+mn-ea"/>
                            <a:cs typeface="+mn-cs"/>
                          </a:rPr>
                          <m:t>2</m:t>
                        </m:r>
                      </m:sup>
                    </m:sSup>
                    <m:r>
                      <a:rPr lang="es-CO" sz="1100" i="1">
                        <a:solidFill>
                          <a:sysClr val="windowText" lastClr="000000"/>
                        </a:solidFill>
                        <a:effectLst/>
                        <a:latin typeface="Cambria Math" panose="02040503050406030204" pitchFamily="18" charset="0"/>
                        <a:ea typeface="+mn-ea"/>
                        <a:cs typeface="+mn-cs"/>
                      </a:rPr>
                      <m:t>(</m:t>
                    </m:r>
                    <m:r>
                      <a:rPr lang="es-CO" sz="1100" i="1">
                        <a:solidFill>
                          <a:sysClr val="windowText" lastClr="000000"/>
                        </a:solidFill>
                        <a:effectLst/>
                        <a:latin typeface="Cambria Math" panose="02040503050406030204" pitchFamily="18" charset="0"/>
                        <a:ea typeface="+mn-ea"/>
                        <a:cs typeface="+mn-cs"/>
                      </a:rPr>
                      <m:t>𝐸</m:t>
                    </m:r>
                    <m:r>
                      <a:rPr lang="es-CO" sz="1100" i="1">
                        <a:solidFill>
                          <a:sysClr val="windowText" lastClr="000000"/>
                        </a:solidFill>
                        <a:effectLst/>
                        <a:latin typeface="Cambria Math" panose="02040503050406030204" pitchFamily="18" charset="0"/>
                        <a:ea typeface="+mn-ea"/>
                        <a:cs typeface="+mn-cs"/>
                      </a:rPr>
                      <m:t>)=</m:t>
                    </m:r>
                    <m:sSup>
                      <m:sSupPr>
                        <m:ctrlPr>
                          <a:rPr lang="es-CO" sz="1100" i="1">
                            <a:solidFill>
                              <a:sysClr val="windowText" lastClr="000000"/>
                            </a:solidFill>
                            <a:effectLst/>
                            <a:latin typeface="Cambria Math" panose="02040503050406030204" pitchFamily="18" charset="0"/>
                            <a:ea typeface="+mn-ea"/>
                            <a:cs typeface="+mn-cs"/>
                          </a:rPr>
                        </m:ctrlPr>
                      </m:sSupPr>
                      <m:e>
                        <m:r>
                          <a:rPr lang="es-CO" sz="1100" i="1">
                            <a:solidFill>
                              <a:sysClr val="windowText" lastClr="000000"/>
                            </a:solidFill>
                            <a:effectLst/>
                            <a:latin typeface="Cambria Math" panose="02040503050406030204" pitchFamily="18" charset="0"/>
                            <a:ea typeface="+mn-ea"/>
                            <a:cs typeface="+mn-cs"/>
                          </a:rPr>
                          <m:t>𝑢</m:t>
                        </m:r>
                      </m:e>
                      <m:sup>
                        <m:r>
                          <a:rPr lang="es-CO" sz="1100" i="1">
                            <a:solidFill>
                              <a:sysClr val="windowText" lastClr="000000"/>
                            </a:solidFill>
                            <a:effectLst/>
                            <a:latin typeface="Cambria Math" panose="02040503050406030204" pitchFamily="18" charset="0"/>
                            <a:ea typeface="+mn-ea"/>
                            <a:cs typeface="+mn-cs"/>
                          </a:rPr>
                          <m:t>2</m:t>
                        </m:r>
                      </m:sup>
                    </m:sSup>
                    <m:d>
                      <m:dPr>
                        <m:ctrlPr>
                          <a:rPr lang="es-CO" sz="1100" i="1">
                            <a:solidFill>
                              <a:sysClr val="windowText" lastClr="000000"/>
                            </a:solidFill>
                            <a:effectLst/>
                            <a:latin typeface="Cambria Math" panose="02040503050406030204" pitchFamily="18" charset="0"/>
                            <a:ea typeface="+mn-ea"/>
                            <a:cs typeface="+mn-cs"/>
                          </a:rPr>
                        </m:ctrlPr>
                      </m:dPr>
                      <m:e>
                        <m:r>
                          <a:rPr lang="es-CO" sz="1100" i="1">
                            <a:solidFill>
                              <a:sysClr val="windowText" lastClr="000000"/>
                            </a:solidFill>
                            <a:effectLst/>
                            <a:latin typeface="Cambria Math" panose="02040503050406030204" pitchFamily="18" charset="0"/>
                            <a:ea typeface="+mn-ea"/>
                            <a:cs typeface="+mn-cs"/>
                          </a:rPr>
                          <m:t>𝐼</m:t>
                        </m:r>
                      </m:e>
                    </m:d>
                    <m:r>
                      <a:rPr lang="es-CO" sz="1100" i="1">
                        <a:solidFill>
                          <a:sysClr val="windowText" lastClr="000000"/>
                        </a:solidFill>
                        <a:effectLst/>
                        <a:latin typeface="Cambria Math" panose="02040503050406030204" pitchFamily="18" charset="0"/>
                        <a:ea typeface="+mn-ea"/>
                        <a:cs typeface="+mn-cs"/>
                      </a:rPr>
                      <m:t>+ </m:t>
                    </m:r>
                    <m:sSup>
                      <m:sSupPr>
                        <m:ctrlPr>
                          <a:rPr lang="es-CO" sz="1100" i="1">
                            <a:solidFill>
                              <a:sysClr val="windowText" lastClr="000000"/>
                            </a:solidFill>
                            <a:effectLst/>
                            <a:latin typeface="Cambria Math" panose="02040503050406030204" pitchFamily="18" charset="0"/>
                            <a:ea typeface="+mn-ea"/>
                            <a:cs typeface="+mn-cs"/>
                          </a:rPr>
                        </m:ctrlPr>
                      </m:sSupPr>
                      <m:e>
                        <m:r>
                          <a:rPr lang="es-CO" sz="1100" i="1">
                            <a:solidFill>
                              <a:sysClr val="windowText" lastClr="000000"/>
                            </a:solidFill>
                            <a:effectLst/>
                            <a:latin typeface="Cambria Math" panose="02040503050406030204" pitchFamily="18" charset="0"/>
                            <a:ea typeface="+mn-ea"/>
                            <a:cs typeface="+mn-cs"/>
                          </a:rPr>
                          <m:t>𝑢</m:t>
                        </m:r>
                      </m:e>
                      <m:sup>
                        <m:r>
                          <a:rPr lang="es-CO" sz="1100" i="1">
                            <a:solidFill>
                              <a:sysClr val="windowText" lastClr="000000"/>
                            </a:solidFill>
                            <a:effectLst/>
                            <a:latin typeface="Cambria Math" panose="02040503050406030204" pitchFamily="18" charset="0"/>
                            <a:ea typeface="+mn-ea"/>
                            <a:cs typeface="+mn-cs"/>
                          </a:rPr>
                          <m:t>2</m:t>
                        </m:r>
                      </m:sup>
                    </m:sSup>
                    <m:d>
                      <m:dPr>
                        <m:ctrlPr>
                          <a:rPr lang="es-CO" sz="1100" i="1">
                            <a:solidFill>
                              <a:sysClr val="windowText" lastClr="000000"/>
                            </a:solidFill>
                            <a:effectLst/>
                            <a:latin typeface="Cambria Math" panose="02040503050406030204" pitchFamily="18" charset="0"/>
                            <a:ea typeface="+mn-ea"/>
                            <a:cs typeface="+mn-cs"/>
                          </a:rPr>
                        </m:ctrlPr>
                      </m:dPr>
                      <m:e>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e>
                    </m:d>
                  </m:oMath>
                </m:oMathPara>
              </a14:m>
              <a:endParaRPr lang="es-CO"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es-CO" sz="1100">
                <a:solidFill>
                  <a:sysClr val="windowText" lastClr="000000"/>
                </a:solidFill>
                <a:effectLst/>
                <a:latin typeface="+mn-lt"/>
                <a:ea typeface="+mn-ea"/>
                <a:cs typeface="+mn-cs"/>
              </a:endParaRPr>
            </a:p>
          </xdr:txBody>
        </xdr:sp>
      </mc:Choice>
      <mc:Fallback xmlns="">
        <xdr:sp macro="" textlink="">
          <xdr:nvSpPr>
            <xdr:cNvPr id="15" name="CuadroTexto 14"/>
            <xdr:cNvSpPr txBox="1"/>
          </xdr:nvSpPr>
          <xdr:spPr>
            <a:xfrm>
              <a:off x="2854111" y="30241875"/>
              <a:ext cx="1851239"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ysClr val="windowText" lastClr="000000"/>
                  </a:solidFill>
                  <a:effectLst/>
                  <a:latin typeface="Cambria Math" panose="02040503050406030204" pitchFamily="18" charset="0"/>
                  <a:ea typeface="+mn-ea"/>
                  <a:cs typeface="+mn-cs"/>
                </a:rPr>
                <a:t>𝑢^2 (𝐸)=𝑢^2 (𝐼)+ 𝑢^2 (𝑚_𝑟𝑒𝑓 )</a:t>
              </a:r>
              <a:endParaRPr lang="es-CO"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es-CO" sz="1100">
                <a:solidFill>
                  <a:sysClr val="windowText" lastClr="000000"/>
                </a:solidFill>
                <a:effectLst/>
                <a:latin typeface="+mn-lt"/>
                <a:ea typeface="+mn-ea"/>
                <a:cs typeface="+mn-cs"/>
              </a:endParaRPr>
            </a:p>
          </xdr:txBody>
        </xdr:sp>
      </mc:Fallback>
    </mc:AlternateContent>
    <xdr:clientData/>
  </xdr:oneCellAnchor>
  <xdr:oneCellAnchor>
    <xdr:from>
      <xdr:col>2</xdr:col>
      <xdr:colOff>693570</xdr:colOff>
      <xdr:row>91</xdr:row>
      <xdr:rowOff>407242</xdr:rowOff>
    </xdr:from>
    <xdr:ext cx="1399595" cy="670641"/>
    <mc:AlternateContent xmlns:mc="http://schemas.openxmlformats.org/markup-compatibility/2006" xmlns:a14="http://schemas.microsoft.com/office/drawing/2010/main">
      <mc:Choice Requires="a14">
        <xdr:sp macro="" textlink="">
          <xdr:nvSpPr>
            <xdr:cNvPr id="16" name="CuadroTexto 15"/>
            <xdr:cNvSpPr txBox="1"/>
          </xdr:nvSpPr>
          <xdr:spPr>
            <a:xfrm>
              <a:off x="2789070" y="36449842"/>
              <a:ext cx="1399595" cy="6706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r>
                          <a:rPr lang="es-CO" sz="1100" i="1">
                            <a:solidFill>
                              <a:sysClr val="windowText" lastClr="000000"/>
                            </a:solidFill>
                            <a:effectLst/>
                            <a:latin typeface="Cambria Math" panose="02040503050406030204" pitchFamily="18" charset="0"/>
                            <a:ea typeface="+mn-ea"/>
                            <a:cs typeface="+mn-cs"/>
                          </a:rPr>
                          <m:t>𝑒𝑓𝑓</m:t>
                        </m:r>
                        <m:r>
                          <a:rPr lang="es-CO" sz="1100" i="1">
                            <a:solidFill>
                              <a:sysClr val="windowText" lastClr="000000"/>
                            </a:solidFill>
                            <a:effectLst/>
                            <a:latin typeface="Cambria Math" panose="02040503050406030204" pitchFamily="18" charset="0"/>
                            <a:ea typeface="+mn-ea"/>
                            <a:cs typeface="+mn-cs"/>
                          </a:rPr>
                          <m:t>(</m:t>
                        </m:r>
                        <m:r>
                          <a:rPr lang="es-CO" sz="1100" i="1">
                            <a:solidFill>
                              <a:sysClr val="windowText" lastClr="000000"/>
                            </a:solidFill>
                            <a:effectLst/>
                            <a:latin typeface="Cambria Math" panose="02040503050406030204" pitchFamily="18" charset="0"/>
                            <a:ea typeface="+mn-ea"/>
                            <a:cs typeface="+mn-cs"/>
                          </a:rPr>
                          <m:t>𝐸</m:t>
                        </m:r>
                        <m:r>
                          <a:rPr lang="es-CO" sz="1100" i="1">
                            <a:solidFill>
                              <a:sysClr val="windowText" lastClr="000000"/>
                            </a:solidFill>
                            <a:effectLst/>
                            <a:latin typeface="Cambria Math" panose="02040503050406030204" pitchFamily="18" charset="0"/>
                            <a:ea typeface="+mn-ea"/>
                            <a:cs typeface="+mn-cs"/>
                          </a:rPr>
                          <m:t>)</m:t>
                        </m:r>
                      </m:sub>
                    </m:sSub>
                    <m:r>
                      <a:rPr lang="es-CO" sz="1100" b="0" i="1">
                        <a:solidFill>
                          <a:sysClr val="windowText" lastClr="000000"/>
                        </a:solidFill>
                        <a:effectLst/>
                        <a:latin typeface="Cambria Math" panose="02040503050406030204" pitchFamily="18" charset="0"/>
                        <a:ea typeface="+mn-ea"/>
                        <a:cs typeface="+mn-cs"/>
                      </a:rPr>
                      <m:t>  </m:t>
                    </m:r>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𝐸</m:t>
                            </m:r>
                          </m:sub>
                          <m:sup>
                            <m:r>
                              <a:rPr lang="es-CO" sz="1100" i="1">
                                <a:solidFill>
                                  <a:sysClr val="windowText" lastClr="000000"/>
                                </a:solidFill>
                                <a:effectLst/>
                                <a:latin typeface="Cambria Math" panose="02040503050406030204" pitchFamily="18" charset="0"/>
                                <a:ea typeface="+mn-ea"/>
                                <a:cs typeface="+mn-cs"/>
                              </a:rPr>
                              <m:t>4</m:t>
                            </m:r>
                          </m:sup>
                        </m:sSubSup>
                      </m:num>
                      <m:den>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𝐼</m:t>
                                </m:r>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r>
                                      <a:rPr lang="es-CO" sz="1100" i="1">
                                        <a:solidFill>
                                          <a:sysClr val="windowText" lastClr="000000"/>
                                        </a:solidFill>
                                        <a:effectLst/>
                                        <a:latin typeface="Cambria Math" panose="02040503050406030204" pitchFamily="18" charset="0"/>
                                        <a:ea typeface="+mn-ea"/>
                                        <a:cs typeface="+mn-cs"/>
                                      </a:rPr>
                                      <m:t>𝐼</m:t>
                                    </m:r>
                                  </m:sub>
                                </m:sSub>
                              </m:sub>
                            </m:sSub>
                          </m:den>
                        </m:f>
                        <m:r>
                          <a:rPr lang="es-CO" sz="1100" i="1">
                            <a:solidFill>
                              <a:sysClr val="windowText" lastClr="000000"/>
                            </a:solidFill>
                            <a:effectLst/>
                            <a:latin typeface="Cambria Math" panose="02040503050406030204" pitchFamily="18" charset="0"/>
                            <a:ea typeface="+mn-ea"/>
                            <a:cs typeface="+mn-cs"/>
                          </a:rPr>
                          <m:t>+</m:t>
                        </m:r>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Sub>
                              </m:sub>
                            </m:sSub>
                          </m:den>
                        </m:f>
                      </m:den>
                    </m:f>
                  </m:oMath>
                </m:oMathPara>
              </a14:m>
              <a:endParaRPr lang="es-CO" sz="1400">
                <a:solidFill>
                  <a:sysClr val="windowText" lastClr="000000"/>
                </a:solidFill>
                <a:effectLst/>
                <a:latin typeface="+mn-lt"/>
                <a:ea typeface="+mn-ea"/>
                <a:cs typeface="+mn-cs"/>
              </a:endParaRPr>
            </a:p>
          </xdr:txBody>
        </xdr:sp>
      </mc:Choice>
      <mc:Fallback xmlns="">
        <xdr:sp macro="" textlink="">
          <xdr:nvSpPr>
            <xdr:cNvPr id="16" name="CuadroTexto 15"/>
            <xdr:cNvSpPr txBox="1"/>
          </xdr:nvSpPr>
          <xdr:spPr>
            <a:xfrm>
              <a:off x="2789070" y="36449842"/>
              <a:ext cx="1399595" cy="6706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ysClr val="windowText" lastClr="000000"/>
                  </a:solidFill>
                  <a:effectLst/>
                  <a:latin typeface="Cambria Math" panose="02040503050406030204" pitchFamily="18" charset="0"/>
                  <a:ea typeface="+mn-ea"/>
                  <a:cs typeface="+mn-cs"/>
                </a:rPr>
                <a:t>𝑣_(𝑒𝑓𝑓(𝐸))</a:t>
              </a:r>
              <a:r>
                <a:rPr lang="es-CO" sz="1100" b="0" i="0">
                  <a:solidFill>
                    <a:sysClr val="windowText" lastClr="000000"/>
                  </a:solidFill>
                  <a:effectLst/>
                  <a:latin typeface="Cambria Math" panose="02040503050406030204" pitchFamily="18" charset="0"/>
                  <a:ea typeface="+mn-ea"/>
                  <a:cs typeface="+mn-cs"/>
                </a:rPr>
                <a:t>   </a:t>
              </a:r>
              <a:r>
                <a:rPr lang="es-CO" sz="1100" i="0">
                  <a:solidFill>
                    <a:sysClr val="windowText" lastClr="000000"/>
                  </a:solidFill>
                  <a:effectLst/>
                  <a:latin typeface="Cambria Math" panose="02040503050406030204" pitchFamily="18" charset="0"/>
                  <a:ea typeface="+mn-ea"/>
                  <a:cs typeface="+mn-cs"/>
                </a:rPr>
                <a:t> (𝑢_𝐸^4)/((𝑢_𝐼^4)/𝑣_(𝑖_𝐼 ) +(𝑢_(𝑚_𝑟𝑒𝑓)^4)/𝑣_(𝑖_(𝑚_𝑟𝑒𝑓 ) ) )</a:t>
              </a:r>
              <a:endParaRPr lang="es-CO" sz="1400">
                <a:solidFill>
                  <a:sysClr val="windowText" lastClr="000000"/>
                </a:solidFill>
                <a:effectLst/>
                <a:latin typeface="+mn-lt"/>
                <a:ea typeface="+mn-ea"/>
                <a:cs typeface="+mn-cs"/>
              </a:endParaRPr>
            </a:p>
          </xdr:txBody>
        </xdr:sp>
      </mc:Fallback>
    </mc:AlternateContent>
    <xdr:clientData/>
  </xdr:oneCellAnchor>
  <xdr:oneCellAnchor>
    <xdr:from>
      <xdr:col>1</xdr:col>
      <xdr:colOff>611241</xdr:colOff>
      <xdr:row>89</xdr:row>
      <xdr:rowOff>425708</xdr:rowOff>
    </xdr:from>
    <xdr:ext cx="3444551" cy="629817"/>
    <mc:AlternateContent xmlns:mc="http://schemas.openxmlformats.org/markup-compatibility/2006" xmlns:a14="http://schemas.microsoft.com/office/drawing/2010/main">
      <mc:Choice Requires="a14">
        <xdr:sp macro="" textlink="">
          <xdr:nvSpPr>
            <xdr:cNvPr id="17" name="CuadroTexto 16"/>
            <xdr:cNvSpPr txBox="1"/>
          </xdr:nvSpPr>
          <xdr:spPr>
            <a:xfrm>
              <a:off x="1658991" y="34987851"/>
              <a:ext cx="3444551" cy="6298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panose="02040503050406030204" pitchFamily="18" charset="0"/>
                            <a:ea typeface="+mn-ea"/>
                            <a:cs typeface="+mn-cs"/>
                          </a:rPr>
                        </m:ctrlPr>
                      </m:sSubPr>
                      <m:e>
                        <m:r>
                          <a:rPr lang="es-CO" sz="1050" i="1">
                            <a:solidFill>
                              <a:schemeClr val="tx1"/>
                            </a:solidFill>
                            <a:effectLst/>
                            <a:latin typeface="Cambria Math" panose="02040503050406030204" pitchFamily="18" charset="0"/>
                            <a:ea typeface="+mn-ea"/>
                            <a:cs typeface="+mn-cs"/>
                          </a:rPr>
                          <m:t>𝑣</m:t>
                        </m:r>
                      </m:e>
                      <m:sub>
                        <m:r>
                          <a:rPr lang="es-CO" sz="1050" i="1">
                            <a:solidFill>
                              <a:schemeClr val="tx1"/>
                            </a:solidFill>
                            <a:effectLst/>
                            <a:latin typeface="Cambria Math" panose="02040503050406030204" pitchFamily="18" charset="0"/>
                            <a:ea typeface="+mn-ea"/>
                            <a:cs typeface="+mn-cs"/>
                          </a:rPr>
                          <m:t>𝑒𝑓𝑓</m:t>
                        </m:r>
                      </m:sub>
                    </m:sSub>
                    <m:sSub>
                      <m:sSubPr>
                        <m:ctrlPr>
                          <a:rPr lang="es-CO" sz="1600" i="1">
                            <a:solidFill>
                              <a:schemeClr val="tx1"/>
                            </a:solidFill>
                            <a:effectLst/>
                            <a:latin typeface="Cambria Math" panose="02040503050406030204" pitchFamily="18" charset="0"/>
                            <a:ea typeface="+mn-ea"/>
                            <a:cs typeface="+mn-cs"/>
                          </a:rPr>
                        </m:ctrlPr>
                      </m:sSubPr>
                      <m:e>
                        <m:r>
                          <a:rPr lang="es-ES" sz="1600">
                            <a:solidFill>
                              <a:schemeClr val="tx1"/>
                            </a:solidFill>
                            <a:effectLst/>
                            <a:latin typeface="Cambria Math" panose="02040503050406030204" pitchFamily="18" charset="0"/>
                            <a:ea typeface="+mn-ea"/>
                            <a:cs typeface="+mn-cs"/>
                          </a:rPr>
                          <m:t>(</m:t>
                        </m:r>
                        <m:r>
                          <a:rPr lang="es-CO" sz="1600" b="0" i="1">
                            <a:solidFill>
                              <a:schemeClr val="tx1"/>
                            </a:solidFill>
                            <a:effectLst/>
                            <a:latin typeface="Cambria Math" panose="02040503050406030204" pitchFamily="18" charset="0"/>
                            <a:ea typeface="+mn-ea"/>
                            <a:cs typeface="+mn-cs"/>
                          </a:rPr>
                          <m:t>𝑚</m:t>
                        </m:r>
                      </m:e>
                      <m:sub>
                        <m:r>
                          <a:rPr lang="es-CO" sz="1600" b="0" i="1">
                            <a:solidFill>
                              <a:schemeClr val="tx1"/>
                            </a:solidFill>
                            <a:effectLst/>
                            <a:latin typeface="Cambria Math" panose="02040503050406030204" pitchFamily="18" charset="0"/>
                            <a:ea typeface="+mn-ea"/>
                            <a:cs typeface="+mn-cs"/>
                          </a:rPr>
                          <m:t>𝑟𝑒𝑓</m:t>
                        </m:r>
                      </m:sub>
                    </m:sSub>
                    <m:r>
                      <a:rPr lang="es-CO" sz="1600" b="0" i="1">
                        <a:solidFill>
                          <a:schemeClr val="tx1"/>
                        </a:solidFill>
                        <a:effectLst/>
                        <a:latin typeface="Cambria Math" panose="02040503050406030204" pitchFamily="18" charset="0"/>
                        <a:ea typeface="+mn-ea"/>
                        <a:cs typeface="+mn-cs"/>
                      </a:rPr>
                      <m:t>)</m:t>
                    </m:r>
                    <m:r>
                      <a:rPr lang="es-CO" sz="105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panose="02040503050406030204" pitchFamily="18" charset="0"/>
                            <a:ea typeface="+mn-ea"/>
                            <a:cs typeface="+mn-cs"/>
                          </a:rPr>
                        </m:ctrlPr>
                      </m:fPr>
                      <m:num>
                        <m:sSup>
                          <m:sSupPr>
                            <m:ctrlPr>
                              <a:rPr lang="es-CO" sz="1050" i="1">
                                <a:solidFill>
                                  <a:schemeClr val="tx1"/>
                                </a:solidFill>
                                <a:effectLst/>
                                <a:latin typeface="Cambria Math" panose="02040503050406030204" pitchFamily="18" charset="0"/>
                                <a:ea typeface="+mn-ea"/>
                                <a:cs typeface="+mn-cs"/>
                              </a:rPr>
                            </m:ctrlPr>
                          </m:sSupPr>
                          <m:e>
                            <m:sSub>
                              <m:sSubPr>
                                <m:ctrlPr>
                                  <a:rPr lang="es-CO" sz="1600" i="1">
                                    <a:solidFill>
                                      <a:schemeClr val="tx1"/>
                                    </a:solidFill>
                                    <a:effectLst/>
                                    <a:latin typeface="Cambria Math" panose="02040503050406030204" pitchFamily="18" charset="0"/>
                                    <a:ea typeface="+mn-ea"/>
                                    <a:cs typeface="+mn-cs"/>
                                  </a:rPr>
                                </m:ctrlPr>
                              </m:sSubPr>
                              <m:e>
                                <m:r>
                                  <a:rPr lang="es-CO" sz="1600" b="0" i="1">
                                    <a:solidFill>
                                      <a:schemeClr val="tx1"/>
                                    </a:solidFill>
                                    <a:effectLst/>
                                    <a:latin typeface="Cambria Math" panose="02040503050406030204" pitchFamily="18" charset="0"/>
                                    <a:ea typeface="+mn-ea"/>
                                    <a:cs typeface="+mn-cs"/>
                                  </a:rPr>
                                  <m:t>𝑚</m:t>
                                </m:r>
                              </m:e>
                              <m:sub>
                                <m:r>
                                  <a:rPr lang="es-CO" sz="1600" b="0" i="1">
                                    <a:solidFill>
                                      <a:schemeClr val="tx1"/>
                                    </a:solidFill>
                                    <a:effectLst/>
                                    <a:latin typeface="Cambria Math" panose="02040503050406030204" pitchFamily="18" charset="0"/>
                                    <a:ea typeface="+mn-ea"/>
                                    <a:cs typeface="+mn-cs"/>
                                  </a:rPr>
                                  <m:t>𝑟𝑒𝑓</m:t>
                                </m:r>
                              </m:sub>
                            </m:sSub>
                          </m:e>
                          <m:sup>
                            <m:r>
                              <a:rPr lang="es-CO" sz="1050" b="0" i="1">
                                <a:solidFill>
                                  <a:schemeClr val="tx1"/>
                                </a:solidFill>
                                <a:effectLst/>
                                <a:latin typeface="Cambria Math" panose="02040503050406030204" pitchFamily="18" charset="0"/>
                                <a:ea typeface="+mn-ea"/>
                                <a:cs typeface="+mn-cs"/>
                              </a:rPr>
                              <m:t>4</m:t>
                            </m:r>
                          </m:sup>
                        </m:sSup>
                      </m:num>
                      <m:den>
                        <m:sSup>
                          <m:sSupPr>
                            <m:ctrlPr>
                              <a:rPr lang="es-CO" sz="1050" i="1">
                                <a:solidFill>
                                  <a:schemeClr val="tx1"/>
                                </a:solidFill>
                                <a:effectLst/>
                                <a:latin typeface="Cambria Math" panose="02040503050406030204" pitchFamily="18" charset="0"/>
                                <a:ea typeface="+mn-ea"/>
                                <a:cs typeface="+mn-cs"/>
                              </a:rPr>
                            </m:ctrlPr>
                          </m:sSupPr>
                          <m:e>
                            <m:f>
                              <m:fPr>
                                <m:ctrlPr>
                                  <a:rPr lang="es-CO" sz="1050" i="1">
                                    <a:solidFill>
                                      <a:schemeClr val="tx1"/>
                                    </a:solidFill>
                                    <a:effectLst/>
                                    <a:latin typeface="Cambria Math" panose="02040503050406030204" pitchFamily="18" charset="0"/>
                                    <a:ea typeface="+mn-ea"/>
                                    <a:cs typeface="+mn-cs"/>
                                  </a:rPr>
                                </m:ctrlPr>
                              </m:fPr>
                              <m:num>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𝐶</m:t>
                                    </m:r>
                                  </m:sub>
                                </m:sSub>
                                <m:r>
                                  <a:rPr lang="es-ES" sz="1050">
                                    <a:solidFill>
                                      <a:schemeClr val="tx1"/>
                                    </a:solidFill>
                                    <a:effectLst/>
                                    <a:latin typeface="Cambria Math" panose="02040503050406030204" pitchFamily="18" charset="0"/>
                                    <a:ea typeface="+mn-ea"/>
                                    <a:cs typeface="+mn-cs"/>
                                  </a:rPr>
                                  <m:t>)</m:t>
                                </m:r>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den>
                            </m:f>
                          </m:e>
                          <m:sup>
                            <m:r>
                              <a:rPr lang="es-CO" sz="1050" b="0" i="1">
                                <a:solidFill>
                                  <a:schemeClr val="tx1"/>
                                </a:solidFill>
                                <a:effectLst/>
                                <a:latin typeface="Cambria Math" panose="02040503050406030204" pitchFamily="18" charset="0"/>
                                <a:ea typeface="+mn-ea"/>
                                <a:cs typeface="+mn-cs"/>
                              </a:rPr>
                              <m:t>4</m:t>
                            </m:r>
                          </m:sup>
                        </m:sSup>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𝐵</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𝐵</m:t>
                                </m:r>
                              </m:sub>
                            </m:sSub>
                            <m:r>
                              <a:rPr lang="es-CO" sz="1100" b="0" i="1">
                                <a:solidFill>
                                  <a:schemeClr val="tx1"/>
                                </a:solidFill>
                                <a:effectLst/>
                                <a:latin typeface="Cambria Math" panose="02040503050406030204" pitchFamily="18" charset="0"/>
                                <a:ea typeface="+mn-ea"/>
                                <a:cs typeface="+mn-cs"/>
                              </a:rPr>
                              <m:t>)</m:t>
                            </m:r>
                          </m:den>
                        </m:f>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𝐷</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den>
                        </m:f>
                      </m:den>
                    </m:f>
                  </m:oMath>
                </m:oMathPara>
              </a14:m>
              <a:endParaRPr lang="es-CO" sz="900">
                <a:solidFill>
                  <a:schemeClr val="tx1"/>
                </a:solidFill>
                <a:effectLst/>
                <a:latin typeface="+mn-lt"/>
                <a:ea typeface="+mn-ea"/>
                <a:cs typeface="+mn-cs"/>
              </a:endParaRPr>
            </a:p>
          </xdr:txBody>
        </xdr:sp>
      </mc:Choice>
      <mc:Fallback xmlns="">
        <xdr:sp macro="" textlink="">
          <xdr:nvSpPr>
            <xdr:cNvPr id="17" name="CuadroTexto 16"/>
            <xdr:cNvSpPr txBox="1"/>
          </xdr:nvSpPr>
          <xdr:spPr>
            <a:xfrm>
              <a:off x="1658991" y="34987851"/>
              <a:ext cx="3444551" cy="6298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050" i="0">
                  <a:solidFill>
                    <a:schemeClr val="tx1"/>
                  </a:solidFill>
                  <a:effectLst/>
                  <a:latin typeface="Cambria Math" panose="02040503050406030204" pitchFamily="18" charset="0"/>
                  <a:ea typeface="+mn-ea"/>
                  <a:cs typeface="+mn-cs"/>
                </a:rPr>
                <a:t>𝑣_𝑒𝑓𝑓</a:t>
              </a:r>
              <a:r>
                <a:rPr lang="es-CO" sz="1600" i="0">
                  <a:solidFill>
                    <a:schemeClr val="tx1"/>
                  </a:solidFill>
                  <a:effectLst/>
                  <a:latin typeface="Cambria Math" panose="02040503050406030204" pitchFamily="18" charset="0"/>
                  <a:ea typeface="+mn-ea"/>
                  <a:cs typeface="+mn-cs"/>
                </a:rPr>
                <a:t> 〖</a:t>
              </a:r>
              <a:r>
                <a:rPr lang="es-ES" sz="1600" i="0">
                  <a:solidFill>
                    <a:schemeClr val="tx1"/>
                  </a:solidFill>
                  <a:effectLst/>
                  <a:latin typeface="Cambria Math" panose="02040503050406030204" pitchFamily="18" charset="0"/>
                  <a:ea typeface="+mn-ea"/>
                  <a:cs typeface="+mn-cs"/>
                </a:rPr>
                <a:t>(</a:t>
              </a:r>
              <a:r>
                <a:rPr lang="es-CO" sz="1600" b="0" i="0">
                  <a:solidFill>
                    <a:schemeClr val="tx1"/>
                  </a:solidFill>
                  <a:effectLst/>
                  <a:latin typeface="Cambria Math" panose="02040503050406030204" pitchFamily="18" charset="0"/>
                  <a:ea typeface="+mn-ea"/>
                  <a:cs typeface="+mn-cs"/>
                </a:rPr>
                <a:t>𝑚〗_𝑟𝑒𝑓)</a:t>
              </a:r>
              <a:r>
                <a:rPr lang="es-CO" sz="1050" i="0">
                  <a:solidFill>
                    <a:schemeClr val="tx1"/>
                  </a:solidFill>
                  <a:effectLst/>
                  <a:latin typeface="Cambria Math" panose="02040503050406030204" pitchFamily="18" charset="0"/>
                  <a:ea typeface="+mn-ea"/>
                  <a:cs typeface="+mn-cs"/>
                </a:rPr>
                <a:t>=〖</a:t>
              </a:r>
              <a:r>
                <a:rPr lang="es-CO" sz="1600" b="0" i="0">
                  <a:solidFill>
                    <a:schemeClr val="tx1"/>
                  </a:solidFill>
                  <a:effectLst/>
                  <a:latin typeface="Cambria Math" panose="02040503050406030204" pitchFamily="18" charset="0"/>
                  <a:ea typeface="+mn-ea"/>
                  <a:cs typeface="+mn-cs"/>
                </a:rPr>
                <a:t>𝑚_𝑟𝑒𝑓</a:t>
              </a:r>
              <a:r>
                <a:rPr lang="es-CO" sz="1050" b="0" i="0">
                  <a:solidFill>
                    <a:schemeClr val="tx1"/>
                  </a:solidFill>
                  <a:effectLst/>
                  <a:latin typeface="Cambria Math" panose="02040503050406030204" pitchFamily="18" charset="0"/>
                  <a:ea typeface="+mn-ea"/>
                  <a:cs typeface="+mn-cs"/>
                </a:rPr>
                <a:t>〗^4/(〖(〖</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𝑚〗_𝐶</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(𝑚_𝑐)</a:t>
              </a:r>
              <a:r>
                <a:rPr lang="es-CO" sz="1050" b="0" i="0">
                  <a:solidFill>
                    <a:schemeClr val="tx1"/>
                  </a:solidFill>
                  <a:effectLst/>
                  <a:latin typeface="Cambria Math" panose="02040503050406030204" pitchFamily="18" charset="0"/>
                  <a:ea typeface="+mn-ea"/>
                  <a:cs typeface="+mn-cs"/>
                </a:rPr>
                <a:t>)〗^4+ 〖〖</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𝑚〗_𝐵</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(𝑚_𝐵)</a:t>
              </a:r>
              <a:r>
                <a:rPr lang="es-CO" sz="1050" b="0" i="0">
                  <a:solidFill>
                    <a:schemeClr val="tx1"/>
                  </a:solidFill>
                  <a:effectLst/>
                  <a:latin typeface="Cambria Math" panose="02040503050406030204" pitchFamily="18" charset="0"/>
                  <a:ea typeface="+mn-ea"/>
                  <a:cs typeface="+mn-cs"/>
                </a:rPr>
                <a:t>)+ 〖〖</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𝑚〗_𝐷</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(𝑚_𝐷)</a:t>
              </a:r>
              <a:r>
                <a:rPr lang="es-CO" sz="1050" b="0" i="0">
                  <a:solidFill>
                    <a:schemeClr val="tx1"/>
                  </a:solidFill>
                  <a:effectLst/>
                  <a:latin typeface="Cambria Math" panose="02040503050406030204" pitchFamily="18" charset="0"/>
                  <a:ea typeface="+mn-ea"/>
                  <a:cs typeface="+mn-cs"/>
                </a:rPr>
                <a:t>))</a:t>
              </a:r>
              <a:endParaRPr lang="es-CO" sz="900">
                <a:solidFill>
                  <a:schemeClr val="tx1"/>
                </a:solidFill>
                <a:effectLst/>
                <a:latin typeface="+mn-lt"/>
                <a:ea typeface="+mn-ea"/>
                <a:cs typeface="+mn-cs"/>
              </a:endParaRPr>
            </a:p>
          </xdr:txBody>
        </xdr:sp>
      </mc:Fallback>
    </mc:AlternateContent>
    <xdr:clientData/>
  </xdr:oneCellAnchor>
  <xdr:oneCellAnchor>
    <xdr:from>
      <xdr:col>1</xdr:col>
      <xdr:colOff>952889</xdr:colOff>
      <xdr:row>85</xdr:row>
      <xdr:rowOff>57150</xdr:rowOff>
    </xdr:from>
    <xdr:ext cx="2819400" cy="552450"/>
    <mc:AlternateContent xmlns:mc="http://schemas.openxmlformats.org/markup-compatibility/2006" xmlns:a14="http://schemas.microsoft.com/office/drawing/2010/main">
      <mc:Choice Requires="a14">
        <xdr:sp macro="" textlink="">
          <xdr:nvSpPr>
            <xdr:cNvPr id="18" name="CuadroTexto 17"/>
            <xdr:cNvSpPr txBox="1"/>
          </xdr:nvSpPr>
          <xdr:spPr>
            <a:xfrm>
              <a:off x="2000639" y="32966025"/>
              <a:ext cx="2819400" cy="552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panose="02040503050406030204" pitchFamily="18" charset="0"/>
                            <a:ea typeface="+mn-ea"/>
                            <a:cs typeface="+mn-cs"/>
                          </a:rPr>
                        </m:ctrlPr>
                      </m:sSubPr>
                      <m:e>
                        <m:r>
                          <a:rPr lang="es-CO" sz="1050" i="1">
                            <a:solidFill>
                              <a:schemeClr val="tx1"/>
                            </a:solidFill>
                            <a:effectLst/>
                            <a:latin typeface="Cambria Math" panose="02040503050406030204" pitchFamily="18" charset="0"/>
                            <a:ea typeface="+mn-ea"/>
                            <a:cs typeface="+mn-cs"/>
                          </a:rPr>
                          <m:t>𝑣</m:t>
                        </m:r>
                      </m:e>
                      <m:sub>
                        <m:r>
                          <a:rPr lang="es-CO" sz="1050" i="1">
                            <a:solidFill>
                              <a:schemeClr val="tx1"/>
                            </a:solidFill>
                            <a:effectLst/>
                            <a:latin typeface="Cambria Math" panose="02040503050406030204" pitchFamily="18" charset="0"/>
                            <a:ea typeface="+mn-ea"/>
                            <a:cs typeface="+mn-cs"/>
                          </a:rPr>
                          <m:t>𝑒𝑓𝑓</m:t>
                        </m:r>
                      </m:sub>
                    </m:sSub>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𝐼</m:t>
                    </m:r>
                    <m:r>
                      <a:rPr lang="es-CO" sz="1050" b="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panose="02040503050406030204" pitchFamily="18" charset="0"/>
                            <a:ea typeface="+mn-ea"/>
                            <a:cs typeface="+mn-cs"/>
                          </a:rPr>
                        </m:ctrlPr>
                      </m:fPr>
                      <m:num>
                        <m:sSup>
                          <m:sSupPr>
                            <m:ctrlPr>
                              <a:rPr lang="es-CO" sz="1050" i="1">
                                <a:solidFill>
                                  <a:schemeClr val="tx1"/>
                                </a:solidFill>
                                <a:effectLst/>
                                <a:latin typeface="Cambria Math" panose="02040503050406030204" pitchFamily="18" charset="0"/>
                                <a:ea typeface="+mn-ea"/>
                                <a:cs typeface="+mn-cs"/>
                              </a:rPr>
                            </m:ctrlPr>
                          </m:sSupPr>
                          <m:e>
                            <m:r>
                              <a:rPr lang="es-CO" sz="1050" b="0" i="1">
                                <a:solidFill>
                                  <a:schemeClr val="tx1"/>
                                </a:solidFill>
                                <a:effectLst/>
                                <a:latin typeface="Cambria Math" panose="02040503050406030204" pitchFamily="18" charset="0"/>
                                <a:ea typeface="+mn-ea"/>
                                <a:cs typeface="+mn-cs"/>
                              </a:rPr>
                              <m:t>𝑢</m:t>
                            </m:r>
                          </m:e>
                          <m:sup>
                            <m:r>
                              <a:rPr lang="es-CO" sz="1050" b="0" i="1">
                                <a:solidFill>
                                  <a:schemeClr val="tx1"/>
                                </a:solidFill>
                                <a:effectLst/>
                                <a:latin typeface="Cambria Math" panose="02040503050406030204" pitchFamily="18" charset="0"/>
                                <a:ea typeface="+mn-ea"/>
                                <a:cs typeface="+mn-cs"/>
                              </a:rPr>
                              <m:t>4</m:t>
                            </m:r>
                          </m:sup>
                        </m:sSup>
                        <m:r>
                          <a:rPr lang="es-CO" sz="105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𝐼</m:t>
                        </m:r>
                        <m:r>
                          <a:rPr lang="es-CO" sz="1050" i="1">
                            <a:solidFill>
                              <a:schemeClr val="tx1"/>
                            </a:solidFill>
                            <a:effectLst/>
                            <a:latin typeface="Cambria Math" panose="02040503050406030204" pitchFamily="18" charset="0"/>
                            <a:ea typeface="+mn-ea"/>
                            <a:cs typeface="+mn-cs"/>
                          </a:rPr>
                          <m:t>)</m:t>
                        </m:r>
                      </m:num>
                      <m:den>
                        <m:sSup>
                          <m:sSupPr>
                            <m:ctrlPr>
                              <a:rPr lang="es-CO" sz="1050" i="1">
                                <a:solidFill>
                                  <a:schemeClr val="tx1"/>
                                </a:solidFill>
                                <a:effectLst/>
                                <a:latin typeface="Cambria Math" panose="02040503050406030204" pitchFamily="18" charset="0"/>
                                <a:ea typeface="+mn-ea"/>
                                <a:cs typeface="+mn-cs"/>
                              </a:rPr>
                            </m:ctrlPr>
                          </m:sSupPr>
                          <m:e>
                            <m:f>
                              <m:fPr>
                                <m:ctrlPr>
                                  <a:rPr lang="es-CO" sz="1050" i="1">
                                    <a:solidFill>
                                      <a:schemeClr val="tx1"/>
                                    </a:solidFill>
                                    <a:effectLst/>
                                    <a:latin typeface="Cambria Math" panose="02040503050406030204" pitchFamily="18" charset="0"/>
                                    <a:ea typeface="+mn-ea"/>
                                    <a:cs typeface="+mn-cs"/>
                                  </a:rPr>
                                </m:ctrlPr>
                              </m:fPr>
                              <m:num>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m:t>
                                    </m:r>
                                    <m:r>
                                      <a:rPr lang="es-CO" sz="1050" b="0" i="1">
                                        <a:solidFill>
                                          <a:schemeClr val="tx1"/>
                                        </a:solidFill>
                                        <a:effectLst/>
                                        <a:latin typeface="Cambria Math" panose="02040503050406030204" pitchFamily="18" charset="0"/>
                                        <a:ea typeface="+mn-ea"/>
                                        <a:cs typeface="+mn-cs"/>
                                      </a:rPr>
                                      <m:t>𝑐𝑐</m:t>
                                    </m:r>
                                  </m:sub>
                                </m:sSub>
                                <m:r>
                                  <a:rPr lang="es-ES" sz="1050">
                                    <a:solidFill>
                                      <a:schemeClr val="tx1"/>
                                    </a:solidFill>
                                    <a:effectLst/>
                                    <a:latin typeface="Cambria Math" panose="02040503050406030204" pitchFamily="18" charset="0"/>
                                    <a:ea typeface="+mn-ea"/>
                                    <a:cs typeface="+mn-cs"/>
                                  </a:rPr>
                                  <m:t>)</m:t>
                                </m:r>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𝑒𝑐𝑐</m:t>
                                </m:r>
                                <m:r>
                                  <a:rPr lang="es-CO" sz="1100" b="0" i="1">
                                    <a:solidFill>
                                      <a:schemeClr val="tx1"/>
                                    </a:solidFill>
                                    <a:effectLst/>
                                    <a:latin typeface="Cambria Math" panose="02040503050406030204" pitchFamily="18" charset="0"/>
                                    <a:ea typeface="+mn-ea"/>
                                    <a:cs typeface="+mn-cs"/>
                                  </a:rPr>
                                  <m:t>)</m:t>
                                </m:r>
                              </m:den>
                            </m:f>
                          </m:e>
                          <m:sup>
                            <m:r>
                              <a:rPr lang="es-CO" sz="1050" b="0" i="1">
                                <a:solidFill>
                                  <a:schemeClr val="tx1"/>
                                </a:solidFill>
                                <a:effectLst/>
                                <a:latin typeface="Cambria Math" panose="02040503050406030204" pitchFamily="18" charset="0"/>
                                <a:ea typeface="+mn-ea"/>
                                <a:cs typeface="+mn-cs"/>
                              </a:rPr>
                              <m:t>4</m:t>
                            </m:r>
                          </m:sup>
                        </m:sSup>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CO" sz="1050" b="0" i="1">
                                        <a:solidFill>
                                          <a:schemeClr val="tx1"/>
                                        </a:solidFill>
                                        <a:effectLst/>
                                        <a:latin typeface="Cambria Math" panose="02040503050406030204" pitchFamily="18" charset="0"/>
                                        <a:ea typeface="+mn-ea"/>
                                        <a:cs typeface="+mn-cs"/>
                                      </a:rPr>
                                      <m:t>𝑟𝑒𝑝</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r>
                              <a:rPr lang="es-CO" sz="1050" b="0" i="1">
                                <a:solidFill>
                                  <a:schemeClr val="tx1"/>
                                </a:solidFill>
                                <a:effectLst/>
                                <a:latin typeface="Cambria Math" panose="02040503050406030204" pitchFamily="18" charset="0"/>
                                <a:ea typeface="+mn-ea"/>
                                <a:cs typeface="+mn-cs"/>
                              </a:rPr>
                              <m:t>𝑛</m:t>
                            </m:r>
                            <m:r>
                              <a:rPr lang="es-CO" sz="1050" b="0" i="1">
                                <a:solidFill>
                                  <a:schemeClr val="tx1"/>
                                </a:solidFill>
                                <a:effectLst/>
                                <a:latin typeface="Cambria Math" panose="02040503050406030204" pitchFamily="18" charset="0"/>
                                <a:ea typeface="+mn-ea"/>
                                <a:cs typeface="+mn-cs"/>
                              </a:rPr>
                              <m:t> −1</m:t>
                            </m:r>
                          </m:den>
                        </m:f>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CO" sz="1050" b="0" i="1">
                                        <a:solidFill>
                                          <a:schemeClr val="tx1"/>
                                        </a:solidFill>
                                        <a:effectLst/>
                                        <a:latin typeface="Cambria Math" panose="02040503050406030204" pitchFamily="18" charset="0"/>
                                        <a:ea typeface="+mn-ea"/>
                                        <a:cs typeface="+mn-cs"/>
                                      </a:rPr>
                                      <m:t>𝑑𝑖𝑔</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𝑑𝑖𝑔</m:t>
                            </m:r>
                            <m:r>
                              <a:rPr lang="es-CO" sz="1100" b="0" i="1">
                                <a:solidFill>
                                  <a:schemeClr val="tx1"/>
                                </a:solidFill>
                                <a:effectLst/>
                                <a:latin typeface="Cambria Math" panose="02040503050406030204" pitchFamily="18" charset="0"/>
                                <a:ea typeface="+mn-ea"/>
                                <a:cs typeface="+mn-cs"/>
                              </a:rPr>
                              <m:t>)</m:t>
                            </m:r>
                          </m:den>
                        </m:f>
                      </m:den>
                    </m:f>
                  </m:oMath>
                </m:oMathPara>
              </a14:m>
              <a:endParaRPr lang="es-CO" sz="1400">
                <a:solidFill>
                  <a:schemeClr val="tx1"/>
                </a:solidFill>
                <a:effectLst/>
                <a:latin typeface="+mn-lt"/>
                <a:ea typeface="+mn-ea"/>
                <a:cs typeface="+mn-cs"/>
              </a:endParaRPr>
            </a:p>
          </xdr:txBody>
        </xdr:sp>
      </mc:Choice>
      <mc:Fallback xmlns="">
        <xdr:sp macro="" textlink="">
          <xdr:nvSpPr>
            <xdr:cNvPr id="18" name="CuadroTexto 17"/>
            <xdr:cNvSpPr txBox="1"/>
          </xdr:nvSpPr>
          <xdr:spPr>
            <a:xfrm>
              <a:off x="2000639" y="32966025"/>
              <a:ext cx="2819400" cy="552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050" i="0">
                  <a:solidFill>
                    <a:schemeClr val="tx1"/>
                  </a:solidFill>
                  <a:effectLst/>
                  <a:latin typeface="Cambria Math" panose="02040503050406030204" pitchFamily="18" charset="0"/>
                  <a:ea typeface="+mn-ea"/>
                  <a:cs typeface="+mn-cs"/>
                </a:rPr>
                <a:t>𝑣_𝑒𝑓𝑓</a:t>
              </a:r>
              <a:r>
                <a:rPr lang="es-CO" sz="1050" b="0" i="0">
                  <a:solidFill>
                    <a:schemeClr val="tx1"/>
                  </a:solidFill>
                  <a:effectLst/>
                  <a:latin typeface="Cambria Math" panose="02040503050406030204" pitchFamily="18" charset="0"/>
                  <a:ea typeface="+mn-ea"/>
                  <a:cs typeface="+mn-cs"/>
                </a:rPr>
                <a:t> (𝐼)=</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𝑢^4 </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𝐼</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𝑒</a:t>
              </a:r>
              <a:r>
                <a:rPr lang="es-CO" sz="1050" b="0" i="0">
                  <a:solidFill>
                    <a:schemeClr val="tx1"/>
                  </a:solidFill>
                  <a:effectLst/>
                  <a:latin typeface="Cambria Math" panose="02040503050406030204" pitchFamily="18" charset="0"/>
                  <a:ea typeface="+mn-ea"/>
                  <a:cs typeface="+mn-cs"/>
                </a:rPr>
                <a:t>𝑐𝑐</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(𝑒𝑐𝑐)</a:t>
              </a:r>
              <a:r>
                <a:rPr lang="es-CO" sz="1050" b="0" i="0">
                  <a:solidFill>
                    <a:schemeClr val="tx1"/>
                  </a:solidFill>
                  <a:effectLst/>
                  <a:latin typeface="Cambria Math" panose="02040503050406030204" pitchFamily="18" charset="0"/>
                  <a:ea typeface="+mn-ea"/>
                  <a:cs typeface="+mn-cs"/>
                </a:rPr>
                <a:t>)〗^4+ 〖〖</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CO" sz="1050" b="0" i="0">
                  <a:solidFill>
                    <a:schemeClr val="tx1"/>
                  </a:solidFill>
                  <a:effectLst/>
                  <a:latin typeface="Cambria Math" panose="02040503050406030204" pitchFamily="18" charset="0"/>
                  <a:ea typeface="+mn-ea"/>
                  <a:cs typeface="+mn-cs"/>
                </a:rPr>
                <a:t>𝑟𝑒𝑝</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〗^4/(𝑛 −1)+ 〖〖</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CO" sz="1050" b="0" i="0">
                  <a:solidFill>
                    <a:schemeClr val="tx1"/>
                  </a:solidFill>
                  <a:effectLst/>
                  <a:latin typeface="Cambria Math" panose="02040503050406030204" pitchFamily="18" charset="0"/>
                  <a:ea typeface="+mn-ea"/>
                  <a:cs typeface="+mn-cs"/>
                </a:rPr>
                <a:t>𝑑𝑖𝑔</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(𝑑𝑖𝑔)</a:t>
              </a:r>
              <a:r>
                <a:rPr lang="es-CO" sz="1050" b="0" i="0">
                  <a:solidFill>
                    <a:schemeClr val="tx1"/>
                  </a:solidFill>
                  <a:effectLst/>
                  <a:latin typeface="Cambria Math" panose="02040503050406030204" pitchFamily="18" charset="0"/>
                  <a:ea typeface="+mn-ea"/>
                  <a:cs typeface="+mn-cs"/>
                </a:rPr>
                <a:t>))</a:t>
              </a:r>
              <a:endParaRPr lang="es-CO" sz="1400">
                <a:solidFill>
                  <a:schemeClr val="tx1"/>
                </a:solidFill>
                <a:effectLst/>
                <a:latin typeface="+mn-lt"/>
                <a:ea typeface="+mn-ea"/>
                <a:cs typeface="+mn-cs"/>
              </a:endParaRPr>
            </a:p>
          </xdr:txBody>
        </xdr:sp>
      </mc:Fallback>
    </mc:AlternateContent>
    <xdr:clientData/>
  </xdr:oneCellAnchor>
  <xdr:oneCellAnchor>
    <xdr:from>
      <xdr:col>3</xdr:col>
      <xdr:colOff>820371</xdr:colOff>
      <xdr:row>99</xdr:row>
      <xdr:rowOff>76200</xdr:rowOff>
    </xdr:from>
    <xdr:ext cx="1198929" cy="301001"/>
    <mc:AlternateContent xmlns:mc="http://schemas.openxmlformats.org/markup-compatibility/2006" xmlns:a14="http://schemas.microsoft.com/office/drawing/2010/main">
      <mc:Choice Requires="a14">
        <xdr:sp macro="" textlink="">
          <xdr:nvSpPr>
            <xdr:cNvPr id="19" name="CuadroTexto 18"/>
            <xdr:cNvSpPr txBox="1"/>
          </xdr:nvSpPr>
          <xdr:spPr>
            <a:xfrm>
              <a:off x="3963621" y="38119050"/>
              <a:ext cx="1198929" cy="3010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lang="es-ES" sz="1100" i="1">
                      <a:solidFill>
                        <a:schemeClr val="bg1"/>
                      </a:solidFill>
                      <a:effectLst/>
                      <a:latin typeface="Cambria Math" panose="02040503050406030204" pitchFamily="18" charset="0"/>
                      <a:ea typeface="+mn-ea"/>
                      <a:cs typeface="+mn-cs"/>
                    </a:rPr>
                    <m:t>𝑈</m:t>
                  </m:r>
                  <m:r>
                    <a:rPr lang="es-CO" sz="1100" b="0" i="1">
                      <a:solidFill>
                        <a:schemeClr val="bg1"/>
                      </a:solidFill>
                      <a:effectLst/>
                      <a:latin typeface="Cambria Math" panose="02040503050406030204" pitchFamily="18" charset="0"/>
                      <a:ea typeface="+mn-ea"/>
                      <a:cs typeface="+mn-cs"/>
                    </a:rPr>
                    <m:t>(</m:t>
                  </m:r>
                  <m:r>
                    <a:rPr lang="es-CO" sz="1100" b="0" i="1">
                      <a:solidFill>
                        <a:schemeClr val="bg1"/>
                      </a:solidFill>
                      <a:effectLst/>
                      <a:latin typeface="Cambria Math" panose="02040503050406030204" pitchFamily="18" charset="0"/>
                      <a:ea typeface="+mn-ea"/>
                      <a:cs typeface="+mn-cs"/>
                    </a:rPr>
                    <m:t>𝐸</m:t>
                  </m:r>
                  <m:r>
                    <a:rPr lang="es-CO" sz="1100" b="0" i="1">
                      <a:solidFill>
                        <a:schemeClr val="bg1"/>
                      </a:solidFill>
                      <a:effectLst/>
                      <a:latin typeface="Cambria Math" panose="02040503050406030204" pitchFamily="18" charset="0"/>
                      <a:ea typeface="+mn-ea"/>
                      <a:cs typeface="+mn-cs"/>
                    </a:rPr>
                    <m:t>)</m:t>
                  </m:r>
                </m:oMath>
              </a14:m>
              <a:r>
                <a:rPr lang="es-CO" sz="1100">
                  <a:solidFill>
                    <a:schemeClr val="bg1"/>
                  </a:solidFill>
                  <a:effectLst/>
                  <a:latin typeface="+mn-lt"/>
                  <a:ea typeface="+mn-ea"/>
                  <a:cs typeface="+mn-cs"/>
                </a:rPr>
                <a:t> </a:t>
              </a:r>
              <a14:m>
                <m:oMath xmlns:m="http://schemas.openxmlformats.org/officeDocument/2006/math">
                  <m:r>
                    <a:rPr lang="es-ES" sz="1100" i="1">
                      <a:solidFill>
                        <a:schemeClr val="bg1"/>
                      </a:solidFill>
                      <a:effectLst/>
                      <a:latin typeface="Cambria Math" panose="02040503050406030204" pitchFamily="18" charset="0"/>
                      <a:ea typeface="+mn-ea"/>
                      <a:cs typeface="+mn-cs"/>
                    </a:rPr>
                    <m:t>= </m:t>
                  </m:r>
                  <m:r>
                    <a:rPr lang="es-ES" sz="1100" i="1">
                      <a:solidFill>
                        <a:schemeClr val="bg1"/>
                      </a:solidFill>
                      <a:effectLst/>
                      <a:latin typeface="Cambria Math" panose="02040503050406030204" pitchFamily="18" charset="0"/>
                      <a:ea typeface="+mn-ea"/>
                      <a:cs typeface="+mn-cs"/>
                    </a:rPr>
                    <m:t>𝑢</m:t>
                  </m:r>
                  <m:r>
                    <a:rPr lang="es-ES" sz="1100" i="1">
                      <a:solidFill>
                        <a:schemeClr val="bg1"/>
                      </a:solidFill>
                      <a:effectLst/>
                      <a:latin typeface="Cambria Math" panose="02040503050406030204" pitchFamily="18" charset="0"/>
                      <a:ea typeface="+mn-ea"/>
                      <a:cs typeface="+mn-cs"/>
                    </a:rPr>
                    <m:t>(</m:t>
                  </m:r>
                  <m:r>
                    <a:rPr lang="es-ES" sz="1100" i="1">
                      <a:solidFill>
                        <a:schemeClr val="bg1"/>
                      </a:solidFill>
                      <a:effectLst/>
                      <a:latin typeface="Cambria Math" panose="02040503050406030204" pitchFamily="18" charset="0"/>
                      <a:ea typeface="+mn-ea"/>
                      <a:cs typeface="+mn-cs"/>
                    </a:rPr>
                    <m:t>𝐸</m:t>
                  </m:r>
                  <m:r>
                    <a:rPr lang="es-ES" sz="1100" i="1">
                      <a:solidFill>
                        <a:schemeClr val="bg1"/>
                      </a:solidFill>
                      <a:effectLst/>
                      <a:latin typeface="Cambria Math" panose="02040503050406030204" pitchFamily="18" charset="0"/>
                      <a:ea typeface="+mn-ea"/>
                      <a:cs typeface="+mn-cs"/>
                    </a:rPr>
                    <m:t>)∗</m:t>
                  </m:r>
                  <m:r>
                    <a:rPr lang="es-ES" sz="1100" i="1">
                      <a:solidFill>
                        <a:schemeClr val="bg1"/>
                      </a:solidFill>
                      <a:effectLst/>
                      <a:latin typeface="Cambria Math" panose="02040503050406030204" pitchFamily="18" charset="0"/>
                      <a:ea typeface="+mn-ea"/>
                      <a:cs typeface="+mn-cs"/>
                    </a:rPr>
                    <m:t>𝑘</m:t>
                  </m:r>
                </m:oMath>
              </a14:m>
              <a:endParaRPr lang="es-CO" sz="1100">
                <a:solidFill>
                  <a:schemeClr val="bg1"/>
                </a:solidFill>
                <a:effectLst/>
                <a:latin typeface="+mn-lt"/>
                <a:ea typeface="+mn-ea"/>
                <a:cs typeface="+mn-cs"/>
              </a:endParaRPr>
            </a:p>
          </xdr:txBody>
        </xdr:sp>
      </mc:Choice>
      <mc:Fallback xmlns="">
        <xdr:sp macro="" textlink="">
          <xdr:nvSpPr>
            <xdr:cNvPr id="19" name="CuadroTexto 18"/>
            <xdr:cNvSpPr txBox="1"/>
          </xdr:nvSpPr>
          <xdr:spPr>
            <a:xfrm>
              <a:off x="3963621" y="38119050"/>
              <a:ext cx="1198929" cy="3010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bg1"/>
                  </a:solidFill>
                  <a:effectLst/>
                  <a:latin typeface="Cambria Math" panose="02040503050406030204" pitchFamily="18" charset="0"/>
                  <a:ea typeface="+mn-ea"/>
                  <a:cs typeface="+mn-cs"/>
                </a:rPr>
                <a:t>𝑈</a:t>
              </a:r>
              <a:r>
                <a:rPr lang="es-CO" sz="1100" b="0" i="0">
                  <a:solidFill>
                    <a:schemeClr val="bg1"/>
                  </a:solidFill>
                  <a:effectLst/>
                  <a:latin typeface="Cambria Math" panose="02040503050406030204" pitchFamily="18" charset="0"/>
                  <a:ea typeface="+mn-ea"/>
                  <a:cs typeface="+mn-cs"/>
                </a:rPr>
                <a:t>(𝐸)</a:t>
              </a:r>
              <a:r>
                <a:rPr lang="es-CO" sz="1100">
                  <a:solidFill>
                    <a:schemeClr val="bg1"/>
                  </a:solidFill>
                  <a:effectLst/>
                  <a:latin typeface="+mn-lt"/>
                  <a:ea typeface="+mn-ea"/>
                  <a:cs typeface="+mn-cs"/>
                </a:rPr>
                <a:t> </a:t>
              </a:r>
              <a:r>
                <a:rPr lang="es-ES" sz="1100" i="0">
                  <a:solidFill>
                    <a:schemeClr val="bg1"/>
                  </a:solidFill>
                  <a:effectLst/>
                  <a:latin typeface="Cambria Math" panose="02040503050406030204" pitchFamily="18" charset="0"/>
                  <a:ea typeface="+mn-ea"/>
                  <a:cs typeface="+mn-cs"/>
                </a:rPr>
                <a:t>= 𝑢(𝐸)∗𝑘</a:t>
              </a:r>
              <a:endParaRPr lang="es-CO" sz="1100">
                <a:solidFill>
                  <a:schemeClr val="bg1"/>
                </a:solidFill>
                <a:effectLst/>
                <a:latin typeface="+mn-lt"/>
                <a:ea typeface="+mn-ea"/>
                <a:cs typeface="+mn-cs"/>
              </a:endParaRPr>
            </a:p>
          </xdr:txBody>
        </xdr:sp>
      </mc:Fallback>
    </mc:AlternateContent>
    <xdr:clientData/>
  </xdr:oneCellAnchor>
  <xdr:oneCellAnchor>
    <xdr:from>
      <xdr:col>4</xdr:col>
      <xdr:colOff>63743</xdr:colOff>
      <xdr:row>103</xdr:row>
      <xdr:rowOff>0</xdr:rowOff>
    </xdr:from>
    <xdr:ext cx="1717432" cy="343632"/>
    <mc:AlternateContent xmlns:mc="http://schemas.openxmlformats.org/markup-compatibility/2006" xmlns:a14="http://schemas.microsoft.com/office/drawing/2010/main">
      <mc:Choice Requires="a14">
        <xdr:sp macro="" textlink="">
          <xdr:nvSpPr>
            <xdr:cNvPr id="20" name="CuadroTexto 19"/>
            <xdr:cNvSpPr txBox="1"/>
          </xdr:nvSpPr>
          <xdr:spPr>
            <a:xfrm>
              <a:off x="4492868" y="42214800"/>
              <a:ext cx="1717432" cy="3436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ad>
                      <m:radPr>
                        <m:degHide m:val="on"/>
                        <m:ctrlPr>
                          <a:rPr lang="es-CO" sz="1050" i="1">
                            <a:latin typeface="Cambria Math" panose="02040503050406030204" pitchFamily="18" charset="0"/>
                          </a:rPr>
                        </m:ctrlPr>
                      </m:radPr>
                      <m:deg/>
                      <m:e>
                        <m:sSup>
                          <m:sSupPr>
                            <m:ctrlPr>
                              <a:rPr lang="es-CO" sz="1050" i="1">
                                <a:solidFill>
                                  <a:schemeClr val="tx1"/>
                                </a:solidFill>
                                <a:effectLst/>
                                <a:latin typeface="Cambria Math" panose="02040503050406030204" pitchFamily="18" charset="0"/>
                                <a:ea typeface="+mn-ea"/>
                                <a:cs typeface="+mn-cs"/>
                              </a:rPr>
                            </m:ctrlPr>
                          </m:sSupPr>
                          <m:e>
                            <m:r>
                              <a:rPr lang="es-CO" sz="1050" b="0" i="1">
                                <a:solidFill>
                                  <a:schemeClr val="tx1"/>
                                </a:solidFill>
                                <a:effectLst/>
                                <a:latin typeface="Cambria Math" panose="02040503050406030204" pitchFamily="18" charset="0"/>
                                <a:ea typeface="+mn-ea"/>
                                <a:cs typeface="+mn-cs"/>
                              </a:rPr>
                              <m:t>𝑢</m:t>
                            </m:r>
                          </m:e>
                          <m:sup>
                            <m:r>
                              <a:rPr lang="es-CO" sz="1050" b="0" i="1">
                                <a:solidFill>
                                  <a:schemeClr val="tx1"/>
                                </a:solidFill>
                                <a:effectLst/>
                                <a:latin typeface="Cambria Math" panose="02040503050406030204" pitchFamily="18" charset="0"/>
                                <a:ea typeface="+mn-ea"/>
                                <a:cs typeface="+mn-cs"/>
                              </a:rPr>
                              <m:t>2</m:t>
                            </m:r>
                          </m:sup>
                        </m:sSup>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𝑅</m:t>
                        </m:r>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𝑑</m:t>
                        </m:r>
                        <m:r>
                          <a:rPr lang="es-CO" sz="1050" b="0" i="1">
                            <a:solidFill>
                              <a:schemeClr val="tx1"/>
                            </a:solidFill>
                            <a:effectLst/>
                            <a:latin typeface="Cambria Math" panose="02040503050406030204" pitchFamily="18" charset="0"/>
                            <a:ea typeface="+mn-ea"/>
                            <a:cs typeface="+mn-cs"/>
                          </a:rPr>
                          <m:t> </m:t>
                        </m:r>
                        <m:r>
                          <a:rPr lang="es-CO" sz="1050" b="0" i="1">
                            <a:solidFill>
                              <a:schemeClr val="tx1"/>
                            </a:solidFill>
                            <a:effectLst/>
                            <a:latin typeface="Cambria Math" panose="02040503050406030204" pitchFamily="18" charset="0"/>
                            <a:ea typeface="+mn-ea"/>
                            <a:cs typeface="+mn-cs"/>
                          </a:rPr>
                          <m:t>𝑦</m:t>
                        </m:r>
                        <m:r>
                          <a:rPr lang="es-CO" sz="1050" b="0" i="1">
                            <a:solidFill>
                              <a:schemeClr val="tx1"/>
                            </a:solidFill>
                            <a:effectLst/>
                            <a:latin typeface="Cambria Math" panose="02040503050406030204" pitchFamily="18" charset="0"/>
                            <a:ea typeface="+mn-ea"/>
                            <a:cs typeface="+mn-cs"/>
                          </a:rPr>
                          <m:t> </m:t>
                        </m:r>
                        <m:r>
                          <a:rPr lang="es-CO" sz="1050" b="0" i="1">
                            <a:solidFill>
                              <a:schemeClr val="tx1"/>
                            </a:solidFill>
                            <a:effectLst/>
                            <a:latin typeface="Cambria Math" panose="02040503050406030204" pitchFamily="18" charset="0"/>
                            <a:ea typeface="+mn-ea"/>
                            <a:cs typeface="+mn-cs"/>
                          </a:rPr>
                          <m:t>𝑠</m:t>
                        </m:r>
                        <m:r>
                          <a:rPr lang="es-CO" sz="1050" b="0" i="1">
                            <a:solidFill>
                              <a:schemeClr val="tx1"/>
                            </a:solidFill>
                            <a:effectLst/>
                            <a:latin typeface="Cambria Math" panose="02040503050406030204" pitchFamily="18" charset="0"/>
                            <a:ea typeface="+mn-ea"/>
                            <a:cs typeface="+mn-cs"/>
                          </a:rPr>
                          <m:t>)</m:t>
                        </m:r>
                        <m:r>
                          <m:rPr>
                            <m:nor/>
                          </m:rPr>
                          <a:rPr lang="es-CO" sz="1050">
                            <a:solidFill>
                              <a:schemeClr val="tx1"/>
                            </a:solidFill>
                            <a:effectLst/>
                            <a:latin typeface="+mn-lt"/>
                            <a:ea typeface="+mn-ea"/>
                            <a:cs typeface="+mn-cs"/>
                          </a:rPr>
                          <m:t>) + </m:t>
                        </m:r>
                        <m:r>
                          <m:rPr>
                            <m:nor/>
                          </m:rPr>
                          <a:rPr lang="es-CO" sz="1050">
                            <a:solidFill>
                              <a:schemeClr val="tx1"/>
                            </a:solidFill>
                            <a:effectLst/>
                            <a:latin typeface="+mn-lt"/>
                            <a:ea typeface="+mn-ea"/>
                            <a:cs typeface="+mn-cs"/>
                          </a:rPr>
                          <m:t>u</m:t>
                        </m:r>
                        <m:r>
                          <m:rPr>
                            <m:nor/>
                          </m:rPr>
                          <a:rPr lang="es-CO" sz="1050">
                            <a:solidFill>
                              <a:schemeClr val="tx1"/>
                            </a:solidFill>
                            <a:effectLst/>
                            <a:latin typeface="+mn-lt"/>
                            <a:ea typeface="+mn-ea"/>
                            <a:cs typeface="+mn-cs"/>
                          </a:rPr>
                          <m:t>2(</m:t>
                        </m:r>
                        <m:r>
                          <m:rPr>
                            <m:nor/>
                          </m:rPr>
                          <a:rPr lang="es-CO" sz="1050">
                            <a:solidFill>
                              <a:schemeClr val="tx1"/>
                            </a:solidFill>
                            <a:effectLst/>
                            <a:latin typeface="+mn-lt"/>
                            <a:ea typeface="+mn-ea"/>
                            <a:cs typeface="+mn-cs"/>
                          </a:rPr>
                          <m:t>Eappr</m:t>
                        </m:r>
                        <m:r>
                          <m:rPr>
                            <m:nor/>
                          </m:rPr>
                          <a:rPr lang="es-CO" sz="1050" b="0" i="0">
                            <a:solidFill>
                              <a:schemeClr val="tx1"/>
                            </a:solidFill>
                            <a:effectLst/>
                            <a:latin typeface="+mn-lt"/>
                            <a:ea typeface="+mn-ea"/>
                            <a:cs typeface="+mn-cs"/>
                          </a:rPr>
                          <m:t>)</m:t>
                        </m:r>
                        <m:r>
                          <m:rPr>
                            <m:nor/>
                          </m:rPr>
                          <a:rPr lang="es-CO" sz="1050">
                            <a:solidFill>
                              <a:schemeClr val="tx1"/>
                            </a:solidFill>
                            <a:effectLst/>
                            <a:latin typeface="+mn-lt"/>
                            <a:ea typeface="+mn-ea"/>
                            <a:cs typeface="+mn-cs"/>
                          </a:rPr>
                          <m:t> </m:t>
                        </m:r>
                        <m:r>
                          <m:rPr>
                            <m:nor/>
                          </m:rPr>
                          <a:rPr lang="es-CO" sz="1050">
                            <a:effectLst/>
                          </a:rPr>
                          <m:t> </m:t>
                        </m:r>
                      </m:e>
                    </m:rad>
                  </m:oMath>
                </m:oMathPara>
              </a14:m>
              <a:endParaRPr lang="es-CO" sz="1050"/>
            </a:p>
          </xdr:txBody>
        </xdr:sp>
      </mc:Choice>
      <mc:Fallback xmlns="">
        <xdr:sp macro="" textlink="">
          <xdr:nvSpPr>
            <xdr:cNvPr id="20" name="CuadroTexto 19"/>
            <xdr:cNvSpPr txBox="1"/>
          </xdr:nvSpPr>
          <xdr:spPr>
            <a:xfrm>
              <a:off x="4492868" y="42214800"/>
              <a:ext cx="1717432" cy="3436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050" i="0">
                  <a:latin typeface="Cambria Math" panose="02040503050406030204" pitchFamily="18" charset="0"/>
                </a:rPr>
                <a:t>√(</a:t>
              </a:r>
              <a:r>
                <a:rPr lang="es-CO" sz="1050" b="0" i="0">
                  <a:solidFill>
                    <a:schemeClr val="tx1"/>
                  </a:solidFill>
                  <a:effectLst/>
                  <a:latin typeface="Cambria Math" panose="02040503050406030204" pitchFamily="18" charset="0"/>
                  <a:ea typeface="+mn-ea"/>
                  <a:cs typeface="+mn-cs"/>
                </a:rPr>
                <a:t>𝑢^2 (𝑅(𝑑 𝑦 𝑠)</a:t>
              </a:r>
              <a:r>
                <a:rPr lang="es-CO" sz="1050" b="0" i="0">
                  <a:solidFill>
                    <a:schemeClr val="tx1"/>
                  </a:solidFill>
                  <a:effectLst/>
                  <a:latin typeface="+mn-lt"/>
                  <a:ea typeface="+mn-ea"/>
                  <a:cs typeface="+mn-cs"/>
                </a:rPr>
                <a:t>"</a:t>
              </a:r>
              <a:r>
                <a:rPr lang="es-CO" sz="1050" i="0">
                  <a:solidFill>
                    <a:schemeClr val="tx1"/>
                  </a:solidFill>
                  <a:effectLst/>
                  <a:latin typeface="+mn-lt"/>
                  <a:ea typeface="+mn-ea"/>
                  <a:cs typeface="+mn-cs"/>
                </a:rPr>
                <a:t>) + u2(Eappr</a:t>
              </a:r>
              <a:r>
                <a:rPr lang="es-CO" sz="1050" b="0" i="0">
                  <a:solidFill>
                    <a:schemeClr val="tx1"/>
                  </a:solidFill>
                  <a:effectLst/>
                  <a:latin typeface="+mn-lt"/>
                  <a:ea typeface="+mn-ea"/>
                  <a:cs typeface="+mn-cs"/>
                </a:rPr>
                <a:t>)</a:t>
              </a:r>
              <a:r>
                <a:rPr lang="es-CO" sz="1050" i="0">
                  <a:solidFill>
                    <a:schemeClr val="tx1"/>
                  </a:solidFill>
                  <a:effectLst/>
                  <a:latin typeface="+mn-lt"/>
                  <a:ea typeface="+mn-ea"/>
                  <a:cs typeface="+mn-cs"/>
                </a:rPr>
                <a:t> </a:t>
              </a:r>
              <a:r>
                <a:rPr lang="es-CO" sz="1050" i="0">
                  <a:effectLst/>
                </a:rPr>
                <a:t> </a:t>
              </a:r>
              <a:r>
                <a:rPr lang="es-CO" sz="1050" i="0">
                  <a:effectLst/>
                  <a:latin typeface="Cambria Math" panose="02040503050406030204" pitchFamily="18" charset="0"/>
                </a:rPr>
                <a:t>" )</a:t>
              </a:r>
              <a:endParaRPr lang="es-CO" sz="1050"/>
            </a:p>
          </xdr:txBody>
        </xdr:sp>
      </mc:Fallback>
    </mc:AlternateContent>
    <xdr:clientData/>
  </xdr:oneCellAnchor>
  <xdr:oneCellAnchor>
    <xdr:from>
      <xdr:col>0</xdr:col>
      <xdr:colOff>206953</xdr:colOff>
      <xdr:row>102</xdr:row>
      <xdr:rowOff>396585</xdr:rowOff>
    </xdr:from>
    <xdr:ext cx="561109" cy="396134"/>
    <mc:AlternateContent xmlns:mc="http://schemas.openxmlformats.org/markup-compatibility/2006" xmlns:a14="http://schemas.microsoft.com/office/drawing/2010/main">
      <mc:Choice Requires="a14">
        <xdr:sp macro="" textlink="">
          <xdr:nvSpPr>
            <xdr:cNvPr id="21" name="CuadroTexto 20"/>
            <xdr:cNvSpPr txBox="1"/>
          </xdr:nvSpPr>
          <xdr:spPr>
            <a:xfrm>
              <a:off x="1092778" y="42211335"/>
              <a:ext cx="561109" cy="3961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CO" sz="1100" i="1">
                            <a:latin typeface="Cambria Math" panose="02040503050406030204" pitchFamily="18" charset="0"/>
                          </a:rPr>
                        </m:ctrlPr>
                      </m:sSupPr>
                      <m:e>
                        <m:r>
                          <a:rPr lang="es-CO" sz="1100" b="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r>
                              <a:rPr lang="es-CO" sz="1100" b="0" i="1">
                                <a:solidFill>
                                  <a:schemeClr val="tx1"/>
                                </a:solidFill>
                                <a:effectLst/>
                                <a:latin typeface="Cambria Math" panose="02040503050406030204" pitchFamily="18" charset="0"/>
                                <a:ea typeface="+mn-ea"/>
                                <a:cs typeface="+mn-cs"/>
                              </a:rPr>
                              <m:t>1</m:t>
                            </m:r>
                          </m:num>
                          <m:den>
                            <m:sSup>
                              <m:sSupPr>
                                <m:ctrlPr>
                                  <a:rPr lang="es-CO" sz="1100" i="1">
                                    <a:solidFill>
                                      <a:schemeClr val="tx1"/>
                                    </a:solidFill>
                                    <a:effectLst/>
                                    <a:latin typeface="Cambria Math" panose="02040503050406030204" pitchFamily="18" charset="0"/>
                                    <a:ea typeface="+mn-ea"/>
                                    <a:cs typeface="+mn-cs"/>
                                  </a:rPr>
                                </m:ctrlPr>
                              </m:sSupPr>
                              <m:e>
                                <m:r>
                                  <a:rPr lang="es-CO" sz="1100" i="1">
                                    <a:solidFill>
                                      <a:schemeClr val="tx1"/>
                                    </a:solidFill>
                                    <a:effectLst/>
                                    <a:latin typeface="Cambria Math" panose="02040503050406030204" pitchFamily="18" charset="0"/>
                                    <a:ea typeface="+mn-ea"/>
                                    <a:cs typeface="+mn-cs"/>
                                  </a:rPr>
                                  <m:t>𝑢</m:t>
                                </m:r>
                              </m:e>
                              <m:sup>
                                <m:r>
                                  <a:rPr lang="es-CO" sz="1100" i="1">
                                    <a:solidFill>
                                      <a:schemeClr val="tx1"/>
                                    </a:solidFill>
                                    <a:effectLst/>
                                    <a:latin typeface="Cambria Math" panose="02040503050406030204" pitchFamily="18" charset="0"/>
                                    <a:ea typeface="+mn-ea"/>
                                    <a:cs typeface="+mn-cs"/>
                                  </a:rPr>
                                  <m:t>2</m:t>
                                </m:r>
                              </m:sup>
                            </m:sSup>
                            <m:r>
                              <a:rPr lang="es-CO" sz="110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𝐸</m:t>
                            </m:r>
                            <m:r>
                              <a:rPr lang="es-CO" sz="1100" i="1">
                                <a:solidFill>
                                  <a:schemeClr val="tx1"/>
                                </a:solidFill>
                                <a:effectLst/>
                                <a:latin typeface="Cambria Math" panose="02040503050406030204" pitchFamily="18" charset="0"/>
                                <a:ea typeface="+mn-ea"/>
                                <a:cs typeface="+mn-cs"/>
                              </a:rPr>
                              <m:t>)</m:t>
                            </m:r>
                          </m:den>
                        </m:f>
                        <m:r>
                          <a:rPr lang="es-CO" sz="1100" b="0" i="1">
                            <a:solidFill>
                              <a:schemeClr val="tx1"/>
                            </a:solidFill>
                            <a:effectLst/>
                            <a:latin typeface="Cambria Math" panose="02040503050406030204" pitchFamily="18" charset="0"/>
                            <a:ea typeface="+mn-ea"/>
                            <a:cs typeface="+mn-cs"/>
                          </a:rPr>
                          <m:t>)</m:t>
                        </m:r>
                      </m:e>
                      <m:sup>
                        <m:r>
                          <a:rPr lang="es-CO" sz="1100" b="0" i="1">
                            <a:latin typeface="Cambria Math" panose="02040503050406030204" pitchFamily="18" charset="0"/>
                          </a:rPr>
                          <m:t>2</m:t>
                        </m:r>
                      </m:sup>
                    </m:sSup>
                  </m:oMath>
                </m:oMathPara>
              </a14:m>
              <a:endParaRPr lang="es-CO" sz="1100"/>
            </a:p>
          </xdr:txBody>
        </xdr:sp>
      </mc:Choice>
      <mc:Fallback xmlns="">
        <xdr:sp macro="" textlink="">
          <xdr:nvSpPr>
            <xdr:cNvPr id="21" name="CuadroTexto 20"/>
            <xdr:cNvSpPr txBox="1"/>
          </xdr:nvSpPr>
          <xdr:spPr>
            <a:xfrm>
              <a:off x="1092778" y="42211335"/>
              <a:ext cx="561109" cy="3961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i="0">
                  <a:latin typeface="Cambria Math" panose="02040503050406030204" pitchFamily="18" charset="0"/>
                </a:rPr>
                <a:t>〖</a:t>
              </a:r>
              <a:r>
                <a:rPr lang="es-CO" sz="1100" b="0" i="0">
                  <a:solidFill>
                    <a:schemeClr val="tx1"/>
                  </a:solidFill>
                  <a:effectLst/>
                  <a:latin typeface="Cambria Math" panose="02040503050406030204" pitchFamily="18" charset="0"/>
                  <a:ea typeface="+mn-ea"/>
                  <a:cs typeface="+mn-cs"/>
                </a:rPr>
                <a:t>(1/(</a:t>
              </a:r>
              <a:r>
                <a:rPr lang="es-CO" sz="1100" i="0">
                  <a:solidFill>
                    <a:schemeClr val="tx1"/>
                  </a:solidFill>
                  <a:effectLst/>
                  <a:latin typeface="Cambria Math" panose="02040503050406030204" pitchFamily="18" charset="0"/>
                  <a:ea typeface="+mn-ea"/>
                  <a:cs typeface="+mn-cs"/>
                </a:rPr>
                <a:t>𝑢^2 (𝐸))</a:t>
              </a:r>
              <a:r>
                <a:rPr lang="es-CO" sz="1100" b="0" i="0">
                  <a:solidFill>
                    <a:schemeClr val="tx1"/>
                  </a:solidFill>
                  <a:effectLst/>
                  <a:latin typeface="Cambria Math" panose="02040503050406030204" pitchFamily="18" charset="0"/>
                  <a:ea typeface="+mn-ea"/>
                  <a:cs typeface="+mn-cs"/>
                </a:rPr>
                <a:t>)〗^</a:t>
              </a:r>
              <a:r>
                <a:rPr lang="es-CO" sz="1100" b="0" i="0">
                  <a:latin typeface="Cambria Math" panose="02040503050406030204" pitchFamily="18" charset="0"/>
                </a:rPr>
                <a:t>2</a:t>
              </a:r>
              <a:endParaRPr lang="es-CO" sz="1100"/>
            </a:p>
          </xdr:txBody>
        </xdr:sp>
      </mc:Fallback>
    </mc:AlternateContent>
    <xdr:clientData/>
  </xdr:oneCellAnchor>
  <xdr:oneCellAnchor>
    <xdr:from>
      <xdr:col>1</xdr:col>
      <xdr:colOff>179242</xdr:colOff>
      <xdr:row>103</xdr:row>
      <xdr:rowOff>92652</xdr:rowOff>
    </xdr:from>
    <xdr:ext cx="609911" cy="175113"/>
    <mc:AlternateContent xmlns:mc="http://schemas.openxmlformats.org/markup-compatibility/2006" xmlns:a14="http://schemas.microsoft.com/office/drawing/2010/main">
      <mc:Choice Requires="a14">
        <xdr:sp macro="" textlink="">
          <xdr:nvSpPr>
            <xdr:cNvPr id="22" name="CuadroTexto 21"/>
            <xdr:cNvSpPr txBox="1"/>
          </xdr:nvSpPr>
          <xdr:spPr>
            <a:xfrm>
              <a:off x="1950892" y="42307452"/>
              <a:ext cx="60991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i="1">
                  <a:latin typeface="Times New Roman" panose="02020603050405020304" pitchFamily="18" charset="0"/>
                  <a:cs typeface="Times New Roman" panose="02020603050405020304" pitchFamily="18" charset="0"/>
                </a:rPr>
                <a:t>p * </a:t>
              </a:r>
              <a14:m>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oMath>
              </a14:m>
              <a:r>
                <a:rPr lang="es-CO" sz="1100" i="1">
                  <a:latin typeface="Times New Roman" panose="02020603050405020304" pitchFamily="18" charset="0"/>
                  <a:cs typeface="Times New Roman" panose="02020603050405020304" pitchFamily="18" charset="0"/>
                </a:rPr>
                <a:t>  * </a:t>
              </a:r>
              <a14:m>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𝐸</m:t>
                      </m:r>
                    </m:e>
                    <m:sub>
                      <m:acc>
                        <m:accPr>
                          <m:chr m:val="̅"/>
                          <m:ctrlPr>
                            <a:rPr lang="es-CO" sz="1100" i="1">
                              <a:solidFill>
                                <a:schemeClr val="tx1"/>
                              </a:solidFill>
                              <a:effectLst/>
                              <a:latin typeface="Cambria Math" panose="02040503050406030204" pitchFamily="18" charset="0"/>
                              <a:ea typeface="+mn-ea"/>
                              <a:cs typeface="+mn-cs"/>
                            </a:rPr>
                          </m:ctrlPr>
                        </m:accPr>
                        <m:e>
                          <m:r>
                            <a:rPr lang="es-CO" sz="1100" b="0" i="1">
                              <a:solidFill>
                                <a:schemeClr val="tx1"/>
                              </a:solidFill>
                              <a:effectLst/>
                              <a:latin typeface="Cambria Math" panose="02040503050406030204" pitchFamily="18" charset="0"/>
                              <a:ea typeface="+mn-ea"/>
                              <a:cs typeface="+mn-cs"/>
                            </a:rPr>
                            <m:t>𝐼</m:t>
                          </m:r>
                        </m:e>
                      </m:acc>
                    </m:sub>
                  </m:sSub>
                  <m:r>
                    <a:rPr lang="es-CO" sz="1100" i="1">
                      <a:latin typeface="Cambria Math" panose="02040503050406030204" pitchFamily="18" charset="0"/>
                    </a:rPr>
                    <m:t> </m:t>
                  </m:r>
                </m:oMath>
              </a14:m>
              <a:endParaRPr lang="es-CO" sz="1100"/>
            </a:p>
          </xdr:txBody>
        </xdr:sp>
      </mc:Choice>
      <mc:Fallback xmlns="">
        <xdr:sp macro="" textlink="">
          <xdr:nvSpPr>
            <xdr:cNvPr id="22" name="CuadroTexto 21"/>
            <xdr:cNvSpPr txBox="1"/>
          </xdr:nvSpPr>
          <xdr:spPr>
            <a:xfrm>
              <a:off x="1950892" y="42307452"/>
              <a:ext cx="60991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i="1">
                  <a:latin typeface="Times New Roman" panose="02020603050405020304" pitchFamily="18" charset="0"/>
                  <a:cs typeface="Times New Roman" panose="02020603050405020304" pitchFamily="18" charset="0"/>
                </a:rPr>
                <a:t>p * </a:t>
              </a:r>
              <a:r>
                <a:rPr lang="es-CO" sz="1100" b="0" i="0">
                  <a:latin typeface="Cambria Math" panose="02040503050406030204" pitchFamily="18" charset="0"/>
                </a:rPr>
                <a:t>𝐼 ̅</a:t>
              </a:r>
              <a:r>
                <a:rPr lang="es-CO" sz="1100" i="1">
                  <a:latin typeface="Times New Roman" panose="02020603050405020304" pitchFamily="18" charset="0"/>
                  <a:cs typeface="Times New Roman" panose="02020603050405020304" pitchFamily="18" charset="0"/>
                </a:rPr>
                <a:t>  * </a:t>
              </a:r>
              <a:r>
                <a:rPr lang="es-CO" sz="1100" b="0" i="0">
                  <a:solidFill>
                    <a:schemeClr val="tx1"/>
                  </a:solidFill>
                  <a:effectLst/>
                  <a:latin typeface="Cambria Math" panose="02040503050406030204" pitchFamily="18" charset="0"/>
                  <a:ea typeface="+mn-ea"/>
                  <a:cs typeface="+mn-cs"/>
                </a:rPr>
                <a:t>𝐸_𝐼 ̅  </a:t>
              </a:r>
              <a:r>
                <a:rPr lang="es-CO" sz="1100" i="0">
                  <a:latin typeface="Cambria Math" panose="02040503050406030204" pitchFamily="18" charset="0"/>
                </a:rPr>
                <a:t> </a:t>
              </a:r>
              <a:endParaRPr lang="es-CO" sz="1100"/>
            </a:p>
          </xdr:txBody>
        </xdr:sp>
      </mc:Fallback>
    </mc:AlternateContent>
    <xdr:clientData/>
  </xdr:oneCellAnchor>
  <xdr:oneCellAnchor>
    <xdr:from>
      <xdr:col>8</xdr:col>
      <xdr:colOff>365413</xdr:colOff>
      <xdr:row>51</xdr:row>
      <xdr:rowOff>127288</xdr:rowOff>
    </xdr:from>
    <xdr:ext cx="209609" cy="175113"/>
    <mc:AlternateContent xmlns:mc="http://schemas.openxmlformats.org/markup-compatibility/2006" xmlns:a14="http://schemas.microsoft.com/office/drawing/2010/main">
      <mc:Choice Requires="a14">
        <xdr:sp macro="" textlink="">
          <xdr:nvSpPr>
            <xdr:cNvPr id="23" name="CuadroTexto 22"/>
            <xdr:cNvSpPr txBox="1"/>
          </xdr:nvSpPr>
          <xdr:spPr>
            <a:xfrm>
              <a:off x="3908713" y="20215513"/>
              <a:ext cx="20960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𝑔</m:t>
                    </m:r>
                  </m:oMath>
                </m:oMathPara>
              </a14:m>
              <a:endParaRPr lang="es-CO" sz="1100"/>
            </a:p>
          </xdr:txBody>
        </xdr:sp>
      </mc:Choice>
      <mc:Fallback xmlns="">
        <xdr:sp macro="" textlink="">
          <xdr:nvSpPr>
            <xdr:cNvPr id="23" name="CuadroTexto 22"/>
            <xdr:cNvSpPr txBox="1"/>
          </xdr:nvSpPr>
          <xdr:spPr>
            <a:xfrm>
              <a:off x="3908713" y="20215513"/>
              <a:ext cx="20960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𝐼 ̅  𝑔</a:t>
              </a:r>
              <a:endParaRPr lang="es-CO" sz="1100"/>
            </a:p>
          </xdr:txBody>
        </xdr:sp>
      </mc:Fallback>
    </mc:AlternateContent>
    <xdr:clientData/>
  </xdr:oneCellAnchor>
  <xdr:oneCellAnchor>
    <xdr:from>
      <xdr:col>10</xdr:col>
      <xdr:colOff>536863</xdr:colOff>
      <xdr:row>51</xdr:row>
      <xdr:rowOff>112567</xdr:rowOff>
    </xdr:from>
    <xdr:ext cx="156261" cy="175113"/>
    <mc:AlternateContent xmlns:mc="http://schemas.openxmlformats.org/markup-compatibility/2006" xmlns:a14="http://schemas.microsoft.com/office/drawing/2010/main">
      <mc:Choice Requires="a14">
        <xdr:sp macro="" textlink="">
          <xdr:nvSpPr>
            <xdr:cNvPr id="24" name="CuadroTexto 23"/>
            <xdr:cNvSpPr txBox="1"/>
          </xdr:nvSpPr>
          <xdr:spPr>
            <a:xfrm>
              <a:off x="5851813" y="20200792"/>
              <a:ext cx="15626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oMath>
              </a14:m>
              <a:r>
                <a:rPr lang="es-CO" sz="1100"/>
                <a:t> g</a:t>
              </a:r>
            </a:p>
          </xdr:txBody>
        </xdr:sp>
      </mc:Choice>
      <mc:Fallback xmlns="">
        <xdr:sp macro="" textlink="">
          <xdr:nvSpPr>
            <xdr:cNvPr id="24" name="CuadroTexto 23"/>
            <xdr:cNvSpPr txBox="1"/>
          </xdr:nvSpPr>
          <xdr:spPr>
            <a:xfrm>
              <a:off x="5851813" y="20200792"/>
              <a:ext cx="15626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0" i="0">
                  <a:latin typeface="Cambria Math" panose="02040503050406030204" pitchFamily="18" charset="0"/>
                </a:rPr>
                <a:t>𝐼 ̅</a:t>
              </a:r>
              <a:r>
                <a:rPr lang="es-CO" sz="1100"/>
                <a:t> g</a:t>
              </a:r>
            </a:p>
          </xdr:txBody>
        </xdr:sp>
      </mc:Fallback>
    </mc:AlternateContent>
    <xdr:clientData/>
  </xdr:oneCellAnchor>
  <xdr:oneCellAnchor>
    <xdr:from>
      <xdr:col>11</xdr:col>
      <xdr:colOff>502227</xdr:colOff>
      <xdr:row>51</xdr:row>
      <xdr:rowOff>103908</xdr:rowOff>
    </xdr:from>
    <xdr:ext cx="327847" cy="175113"/>
    <mc:AlternateContent xmlns:mc="http://schemas.openxmlformats.org/markup-compatibility/2006" xmlns:a14="http://schemas.microsoft.com/office/drawing/2010/main">
      <mc:Choice Requires="a14">
        <xdr:sp macro="" textlink="">
          <xdr:nvSpPr>
            <xdr:cNvPr id="25" name="CuadroTexto 24"/>
            <xdr:cNvSpPr txBox="1"/>
          </xdr:nvSpPr>
          <xdr:spPr>
            <a:xfrm>
              <a:off x="6703002" y="20192133"/>
              <a:ext cx="32784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𝑚𝑔</m:t>
                    </m:r>
                  </m:oMath>
                </m:oMathPara>
              </a14:m>
              <a:endParaRPr lang="es-CO" sz="1100"/>
            </a:p>
          </xdr:txBody>
        </xdr:sp>
      </mc:Choice>
      <mc:Fallback xmlns="">
        <xdr:sp macro="" textlink="">
          <xdr:nvSpPr>
            <xdr:cNvPr id="25" name="CuadroTexto 24"/>
            <xdr:cNvSpPr txBox="1"/>
          </xdr:nvSpPr>
          <xdr:spPr>
            <a:xfrm>
              <a:off x="6703002" y="20192133"/>
              <a:ext cx="32784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𝐼 ̅  𝑚𝑔</a:t>
              </a:r>
              <a:endParaRPr lang="es-CO" sz="1100"/>
            </a:p>
          </xdr:txBody>
        </xdr:sp>
      </mc:Fallback>
    </mc:AlternateContent>
    <xdr:clientData/>
  </xdr:oneCellAnchor>
  <xdr:oneCellAnchor>
    <xdr:from>
      <xdr:col>2</xdr:col>
      <xdr:colOff>254045</xdr:colOff>
      <xdr:row>103</xdr:row>
      <xdr:rowOff>96582</xdr:rowOff>
    </xdr:from>
    <xdr:ext cx="441852" cy="184153"/>
    <mc:AlternateContent xmlns:mc="http://schemas.openxmlformats.org/markup-compatibility/2006" xmlns:a14="http://schemas.microsoft.com/office/drawing/2010/main">
      <mc:Choice Requires="a14">
        <xdr:sp macro="" textlink="">
          <xdr:nvSpPr>
            <xdr:cNvPr id="26" name="CuadroTexto 25"/>
            <xdr:cNvSpPr txBox="1"/>
          </xdr:nvSpPr>
          <xdr:spPr>
            <a:xfrm>
              <a:off x="2911520" y="42311382"/>
              <a:ext cx="441852" cy="1841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sSup>
                    <m:sSupPr>
                      <m:ctrlPr>
                        <a:rPr lang="es-CO" sz="1200" b="0" i="1">
                          <a:latin typeface="Cambria Math" panose="02040503050406030204" pitchFamily="18" charset="0"/>
                          <a:cs typeface="Times New Roman" panose="02020603050405020304" pitchFamily="18" charset="0"/>
                        </a:rPr>
                      </m:ctrlPr>
                    </m:sSupPr>
                    <m:e>
                      <m:acc>
                        <m:accPr>
                          <m:chr m:val="̅"/>
                          <m:ctrlPr>
                            <a:rPr kumimoji="0" lang="es-CO"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ctrlPr>
                        </m:accPr>
                        <m:e>
                          <m:r>
                            <a:rPr kumimoji="0" lang="es-CO"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𝐼</m:t>
                          </m:r>
                        </m:e>
                      </m:acc>
                    </m:e>
                    <m:sup>
                      <m:r>
                        <a:rPr lang="es-CO" sz="1200" b="0" i="1">
                          <a:latin typeface="Cambria Math" panose="02040503050406030204" pitchFamily="18" charset="0"/>
                          <a:cs typeface="Times New Roman" panose="02020603050405020304" pitchFamily="18" charset="0"/>
                        </a:rPr>
                        <m:t>2</m:t>
                      </m:r>
                    </m:sup>
                  </m:sSup>
                  <m:r>
                    <a:rPr lang="es-CO" sz="1200" b="0" i="1">
                      <a:latin typeface="Cambria Math" panose="02040503050406030204" pitchFamily="18" charset="0"/>
                      <a:cs typeface="Times New Roman" panose="02020603050405020304" pitchFamily="18" charset="0"/>
                    </a:rPr>
                    <m:t>∗</m:t>
                  </m:r>
                  <m:r>
                    <a:rPr lang="es-CO" sz="1200" b="0" i="1">
                      <a:latin typeface="Cambria Math" panose="02040503050406030204" pitchFamily="18" charset="0"/>
                      <a:cs typeface="Times New Roman" panose="02020603050405020304" pitchFamily="18" charset="0"/>
                    </a:rPr>
                    <m:t>𝑝</m:t>
                  </m:r>
                </m:oMath>
              </a14:m>
              <a:r>
                <a:rPr lang="es-CO" sz="1200" b="0" i="1" baseline="0">
                  <a:latin typeface="Times New Roman" panose="02020603050405020304" pitchFamily="18" charset="0"/>
                  <a:cs typeface="Times New Roman" panose="02020603050405020304" pitchFamily="18" charset="0"/>
                </a:rPr>
                <a:t> </a:t>
              </a:r>
              <a:r>
                <a:rPr lang="es-CO" sz="1200" b="0" i="1">
                  <a:latin typeface="Times New Roman" panose="02020603050405020304" pitchFamily="18" charset="0"/>
                  <a:cs typeface="Times New Roman" panose="02020603050405020304" pitchFamily="18" charset="0"/>
                </a:rPr>
                <a:t> </a:t>
              </a:r>
            </a:p>
          </xdr:txBody>
        </xdr:sp>
      </mc:Choice>
      <mc:Fallback xmlns="">
        <xdr:sp macro="" textlink="">
          <xdr:nvSpPr>
            <xdr:cNvPr id="26" name="CuadroTexto 25"/>
            <xdr:cNvSpPr txBox="1"/>
          </xdr:nvSpPr>
          <xdr:spPr>
            <a:xfrm>
              <a:off x="2911520" y="42311382"/>
              <a:ext cx="441852" cy="1841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0" lang="es-CO" sz="11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𝐼 ̅</a:t>
              </a:r>
              <a:r>
                <a:rPr kumimoji="0" lang="es-CO" sz="12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a:t>
              </a:r>
              <a:r>
                <a:rPr lang="es-CO" sz="1200" b="0" i="0">
                  <a:latin typeface="Cambria Math" panose="02040503050406030204" pitchFamily="18" charset="0"/>
                  <a:cs typeface="Times New Roman" panose="02020603050405020304" pitchFamily="18" charset="0"/>
                </a:rPr>
                <a:t>2∗𝑝</a:t>
              </a:r>
              <a:r>
                <a:rPr lang="es-CO" sz="1200" b="0" i="1" baseline="0">
                  <a:latin typeface="Times New Roman" panose="02020603050405020304" pitchFamily="18" charset="0"/>
                  <a:cs typeface="Times New Roman" panose="02020603050405020304" pitchFamily="18" charset="0"/>
                </a:rPr>
                <a:t> </a:t>
              </a:r>
              <a:r>
                <a:rPr lang="es-CO" sz="1200" b="0" i="1">
                  <a:latin typeface="Times New Roman" panose="02020603050405020304" pitchFamily="18" charset="0"/>
                  <a:cs typeface="Times New Roman" panose="02020603050405020304" pitchFamily="18" charset="0"/>
                </a:rPr>
                <a:t> </a:t>
              </a:r>
            </a:p>
          </xdr:txBody>
        </xdr:sp>
      </mc:Fallback>
    </mc:AlternateContent>
    <xdr:clientData/>
  </xdr:oneCellAnchor>
  <xdr:oneCellAnchor>
    <xdr:from>
      <xdr:col>0</xdr:col>
      <xdr:colOff>90640</xdr:colOff>
      <xdr:row>111</xdr:row>
      <xdr:rowOff>228600</xdr:rowOff>
    </xdr:from>
    <xdr:ext cx="789584" cy="143430"/>
    <mc:AlternateContent xmlns:mc="http://schemas.openxmlformats.org/markup-compatibility/2006" xmlns:a14="http://schemas.microsoft.com/office/drawing/2010/main">
      <mc:Choice Requires="a14">
        <xdr:sp macro="" textlink="">
          <xdr:nvSpPr>
            <xdr:cNvPr id="27" name="CuadroTexto 26"/>
            <xdr:cNvSpPr txBox="1"/>
          </xdr:nvSpPr>
          <xdr:spPr>
            <a:xfrm>
              <a:off x="8253565" y="42043350"/>
              <a:ext cx="789584" cy="143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14:m>
                <m:oMath xmlns:m="http://schemas.openxmlformats.org/officeDocument/2006/math">
                  <m:r>
                    <a:rPr lang="el-GR" sz="1100" b="0" i="1">
                      <a:solidFill>
                        <a:schemeClr val="bg1"/>
                      </a:solidFill>
                      <a:effectLst/>
                      <a:latin typeface="Cambria Math" panose="02040503050406030204" pitchFamily="18" charset="0"/>
                      <a:ea typeface="+mn-ea"/>
                      <a:cs typeface="+mn-cs"/>
                    </a:rPr>
                    <m:t>𝛴</m:t>
                  </m:r>
                </m:oMath>
              </a14:m>
              <a:r>
                <a:rPr lang="es-CO" sz="1100" b="0" i="1">
                  <a:solidFill>
                    <a:schemeClr val="bg1"/>
                  </a:solidFill>
                  <a:latin typeface="Times New Roman" panose="02020603050405020304" pitchFamily="18" charset="0"/>
                  <a:cs typeface="Times New Roman" panose="02020603050405020304" pitchFamily="18" charset="0"/>
                </a:rPr>
                <a:t>pIE </a:t>
              </a:r>
              <a14:m>
                <m:oMath xmlns:m="http://schemas.openxmlformats.org/officeDocument/2006/math">
                  <m:r>
                    <a:rPr lang="es-CO" sz="1100" b="0" i="1">
                      <a:solidFill>
                        <a:schemeClr val="bg1"/>
                      </a:solidFill>
                      <a:effectLst/>
                      <a:latin typeface="Cambria Math" panose="02040503050406030204" pitchFamily="18" charset="0"/>
                      <a:ea typeface="+mn-ea"/>
                      <a:cs typeface="+mn-cs"/>
                    </a:rPr>
                    <m:t> / </m:t>
                  </m:r>
                  <m:r>
                    <a:rPr lang="el-GR" sz="1100" b="0" i="1">
                      <a:solidFill>
                        <a:schemeClr val="bg1"/>
                      </a:solidFill>
                      <a:effectLst/>
                      <a:latin typeface="Cambria Math" panose="02040503050406030204" pitchFamily="18" charset="0"/>
                      <a:ea typeface="+mn-ea"/>
                      <a:cs typeface="+mn-cs"/>
                    </a:rPr>
                    <m:t>𝛴</m:t>
                  </m:r>
                  <m:sSup>
                    <m:sSupPr>
                      <m:ctrlPr>
                        <a:rPr lang="el-GR" sz="1100" b="0" i="1">
                          <a:solidFill>
                            <a:schemeClr val="bg1"/>
                          </a:solidFill>
                          <a:effectLst/>
                          <a:latin typeface="Cambria Math" panose="02040503050406030204" pitchFamily="18" charset="0"/>
                          <a:ea typeface="+mn-ea"/>
                          <a:cs typeface="+mn-cs"/>
                        </a:rPr>
                      </m:ctrlPr>
                    </m:sSupPr>
                    <m:e>
                      <m:r>
                        <a:rPr lang="es-CO" sz="1100" b="0" i="1">
                          <a:solidFill>
                            <a:schemeClr val="bg1"/>
                          </a:solidFill>
                          <a:effectLst/>
                          <a:latin typeface="Cambria Math" panose="02040503050406030204" pitchFamily="18" charset="0"/>
                          <a:ea typeface="+mn-ea"/>
                          <a:cs typeface="+mn-cs"/>
                        </a:rPr>
                        <m:t>𝑝𝐼</m:t>
                      </m:r>
                    </m:e>
                    <m:sup>
                      <m:r>
                        <a:rPr lang="es-CO" sz="1100" b="0" i="1">
                          <a:solidFill>
                            <a:schemeClr val="bg1"/>
                          </a:solidFill>
                          <a:effectLst/>
                          <a:latin typeface="Cambria Math" panose="02040503050406030204" pitchFamily="18" charset="0"/>
                          <a:ea typeface="+mn-ea"/>
                          <a:cs typeface="+mn-cs"/>
                        </a:rPr>
                        <m:t>2</m:t>
                      </m:r>
                    </m:sup>
                  </m:sSup>
                </m:oMath>
              </a14:m>
              <a:r>
                <a:rPr lang="es-CO" sz="1100" b="1" baseline="0">
                  <a:solidFill>
                    <a:schemeClr val="bg1"/>
                  </a:solidFill>
                </a:rPr>
                <a:t> </a:t>
              </a:r>
              <a:r>
                <a:rPr lang="es-CO" sz="1100" b="1">
                  <a:solidFill>
                    <a:schemeClr val="bg1"/>
                  </a:solidFill>
                </a:rPr>
                <a:t> </a:t>
              </a:r>
            </a:p>
          </xdr:txBody>
        </xdr:sp>
      </mc:Choice>
      <mc:Fallback xmlns="">
        <xdr:sp macro="" textlink="">
          <xdr:nvSpPr>
            <xdr:cNvPr id="27" name="CuadroTexto 26"/>
            <xdr:cNvSpPr txBox="1"/>
          </xdr:nvSpPr>
          <xdr:spPr>
            <a:xfrm>
              <a:off x="8253565" y="42043350"/>
              <a:ext cx="789584" cy="143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l-GR" sz="1100" b="0" i="0">
                  <a:solidFill>
                    <a:schemeClr val="bg1"/>
                  </a:solidFill>
                  <a:effectLst/>
                  <a:latin typeface="Cambria Math" panose="02040503050406030204" pitchFamily="18" charset="0"/>
                  <a:ea typeface="+mn-ea"/>
                  <a:cs typeface="+mn-cs"/>
                </a:rPr>
                <a:t>𝛴</a:t>
              </a:r>
              <a:r>
                <a:rPr lang="es-CO" sz="1100" b="0" i="1">
                  <a:solidFill>
                    <a:schemeClr val="bg1"/>
                  </a:solidFill>
                  <a:latin typeface="Times New Roman" panose="02020603050405020304" pitchFamily="18" charset="0"/>
                  <a:cs typeface="Times New Roman" panose="02020603050405020304" pitchFamily="18" charset="0"/>
                </a:rPr>
                <a:t>pIE </a:t>
              </a:r>
              <a:r>
                <a:rPr lang="es-CO" sz="1100" b="0" i="0">
                  <a:solidFill>
                    <a:schemeClr val="bg1"/>
                  </a:solidFill>
                  <a:effectLst/>
                  <a:latin typeface="Cambria Math" panose="02040503050406030204" pitchFamily="18" charset="0"/>
                  <a:ea typeface="+mn-ea"/>
                  <a:cs typeface="+mn-cs"/>
                </a:rPr>
                <a:t> / </a:t>
              </a:r>
              <a:r>
                <a:rPr lang="el-GR" sz="1100" b="0" i="0">
                  <a:solidFill>
                    <a:schemeClr val="bg1"/>
                  </a:solidFill>
                  <a:effectLst/>
                  <a:latin typeface="Cambria Math" panose="02040503050406030204" pitchFamily="18" charset="0"/>
                  <a:ea typeface="+mn-ea"/>
                  <a:cs typeface="+mn-cs"/>
                </a:rPr>
                <a:t>𝛴〖</a:t>
              </a:r>
              <a:r>
                <a:rPr lang="es-CO" sz="1100" b="0" i="0">
                  <a:solidFill>
                    <a:schemeClr val="bg1"/>
                  </a:solidFill>
                  <a:effectLst/>
                  <a:latin typeface="Cambria Math" panose="02040503050406030204" pitchFamily="18" charset="0"/>
                  <a:ea typeface="+mn-ea"/>
                  <a:cs typeface="+mn-cs"/>
                </a:rPr>
                <a:t>𝑝𝐼</a:t>
              </a:r>
              <a:r>
                <a:rPr lang="el-GR" sz="1100" b="0" i="0">
                  <a:solidFill>
                    <a:schemeClr val="bg1"/>
                  </a:solidFill>
                  <a:effectLst/>
                  <a:latin typeface="Cambria Math" panose="02040503050406030204" pitchFamily="18" charset="0"/>
                  <a:ea typeface="+mn-ea"/>
                  <a:cs typeface="+mn-cs"/>
                </a:rPr>
                <a:t>〗^</a:t>
              </a:r>
              <a:r>
                <a:rPr lang="es-CO" sz="1100" b="0" i="0">
                  <a:solidFill>
                    <a:schemeClr val="bg1"/>
                  </a:solidFill>
                  <a:effectLst/>
                  <a:latin typeface="Cambria Math" panose="02040503050406030204" pitchFamily="18" charset="0"/>
                  <a:ea typeface="+mn-ea"/>
                  <a:cs typeface="+mn-cs"/>
                </a:rPr>
                <a:t>2</a:t>
              </a:r>
              <a:r>
                <a:rPr lang="es-CO" sz="1100" b="1" baseline="0">
                  <a:solidFill>
                    <a:schemeClr val="bg1"/>
                  </a:solidFill>
                </a:rPr>
                <a:t> </a:t>
              </a:r>
              <a:r>
                <a:rPr lang="es-CO" sz="1100" b="1">
                  <a:solidFill>
                    <a:schemeClr val="bg1"/>
                  </a:solidFill>
                </a:rPr>
                <a:t> </a:t>
              </a:r>
            </a:p>
          </xdr:txBody>
        </xdr:sp>
      </mc:Fallback>
    </mc:AlternateContent>
    <xdr:clientData/>
  </xdr:oneCellAnchor>
  <xdr:oneCellAnchor>
    <xdr:from>
      <xdr:col>0</xdr:col>
      <xdr:colOff>624477</xdr:colOff>
      <xdr:row>113</xdr:row>
      <xdr:rowOff>129886</xdr:rowOff>
    </xdr:from>
    <xdr:ext cx="441614" cy="179665"/>
    <mc:AlternateContent xmlns:mc="http://schemas.openxmlformats.org/markup-compatibility/2006" xmlns:a14="http://schemas.microsoft.com/office/drawing/2010/main">
      <mc:Choice Requires="a14">
        <xdr:sp macro="" textlink="">
          <xdr:nvSpPr>
            <xdr:cNvPr id="28" name="CuadroTexto 27"/>
            <xdr:cNvSpPr txBox="1"/>
          </xdr:nvSpPr>
          <xdr:spPr>
            <a:xfrm>
              <a:off x="12155330" y="39440121"/>
              <a:ext cx="441614" cy="179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0" i="1">
                  <a:solidFill>
                    <a:schemeClr val="tx1"/>
                  </a:solidFill>
                  <a:effectLst/>
                  <a:latin typeface="+mn-lt"/>
                  <a:ea typeface="+mn-ea"/>
                  <a:cs typeface="+mn-cs"/>
                </a:rPr>
                <a:t>1/</a:t>
              </a:r>
              <a:r>
                <a:rPr lang="el-GR" sz="1100" b="0" i="1">
                  <a:solidFill>
                    <a:schemeClr val="tx1"/>
                  </a:solidFill>
                  <a:effectLst/>
                  <a:latin typeface="+mn-lt"/>
                  <a:ea typeface="+mn-ea"/>
                  <a:cs typeface="+mn-cs"/>
                </a:rPr>
                <a:t>Σ</a:t>
              </a:r>
              <a14:m>
                <m:oMath xmlns:m="http://schemas.openxmlformats.org/officeDocument/2006/math">
                  <m:r>
                    <a:rPr lang="es-CO" sz="1100" b="0" i="1">
                      <a:solidFill>
                        <a:schemeClr val="tx1"/>
                      </a:solidFill>
                      <a:effectLst/>
                      <a:latin typeface="Cambria Math" panose="02040503050406030204" pitchFamily="18" charset="0"/>
                      <a:ea typeface="+mn-ea"/>
                      <a:cs typeface="+mn-cs"/>
                    </a:rPr>
                    <m:t>𝑝</m:t>
                  </m:r>
                  <m:sSup>
                    <m:sSupPr>
                      <m:ctrlPr>
                        <a:rPr lang="es-CO" sz="1100" b="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𝐼</m:t>
                      </m:r>
                    </m:e>
                    <m:sup>
                      <m:r>
                        <a:rPr lang="es-CO" sz="1100" b="0" i="1">
                          <a:solidFill>
                            <a:schemeClr val="tx1"/>
                          </a:solidFill>
                          <a:effectLst/>
                          <a:latin typeface="Cambria Math" panose="02040503050406030204" pitchFamily="18" charset="0"/>
                          <a:ea typeface="+mn-ea"/>
                          <a:cs typeface="+mn-cs"/>
                        </a:rPr>
                        <m:t>2</m:t>
                      </m:r>
                    </m:sup>
                  </m:sSup>
                </m:oMath>
              </a14:m>
              <a:endParaRPr lang="es-CO" sz="1100" b="0" i="1"/>
            </a:p>
          </xdr:txBody>
        </xdr:sp>
      </mc:Choice>
      <mc:Fallback xmlns="">
        <xdr:sp macro="" textlink="">
          <xdr:nvSpPr>
            <xdr:cNvPr id="28" name="CuadroTexto 27"/>
            <xdr:cNvSpPr txBox="1"/>
          </xdr:nvSpPr>
          <xdr:spPr>
            <a:xfrm>
              <a:off x="12155330" y="39440121"/>
              <a:ext cx="441614" cy="179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0" i="1">
                  <a:solidFill>
                    <a:schemeClr val="tx1"/>
                  </a:solidFill>
                  <a:effectLst/>
                  <a:latin typeface="+mn-lt"/>
                  <a:ea typeface="+mn-ea"/>
                  <a:cs typeface="+mn-cs"/>
                </a:rPr>
                <a:t>1/</a:t>
              </a:r>
              <a:r>
                <a:rPr lang="el-GR" sz="1100" b="0" i="1">
                  <a:solidFill>
                    <a:schemeClr val="tx1"/>
                  </a:solidFill>
                  <a:effectLst/>
                  <a:latin typeface="+mn-lt"/>
                  <a:ea typeface="+mn-ea"/>
                  <a:cs typeface="+mn-cs"/>
                </a:rPr>
                <a:t>Σ</a:t>
              </a:r>
              <a:r>
                <a:rPr lang="es-CO" sz="1100" b="0" i="0">
                  <a:solidFill>
                    <a:schemeClr val="tx1"/>
                  </a:solidFill>
                  <a:effectLst/>
                  <a:latin typeface="Cambria Math" panose="02040503050406030204" pitchFamily="18" charset="0"/>
                  <a:ea typeface="+mn-ea"/>
                  <a:cs typeface="+mn-cs"/>
                </a:rPr>
                <a:t>𝑝𝐼^2</a:t>
              </a:r>
              <a:endParaRPr lang="es-CO" sz="1100" b="0" i="1"/>
            </a:p>
          </xdr:txBody>
        </xdr:sp>
      </mc:Fallback>
    </mc:AlternateContent>
    <xdr:clientData/>
  </xdr:oneCellAnchor>
  <xdr:oneCellAnchor>
    <xdr:from>
      <xdr:col>3</xdr:col>
      <xdr:colOff>17319</xdr:colOff>
      <xdr:row>112</xdr:row>
      <xdr:rowOff>121227</xdr:rowOff>
    </xdr:from>
    <xdr:ext cx="775725" cy="175176"/>
    <mc:AlternateContent xmlns:mc="http://schemas.openxmlformats.org/markup-compatibility/2006" xmlns:a14="http://schemas.microsoft.com/office/drawing/2010/main">
      <mc:Choice Requires="a14">
        <xdr:sp macro="" textlink="">
          <xdr:nvSpPr>
            <xdr:cNvPr id="29" name="CuadroTexto 28"/>
            <xdr:cNvSpPr txBox="1"/>
          </xdr:nvSpPr>
          <xdr:spPr>
            <a:xfrm>
              <a:off x="9218469" y="43136127"/>
              <a:ext cx="775725" cy="1751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CO" sz="1100" b="0" i="1">
                            <a:solidFill>
                              <a:schemeClr val="bg1"/>
                            </a:solidFill>
                            <a:latin typeface="Cambria Math" panose="02040503050406030204" pitchFamily="18" charset="0"/>
                          </a:rPr>
                        </m:ctrlPr>
                      </m:sSupPr>
                      <m:e>
                        <m:r>
                          <m:rPr>
                            <m:nor/>
                          </m:rPr>
                          <a:rPr lang="es-CO" sz="1100" b="0" i="1">
                            <a:solidFill>
                              <a:schemeClr val="bg1"/>
                            </a:solidFill>
                            <a:latin typeface="Cambria Math" panose="02040503050406030204" pitchFamily="18" charset="0"/>
                          </a:rPr>
                          <m:t>s</m:t>
                        </m:r>
                        <m:r>
                          <m:rPr>
                            <m:nor/>
                          </m:rPr>
                          <a:rPr lang="es-CO" sz="1100" b="0" i="1">
                            <a:solidFill>
                              <a:schemeClr val="bg1"/>
                            </a:solidFill>
                            <a:latin typeface="Cambria Math" panose="02040503050406030204" pitchFamily="18" charset="0"/>
                          </a:rPr>
                          <m:t>  </m:t>
                        </m:r>
                        <m:r>
                          <m:rPr>
                            <m:nor/>
                          </m:rPr>
                          <a:rPr lang="es-CO" sz="1100" b="0" i="1" baseline="0">
                            <a:solidFill>
                              <a:schemeClr val="bg1"/>
                            </a:solidFill>
                            <a:effectLst/>
                            <a:latin typeface="Times New Roman" panose="02020603050405020304" pitchFamily="18" charset="0"/>
                            <a:ea typeface="+mn-ea"/>
                            <a:cs typeface="Times New Roman" panose="02020603050405020304" pitchFamily="18" charset="0"/>
                          </a:rPr>
                          <m:t>maxima</m:t>
                        </m:r>
                        <m:r>
                          <m:rPr>
                            <m:nor/>
                          </m:rPr>
                          <a:rPr lang="es-CO" sz="1100" b="0" i="1" baseline="0">
                            <a:solidFill>
                              <a:schemeClr val="bg1"/>
                            </a:solidFill>
                            <a:effectLst/>
                            <a:latin typeface="Times New Roman" panose="02020603050405020304" pitchFamily="18" charset="0"/>
                            <a:ea typeface="+mn-ea"/>
                            <a:cs typeface="Times New Roman" panose="02020603050405020304" pitchFamily="18" charset="0"/>
                          </a:rPr>
                          <m:t>  </m:t>
                        </m:r>
                        <m:r>
                          <m:rPr>
                            <m:nor/>
                          </m:rPr>
                          <a:rPr lang="es-CO" b="0" i="1">
                            <a:solidFill>
                              <a:schemeClr val="bg1"/>
                            </a:solidFill>
                            <a:effectLst/>
                            <a:latin typeface="Times New Roman" panose="02020603050405020304" pitchFamily="18" charset="0"/>
                            <a:cs typeface="Times New Roman" panose="02020603050405020304" pitchFamily="18" charset="0"/>
                          </a:rPr>
                          <m:t> </m:t>
                        </m:r>
                      </m:e>
                      <m:sup>
                        <m:r>
                          <a:rPr lang="es-CO" sz="1100" b="0" i="1">
                            <a:solidFill>
                              <a:schemeClr val="bg1"/>
                            </a:solidFill>
                            <a:latin typeface="Cambria Math" panose="02040503050406030204" pitchFamily="18" charset="0"/>
                          </a:rPr>
                          <m:t>2</m:t>
                        </m:r>
                      </m:sup>
                    </m:sSup>
                  </m:oMath>
                </m:oMathPara>
              </a14:m>
              <a:endParaRPr lang="es-CO" sz="1100" b="0" i="1">
                <a:solidFill>
                  <a:schemeClr val="bg1"/>
                </a:solidFill>
                <a:latin typeface="Times New Roman" panose="02020603050405020304" pitchFamily="18" charset="0"/>
                <a:cs typeface="Times New Roman" panose="02020603050405020304" pitchFamily="18" charset="0"/>
              </a:endParaRPr>
            </a:p>
          </xdr:txBody>
        </xdr:sp>
      </mc:Choice>
      <mc:Fallback xmlns="">
        <xdr:sp macro="" textlink="">
          <xdr:nvSpPr>
            <xdr:cNvPr id="29" name="CuadroTexto 28"/>
            <xdr:cNvSpPr txBox="1"/>
          </xdr:nvSpPr>
          <xdr:spPr>
            <a:xfrm>
              <a:off x="9218469" y="43136127"/>
              <a:ext cx="775725" cy="1751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solidFill>
                    <a:schemeClr val="bg1"/>
                  </a:solidFill>
                  <a:latin typeface="Cambria Math" panose="02040503050406030204" pitchFamily="18" charset="0"/>
                </a:rPr>
                <a:t>〖"s  </a:t>
              </a:r>
              <a:r>
                <a:rPr lang="es-CO" sz="1100" b="0" i="0" baseline="0">
                  <a:solidFill>
                    <a:schemeClr val="bg1"/>
                  </a:solidFill>
                  <a:effectLst/>
                  <a:latin typeface="Times New Roman" panose="02020603050405020304" pitchFamily="18" charset="0"/>
                  <a:ea typeface="+mn-ea"/>
                  <a:cs typeface="Times New Roman" panose="02020603050405020304" pitchFamily="18" charset="0"/>
                </a:rPr>
                <a:t>maxima  </a:t>
              </a:r>
              <a:r>
                <a:rPr lang="es-CO" b="0" i="0">
                  <a:solidFill>
                    <a:schemeClr val="bg1"/>
                  </a:solidFill>
                  <a:effectLst/>
                  <a:latin typeface="Times New Roman" panose="02020603050405020304" pitchFamily="18" charset="0"/>
                  <a:cs typeface="Times New Roman" panose="02020603050405020304" pitchFamily="18" charset="0"/>
                </a:rPr>
                <a:t> </a:t>
              </a:r>
              <a:r>
                <a:rPr lang="es-CO" b="0" i="0">
                  <a:solidFill>
                    <a:schemeClr val="bg1"/>
                  </a:solidFill>
                  <a:effectLst/>
                  <a:latin typeface="Cambria Math" panose="02040503050406030204" pitchFamily="18" charset="0"/>
                  <a:cs typeface="Times New Roman" panose="02020603050405020304" pitchFamily="18" charset="0"/>
                </a:rPr>
                <a:t>" </a:t>
              </a:r>
              <a:r>
                <a:rPr lang="es-CO" sz="1100" b="0" i="0">
                  <a:solidFill>
                    <a:schemeClr val="bg1"/>
                  </a:solidFill>
                  <a:effectLst/>
                  <a:latin typeface="Cambria Math" panose="02040503050406030204" pitchFamily="18" charset="0"/>
                  <a:cs typeface="Times New Roman" panose="02020603050405020304" pitchFamily="18" charset="0"/>
                </a:rPr>
                <a:t>〗^</a:t>
              </a:r>
              <a:r>
                <a:rPr lang="es-CO" sz="1100" b="0" i="0">
                  <a:solidFill>
                    <a:schemeClr val="bg1"/>
                  </a:solidFill>
                  <a:latin typeface="Cambria Math" panose="02040503050406030204" pitchFamily="18" charset="0"/>
                </a:rPr>
                <a:t>2</a:t>
              </a:r>
              <a:endParaRPr lang="es-CO" sz="1100" b="0" i="1">
                <a:solidFill>
                  <a:schemeClr val="bg1"/>
                </a:solidFill>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3</xdr:col>
      <xdr:colOff>67246</xdr:colOff>
      <xdr:row>113</xdr:row>
      <xdr:rowOff>15371</xdr:rowOff>
    </xdr:from>
    <xdr:ext cx="835559" cy="347382"/>
    <mc:AlternateContent xmlns:mc="http://schemas.openxmlformats.org/markup-compatibility/2006" xmlns:a14="http://schemas.microsoft.com/office/drawing/2010/main">
      <mc:Choice Requires="a14">
        <xdr:sp macro="" textlink="">
          <xdr:nvSpPr>
            <xdr:cNvPr id="30" name="CuadroTexto 29"/>
            <xdr:cNvSpPr txBox="1"/>
          </xdr:nvSpPr>
          <xdr:spPr>
            <a:xfrm>
              <a:off x="10154221" y="43430321"/>
              <a:ext cx="835559" cy="3473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p>
                      <m:sSupPr>
                        <m:ctrlPr>
                          <a:rPr lang="es-CO" sz="800" b="0" i="1">
                            <a:solidFill>
                              <a:schemeClr val="tx1"/>
                            </a:solidFill>
                            <a:effectLst/>
                            <a:latin typeface="Cambria Math" panose="02040503050406030204" pitchFamily="18" charset="0"/>
                            <a:ea typeface="+mn-ea"/>
                            <a:cs typeface="+mn-cs"/>
                          </a:rPr>
                        </m:ctrlPr>
                      </m:sSupPr>
                      <m:e>
                        <m:f>
                          <m:fPr>
                            <m:ctrlPr>
                              <a:rPr lang="es-CO" sz="800" b="0" i="1">
                                <a:solidFill>
                                  <a:schemeClr val="tx1"/>
                                </a:solidFill>
                                <a:effectLst/>
                                <a:latin typeface="Cambria Math" panose="02040503050406030204" pitchFamily="18" charset="0"/>
                                <a:ea typeface="+mn-ea"/>
                                <a:cs typeface="+mn-cs"/>
                              </a:rPr>
                            </m:ctrlPr>
                          </m:fPr>
                          <m:num>
                            <m:sSup>
                              <m:sSupPr>
                                <m:ctrlPr>
                                  <a:rPr lang="es-CO" sz="800" b="0" i="1">
                                    <a:solidFill>
                                      <a:schemeClr val="tx1"/>
                                    </a:solidFill>
                                    <a:effectLst/>
                                    <a:latin typeface="Cambria Math" panose="02040503050406030204" pitchFamily="18" charset="0"/>
                                    <a:ea typeface="+mn-ea"/>
                                    <a:cs typeface="+mn-cs"/>
                                  </a:rPr>
                                </m:ctrlPr>
                              </m:sSupPr>
                              <m:e>
                                <m:r>
                                  <a:rPr lang="es-CO" sz="800" b="0" i="1">
                                    <a:solidFill>
                                      <a:schemeClr val="tx1"/>
                                    </a:solidFill>
                                    <a:effectLst/>
                                    <a:latin typeface="Cambria Math" panose="02040503050406030204" pitchFamily="18" charset="0"/>
                                    <a:ea typeface="+mn-ea"/>
                                    <a:cs typeface="+mn-cs"/>
                                  </a:rPr>
                                  <m:t>𝑑</m:t>
                                </m:r>
                              </m:e>
                              <m:sup>
                                <m:r>
                                  <a:rPr lang="es-CO" sz="800" b="0" i="1">
                                    <a:solidFill>
                                      <a:schemeClr val="tx1"/>
                                    </a:solidFill>
                                    <a:effectLst/>
                                    <a:latin typeface="Cambria Math" panose="02040503050406030204" pitchFamily="18" charset="0"/>
                                    <a:ea typeface="+mn-ea"/>
                                    <a:cs typeface="+mn-cs"/>
                                  </a:rPr>
                                  <m:t>2</m:t>
                                </m:r>
                              </m:sup>
                            </m:sSup>
                          </m:num>
                          <m:den>
                            <m:r>
                              <a:rPr lang="es-CO" sz="800" b="0" i="1">
                                <a:solidFill>
                                  <a:schemeClr val="tx1"/>
                                </a:solidFill>
                                <a:effectLst/>
                                <a:latin typeface="Cambria Math" panose="02040503050406030204" pitchFamily="18" charset="0"/>
                                <a:ea typeface="+mn-ea"/>
                                <a:cs typeface="+mn-cs"/>
                              </a:rPr>
                              <m:t>6</m:t>
                            </m:r>
                          </m:den>
                        </m:f>
                        <m:r>
                          <m:rPr>
                            <m:nor/>
                          </m:rPr>
                          <a:rPr lang="es-CO" sz="800" i="1">
                            <a:solidFill>
                              <a:schemeClr val="tx1"/>
                            </a:solidFill>
                            <a:effectLst/>
                            <a:latin typeface="+mn-lt"/>
                            <a:ea typeface="+mn-ea"/>
                            <a:cs typeface="+mn-cs"/>
                          </a:rPr>
                          <m:t> </m:t>
                        </m:r>
                        <m:r>
                          <m:rPr>
                            <m:nor/>
                          </m:rPr>
                          <a:rPr lang="es-CO" sz="800" b="0" i="1">
                            <a:solidFill>
                              <a:schemeClr val="tx1"/>
                            </a:solidFill>
                            <a:effectLst/>
                            <a:latin typeface="+mn-lt"/>
                            <a:ea typeface="+mn-ea"/>
                            <a:cs typeface="+mn-cs"/>
                          </a:rPr>
                          <m:t>+</m:t>
                        </m:r>
                        <m:r>
                          <a:rPr lang="es-CO" sz="800" b="0" i="1">
                            <a:solidFill>
                              <a:schemeClr val="tx1"/>
                            </a:solidFill>
                            <a:effectLst/>
                            <a:latin typeface="Cambria Math" panose="02040503050406030204" pitchFamily="18" charset="0"/>
                            <a:ea typeface="+mn-ea"/>
                            <a:cs typeface="+mn-cs"/>
                          </a:rPr>
                          <m:t> </m:t>
                        </m:r>
                        <m:sSup>
                          <m:sSupPr>
                            <m:ctrlPr>
                              <a:rPr lang="es-CO" sz="1000" b="0" i="1">
                                <a:solidFill>
                                  <a:schemeClr val="tx1"/>
                                </a:solidFill>
                                <a:effectLst/>
                                <a:latin typeface="Cambria Math" panose="02040503050406030204" pitchFamily="18" charset="0"/>
                                <a:ea typeface="+mn-ea"/>
                                <a:cs typeface="+mn-cs"/>
                              </a:rPr>
                            </m:ctrlPr>
                          </m:sSupPr>
                          <m:e>
                            <m:r>
                              <a:rPr lang="es-CO" sz="1000" b="0" i="1">
                                <a:solidFill>
                                  <a:schemeClr val="tx1"/>
                                </a:solidFill>
                                <a:effectLst/>
                                <a:latin typeface="Cambria Math" panose="02040503050406030204" pitchFamily="18" charset="0"/>
                                <a:ea typeface="+mn-ea"/>
                                <a:cs typeface="+mn-cs"/>
                              </a:rPr>
                              <m:t>𝑠</m:t>
                            </m:r>
                            <m:r>
                              <a:rPr lang="es-CO" sz="1000" b="0" i="1">
                                <a:solidFill>
                                  <a:schemeClr val="tx1"/>
                                </a:solidFill>
                                <a:effectLst/>
                                <a:latin typeface="Cambria Math" panose="02040503050406030204" pitchFamily="18" charset="0"/>
                                <a:ea typeface="+mn-ea"/>
                                <a:cs typeface="+mn-cs"/>
                              </a:rPr>
                              <m:t> </m:t>
                            </m:r>
                            <m:r>
                              <a:rPr lang="es-CO" sz="1000" b="0" i="1">
                                <a:solidFill>
                                  <a:schemeClr val="tx1"/>
                                </a:solidFill>
                                <a:effectLst/>
                                <a:latin typeface="Cambria Math" panose="02040503050406030204" pitchFamily="18" charset="0"/>
                                <a:ea typeface="+mn-ea"/>
                                <a:cs typeface="+mn-cs"/>
                              </a:rPr>
                              <m:t>𝑚𝑎𝑥𝑖𝑚𝑎</m:t>
                            </m:r>
                          </m:e>
                          <m:sup>
                            <m:r>
                              <a:rPr lang="es-CO" sz="1000" b="0" i="1">
                                <a:solidFill>
                                  <a:schemeClr val="tx1"/>
                                </a:solidFill>
                                <a:effectLst/>
                                <a:latin typeface="Cambria Math" panose="02040503050406030204" pitchFamily="18" charset="0"/>
                                <a:ea typeface="+mn-ea"/>
                                <a:cs typeface="+mn-cs"/>
                              </a:rPr>
                              <m:t>2</m:t>
                            </m:r>
                          </m:sup>
                        </m:sSup>
                      </m:e>
                      <m:sup/>
                    </m:sSup>
                  </m:oMath>
                </m:oMathPara>
              </a14:m>
              <a:endParaRPr lang="es-CO" sz="1050" b="1"/>
            </a:p>
          </xdr:txBody>
        </xdr:sp>
      </mc:Choice>
      <mc:Fallback xmlns="">
        <xdr:sp macro="" textlink="">
          <xdr:nvSpPr>
            <xdr:cNvPr id="30" name="CuadroTexto 29"/>
            <xdr:cNvSpPr txBox="1"/>
          </xdr:nvSpPr>
          <xdr:spPr>
            <a:xfrm>
              <a:off x="10154221" y="43430321"/>
              <a:ext cx="835559" cy="3473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s-CO" sz="800" b="0" i="0">
                  <a:solidFill>
                    <a:schemeClr val="tx1"/>
                  </a:solidFill>
                  <a:effectLst/>
                  <a:latin typeface="Cambria Math" panose="02040503050406030204" pitchFamily="18" charset="0"/>
                  <a:ea typeface="+mn-ea"/>
                  <a:cs typeface="+mn-cs"/>
                </a:rPr>
                <a:t>〖𝑑^2/6</a:t>
              </a:r>
              <a:r>
                <a:rPr lang="es-CO" sz="800" b="0" i="0">
                  <a:solidFill>
                    <a:schemeClr val="tx1"/>
                  </a:solidFill>
                  <a:effectLst/>
                  <a:latin typeface="+mn-lt"/>
                  <a:ea typeface="+mn-ea"/>
                  <a:cs typeface="+mn-cs"/>
                </a:rPr>
                <a:t> "</a:t>
              </a:r>
              <a:r>
                <a:rPr lang="es-CO" sz="800" i="0">
                  <a:solidFill>
                    <a:schemeClr val="tx1"/>
                  </a:solidFill>
                  <a:effectLst/>
                  <a:latin typeface="+mn-lt"/>
                  <a:ea typeface="+mn-ea"/>
                  <a:cs typeface="+mn-cs"/>
                </a:rPr>
                <a:t> </a:t>
              </a:r>
              <a:r>
                <a:rPr lang="es-CO" sz="800" b="0" i="0">
                  <a:solidFill>
                    <a:schemeClr val="tx1"/>
                  </a:solidFill>
                  <a:effectLst/>
                  <a:latin typeface="+mn-lt"/>
                  <a:ea typeface="+mn-ea"/>
                  <a:cs typeface="+mn-cs"/>
                </a:rPr>
                <a:t>+</a:t>
              </a:r>
              <a:r>
                <a:rPr lang="es-CO" sz="800" b="0" i="0">
                  <a:solidFill>
                    <a:schemeClr val="tx1"/>
                  </a:solidFill>
                  <a:effectLst/>
                  <a:latin typeface="Cambria Math" panose="02040503050406030204" pitchFamily="18" charset="0"/>
                  <a:ea typeface="+mn-ea"/>
                  <a:cs typeface="+mn-cs"/>
                </a:rPr>
                <a:t>"  </a:t>
              </a:r>
              <a:r>
                <a:rPr lang="es-CO" sz="1000" b="0" i="0">
                  <a:solidFill>
                    <a:schemeClr val="tx1"/>
                  </a:solidFill>
                  <a:effectLst/>
                  <a:latin typeface="Cambria Math" panose="02040503050406030204" pitchFamily="18" charset="0"/>
                  <a:ea typeface="+mn-ea"/>
                  <a:cs typeface="+mn-cs"/>
                </a:rPr>
                <a:t>〖𝑠 𝑚𝑎𝑥𝑖𝑚𝑎〗^2</a:t>
              </a:r>
              <a:r>
                <a:rPr lang="es-CO" sz="800" b="0" i="0">
                  <a:solidFill>
                    <a:schemeClr val="tx1"/>
                  </a:solidFill>
                  <a:effectLst/>
                  <a:latin typeface="Cambria Math" panose="02040503050406030204" pitchFamily="18" charset="0"/>
                  <a:ea typeface="+mn-ea"/>
                  <a:cs typeface="+mn-cs"/>
                </a:rPr>
                <a:t>〗^</a:t>
              </a:r>
              <a:endParaRPr lang="es-CO" sz="1050" b="1"/>
            </a:p>
          </xdr:txBody>
        </xdr:sp>
      </mc:Fallback>
    </mc:AlternateContent>
    <xdr:clientData/>
  </xdr:oneCellAnchor>
  <xdr:oneCellAnchor>
    <xdr:from>
      <xdr:col>3</xdr:col>
      <xdr:colOff>129221</xdr:colOff>
      <xdr:row>103</xdr:row>
      <xdr:rowOff>57188</xdr:rowOff>
    </xdr:from>
    <xdr:ext cx="865910" cy="337704"/>
    <mc:AlternateContent xmlns:mc="http://schemas.openxmlformats.org/markup-compatibility/2006" xmlns:a14="http://schemas.microsoft.com/office/drawing/2010/main">
      <mc:Choice Requires="a14">
        <xdr:sp macro="" textlink="">
          <xdr:nvSpPr>
            <xdr:cNvPr id="31" name="CuadroTexto 30"/>
            <xdr:cNvSpPr txBox="1"/>
          </xdr:nvSpPr>
          <xdr:spPr>
            <a:xfrm>
              <a:off x="5109435" y="38783117"/>
              <a:ext cx="865910" cy="337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p>
                      <m:sSupPr>
                        <m:ctrlPr>
                          <a:rPr lang="es-CO" sz="1050" i="1">
                            <a:solidFill>
                              <a:schemeClr val="tx1"/>
                            </a:solidFill>
                            <a:effectLst/>
                            <a:latin typeface="Cambria Math" panose="02040503050406030204" pitchFamily="18" charset="0"/>
                            <a:ea typeface="+mn-ea"/>
                            <a:cs typeface="+mn-cs"/>
                          </a:rPr>
                        </m:ctrlPr>
                      </m:sSupPr>
                      <m:e>
                        <m:sSup>
                          <m:sSupPr>
                            <m:ctrlPr>
                              <a:rPr lang="es-CO" sz="1050" i="1">
                                <a:solidFill>
                                  <a:schemeClr val="tx1"/>
                                </a:solidFill>
                                <a:effectLst/>
                                <a:latin typeface="Cambria Math" panose="02040503050406030204" pitchFamily="18" charset="0"/>
                                <a:ea typeface="+mn-ea"/>
                                <a:cs typeface="+mn-cs"/>
                              </a:rPr>
                            </m:ctrlPr>
                          </m:sSupPr>
                          <m:e>
                            <m:r>
                              <a:rPr lang="es-CO" sz="1050" b="0" i="1">
                                <a:solidFill>
                                  <a:schemeClr val="tx1"/>
                                </a:solidFill>
                                <a:effectLst/>
                                <a:latin typeface="Cambria Math" panose="02040503050406030204" pitchFamily="18" charset="0"/>
                                <a:ea typeface="+mn-ea"/>
                                <a:cs typeface="+mn-cs"/>
                              </a:rPr>
                              <m:t>(</m:t>
                            </m:r>
                            <m:acc>
                              <m:accPr>
                                <m:chr m:val="̅"/>
                                <m:ctrlPr>
                                  <a:rPr lang="es-CO" sz="1050" i="1">
                                    <a:solidFill>
                                      <a:schemeClr val="tx1"/>
                                    </a:solidFill>
                                    <a:effectLst/>
                                    <a:latin typeface="Cambria Math" panose="02040503050406030204" pitchFamily="18" charset="0"/>
                                    <a:ea typeface="+mn-ea"/>
                                    <a:cs typeface="+mn-cs"/>
                                  </a:rPr>
                                </m:ctrlPr>
                              </m:accPr>
                              <m:e>
                                <m:r>
                                  <a:rPr lang="es-CO" sz="1050" b="0" i="1">
                                    <a:solidFill>
                                      <a:schemeClr val="tx1"/>
                                    </a:solidFill>
                                    <a:effectLst/>
                                    <a:latin typeface="Cambria Math" panose="02040503050406030204" pitchFamily="18" charset="0"/>
                                    <a:ea typeface="+mn-ea"/>
                                    <a:cs typeface="+mn-cs"/>
                                  </a:rPr>
                                  <m:t>𝐼</m:t>
                                </m:r>
                              </m:e>
                            </m:acc>
                          </m:e>
                          <m:sup>
                            <m:r>
                              <a:rPr lang="es-CO" sz="1050" b="0" i="1">
                                <a:solidFill>
                                  <a:schemeClr val="tx1"/>
                                </a:solidFill>
                                <a:effectLst/>
                                <a:latin typeface="Cambria Math" panose="02040503050406030204" pitchFamily="18" charset="0"/>
                                <a:ea typeface="+mn-ea"/>
                                <a:cs typeface="+mn-cs"/>
                              </a:rPr>
                              <m:t>2</m:t>
                            </m:r>
                          </m:sup>
                        </m:sSup>
                        <m:r>
                          <a:rPr lang="es-CO" sz="1050" b="0" i="1">
                            <a:solidFill>
                              <a:schemeClr val="tx1"/>
                            </a:solidFill>
                            <a:effectLst/>
                            <a:latin typeface="Cambria Math" panose="02040503050406030204" pitchFamily="18" charset="0"/>
                            <a:ea typeface="+mn-ea"/>
                            <a:cs typeface="+mn-cs"/>
                          </a:rPr>
                          <m:t> ∗</m:t>
                        </m:r>
                        <m:r>
                          <a:rPr lang="es-CO" sz="1050" b="0" i="1">
                            <a:solidFill>
                              <a:schemeClr val="tx1"/>
                            </a:solidFill>
                            <a:effectLst/>
                            <a:latin typeface="Cambria Math" panose="02040503050406030204" pitchFamily="18" charset="0"/>
                            <a:ea typeface="+mn-ea"/>
                            <a:cs typeface="+mn-cs"/>
                          </a:rPr>
                          <m:t>𝑝</m:t>
                        </m:r>
                        <m:r>
                          <a:rPr lang="es-CO" sz="1050" b="0" i="1">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2</m:t>
                        </m:r>
                      </m:sup>
                    </m:sSup>
                    <m:r>
                      <a:rPr lang="es-CO" sz="1050" b="0" i="1">
                        <a:solidFill>
                          <a:schemeClr val="tx1"/>
                        </a:solidFill>
                        <a:effectLst/>
                        <a:latin typeface="Cambria Math" panose="02040503050406030204" pitchFamily="18" charset="0"/>
                        <a:ea typeface="+mn-ea"/>
                        <a:cs typeface="+mn-cs"/>
                      </a:rPr>
                      <m:t> ∗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r>
                              <a:rPr lang="es-CO" sz="1050" b="0" i="1">
                                <a:solidFill>
                                  <a:schemeClr val="tx1"/>
                                </a:solidFill>
                                <a:effectLst/>
                                <a:latin typeface="Cambria Math" panose="02040503050406030204" pitchFamily="18" charset="0"/>
                                <a:ea typeface="+mn-ea"/>
                                <a:cs typeface="+mn-cs"/>
                              </a:rPr>
                              <m:t>𝑑</m:t>
                            </m:r>
                          </m:e>
                          <m:sup>
                            <m:r>
                              <a:rPr lang="es-CO" sz="1050" b="0" i="1">
                                <a:solidFill>
                                  <a:schemeClr val="tx1"/>
                                </a:solidFill>
                                <a:effectLst/>
                                <a:latin typeface="Cambria Math" panose="02040503050406030204" pitchFamily="18" charset="0"/>
                                <a:ea typeface="+mn-ea"/>
                                <a:cs typeface="+mn-cs"/>
                              </a:rPr>
                              <m:t>2</m:t>
                            </m:r>
                          </m:sup>
                        </m:sSup>
                      </m:num>
                      <m:den>
                        <m:r>
                          <a:rPr lang="es-CO" sz="1050" b="0" i="1">
                            <a:solidFill>
                              <a:schemeClr val="tx1"/>
                            </a:solidFill>
                            <a:effectLst/>
                            <a:latin typeface="Cambria Math" panose="02040503050406030204" pitchFamily="18" charset="0"/>
                            <a:ea typeface="+mn-ea"/>
                            <a:cs typeface="+mn-cs"/>
                          </a:rPr>
                          <m:t>6</m:t>
                        </m:r>
                      </m:den>
                    </m:f>
                  </m:oMath>
                </m:oMathPara>
              </a14:m>
              <a:endParaRPr lang="es-CO">
                <a:effectLst/>
              </a:endParaRPr>
            </a:p>
            <a:p>
              <a:pPr/>
              <a14:m>
                <m:oMathPara xmlns:m="http://schemas.openxmlformats.org/officeDocument/2006/math">
                  <m:oMathParaPr>
                    <m:jc m:val="centerGroup"/>
                  </m:oMathParaPr>
                  <m:oMath xmlns:m="http://schemas.openxmlformats.org/officeDocument/2006/math">
                    <m:r>
                      <a:rPr lang="es-CO" sz="1100" b="0" i="1">
                        <a:solidFill>
                          <a:schemeClr val="tx1"/>
                        </a:solidFill>
                        <a:effectLst/>
                        <a:latin typeface="Cambria Math" panose="02040503050406030204" pitchFamily="18" charset="0"/>
                        <a:ea typeface="+mn-ea"/>
                        <a:cs typeface="+mn-cs"/>
                      </a:rPr>
                      <m:t> </m:t>
                    </m:r>
                  </m:oMath>
                </m:oMathPara>
              </a14:m>
              <a:endParaRPr lang="es-CO" sz="1100" b="1"/>
            </a:p>
          </xdr:txBody>
        </xdr:sp>
      </mc:Choice>
      <mc:Fallback xmlns="">
        <xdr:sp macro="" textlink="">
          <xdr:nvSpPr>
            <xdr:cNvPr id="31" name="CuadroTexto 30"/>
            <xdr:cNvSpPr txBox="1"/>
          </xdr:nvSpPr>
          <xdr:spPr>
            <a:xfrm>
              <a:off x="5109435" y="38783117"/>
              <a:ext cx="865910" cy="337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(𝐼 ̅〗^2  ∗𝑝)〗^2  ∗  𝑑^2/6</a:t>
              </a:r>
              <a:endParaRPr lang="es-CO">
                <a:effectLst/>
              </a:endParaRPr>
            </a:p>
            <a:p>
              <a:pPr/>
              <a:r>
                <a:rPr lang="es-CO" sz="1100" b="0" i="0">
                  <a:solidFill>
                    <a:schemeClr val="tx1"/>
                  </a:solidFill>
                  <a:effectLst/>
                  <a:latin typeface="Cambria Math" panose="02040503050406030204" pitchFamily="18" charset="0"/>
                  <a:ea typeface="+mn-ea"/>
                  <a:cs typeface="+mn-cs"/>
                </a:rPr>
                <a:t> </a:t>
              </a:r>
              <a:endParaRPr lang="es-CO" sz="1100" b="1"/>
            </a:p>
          </xdr:txBody>
        </xdr:sp>
      </mc:Fallback>
    </mc:AlternateContent>
    <xdr:clientData/>
  </xdr:oneCellAnchor>
  <xdr:oneCellAnchor>
    <xdr:from>
      <xdr:col>4</xdr:col>
      <xdr:colOff>1105964</xdr:colOff>
      <xdr:row>109</xdr:row>
      <xdr:rowOff>71311</xdr:rowOff>
    </xdr:from>
    <xdr:ext cx="1109797" cy="255106"/>
    <mc:AlternateContent xmlns:mc="http://schemas.openxmlformats.org/markup-compatibility/2006" xmlns:a14="http://schemas.microsoft.com/office/drawing/2010/main">
      <mc:Choice Requires="a14">
        <xdr:sp macro="" textlink="">
          <xdr:nvSpPr>
            <xdr:cNvPr id="32" name="CuadroTexto 31"/>
            <xdr:cNvSpPr txBox="1"/>
          </xdr:nvSpPr>
          <xdr:spPr>
            <a:xfrm>
              <a:off x="7167328" y="41167356"/>
              <a:ext cx="1109797" cy="2551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l-GR" sz="1100" b="0">
                  <a:solidFill>
                    <a:schemeClr val="bg1"/>
                  </a:solidFill>
                  <a:effectLst/>
                  <a:ea typeface="+mn-ea"/>
                  <a:cs typeface="+mn-cs"/>
                </a:rPr>
                <a:t>Σ</a:t>
              </a:r>
              <a14:m>
                <m:oMath xmlns:m="http://schemas.openxmlformats.org/officeDocument/2006/math">
                  <m:r>
                    <a:rPr lang="es-CO" sz="1200" b="0" i="1">
                      <a:solidFill>
                        <a:schemeClr val="bg1"/>
                      </a:solidFill>
                      <a:effectLst/>
                      <a:latin typeface="Cambria Math" panose="02040503050406030204" pitchFamily="18" charset="0"/>
                      <a:ea typeface="+mn-ea"/>
                      <a:cs typeface="+mn-cs"/>
                    </a:rPr>
                    <m:t>𝑝</m:t>
                  </m:r>
                  <m:sSup>
                    <m:sSupPr>
                      <m:ctrlPr>
                        <a:rPr lang="es-CO" sz="1200" b="0" i="1">
                          <a:solidFill>
                            <a:schemeClr val="bg1"/>
                          </a:solidFill>
                          <a:effectLst/>
                          <a:latin typeface="Cambria Math" panose="02040503050406030204" pitchFamily="18" charset="0"/>
                          <a:ea typeface="+mn-ea"/>
                          <a:cs typeface="+mn-cs"/>
                        </a:rPr>
                      </m:ctrlPr>
                    </m:sSupPr>
                    <m:e>
                      <m:r>
                        <a:rPr lang="es-CO" sz="1200" b="0" i="1">
                          <a:solidFill>
                            <a:schemeClr val="bg1"/>
                          </a:solidFill>
                          <a:effectLst/>
                          <a:latin typeface="Cambria Math" panose="02040503050406030204" pitchFamily="18" charset="0"/>
                          <a:ea typeface="+mn-ea"/>
                          <a:cs typeface="+mn-cs"/>
                        </a:rPr>
                        <m:t>(</m:t>
                      </m:r>
                      <m:sSub>
                        <m:sSubPr>
                          <m:ctrlPr>
                            <a:rPr lang="es-CO" sz="1200" b="0" i="1">
                              <a:solidFill>
                                <a:schemeClr val="bg1"/>
                              </a:solidFill>
                              <a:effectLst/>
                              <a:latin typeface="Cambria Math" panose="02040503050406030204" pitchFamily="18" charset="0"/>
                              <a:ea typeface="+mn-ea"/>
                              <a:cs typeface="+mn-cs"/>
                            </a:rPr>
                          </m:ctrlPr>
                        </m:sSubPr>
                        <m:e>
                          <m:r>
                            <a:rPr lang="es-CO" sz="1200" b="0" i="1">
                              <a:solidFill>
                                <a:schemeClr val="bg1"/>
                              </a:solidFill>
                              <a:effectLst/>
                              <a:latin typeface="Cambria Math" panose="02040503050406030204" pitchFamily="18" charset="0"/>
                              <a:ea typeface="+mn-ea"/>
                              <a:cs typeface="+mn-cs"/>
                            </a:rPr>
                            <m:t>𝑎</m:t>
                          </m:r>
                        </m:e>
                        <m:sub>
                          <m:r>
                            <a:rPr lang="es-CO" sz="1200" b="0" i="1">
                              <a:solidFill>
                                <a:schemeClr val="bg1"/>
                              </a:solidFill>
                              <a:effectLst/>
                              <a:latin typeface="Cambria Math" panose="02040503050406030204" pitchFamily="18" charset="0"/>
                              <a:ea typeface="+mn-ea"/>
                              <a:cs typeface="+mn-cs"/>
                            </a:rPr>
                            <m:t>1</m:t>
                          </m:r>
                        </m:sub>
                      </m:sSub>
                      <m:r>
                        <a:rPr lang="es-CO" sz="1200" b="0" i="1">
                          <a:solidFill>
                            <a:schemeClr val="bg1"/>
                          </a:solidFill>
                          <a:effectLst/>
                          <a:latin typeface="Cambria Math" panose="02040503050406030204" pitchFamily="18" charset="0"/>
                          <a:ea typeface="+mn-ea"/>
                          <a:cs typeface="+mn-cs"/>
                        </a:rPr>
                        <m:t> ∗</m:t>
                      </m:r>
                      <m:r>
                        <a:rPr lang="es-CO" sz="1200" b="0" i="1">
                          <a:solidFill>
                            <a:schemeClr val="bg1"/>
                          </a:solidFill>
                          <a:effectLst/>
                          <a:latin typeface="Cambria Math" panose="02040503050406030204" pitchFamily="18" charset="0"/>
                          <a:ea typeface="+mn-ea"/>
                          <a:cs typeface="+mn-cs"/>
                        </a:rPr>
                        <m:t>𝐼</m:t>
                      </m:r>
                      <m:r>
                        <a:rPr lang="es-CO" sz="1200" b="0" i="1">
                          <a:solidFill>
                            <a:schemeClr val="bg1"/>
                          </a:solidFill>
                          <a:effectLst/>
                          <a:latin typeface="Cambria Math" panose="02040503050406030204" pitchFamily="18" charset="0"/>
                          <a:ea typeface="+mn-ea"/>
                          <a:cs typeface="+mn-cs"/>
                        </a:rPr>
                        <m:t> −</m:t>
                      </m:r>
                      <m:r>
                        <a:rPr lang="es-CO" sz="1200" b="0" i="1">
                          <a:solidFill>
                            <a:schemeClr val="bg1"/>
                          </a:solidFill>
                          <a:effectLst/>
                          <a:latin typeface="Cambria Math" panose="02040503050406030204" pitchFamily="18" charset="0"/>
                          <a:ea typeface="+mn-ea"/>
                          <a:cs typeface="+mn-cs"/>
                        </a:rPr>
                        <m:t>𝐸</m:t>
                      </m:r>
                      <m:r>
                        <a:rPr lang="es-CO" sz="1200" b="0" i="1">
                          <a:solidFill>
                            <a:schemeClr val="bg1"/>
                          </a:solidFill>
                          <a:effectLst/>
                          <a:latin typeface="Cambria Math" panose="02040503050406030204" pitchFamily="18" charset="0"/>
                          <a:ea typeface="+mn-ea"/>
                          <a:cs typeface="+mn-cs"/>
                        </a:rPr>
                        <m:t>)</m:t>
                      </m:r>
                    </m:e>
                    <m:sup>
                      <m:r>
                        <a:rPr lang="es-CO" sz="1200" b="0" i="1">
                          <a:solidFill>
                            <a:schemeClr val="bg1"/>
                          </a:solidFill>
                          <a:effectLst/>
                          <a:latin typeface="Cambria Math" panose="02040503050406030204" pitchFamily="18" charset="0"/>
                          <a:ea typeface="+mn-ea"/>
                          <a:cs typeface="+mn-cs"/>
                        </a:rPr>
                        <m:t>2</m:t>
                      </m:r>
                    </m:sup>
                  </m:sSup>
                </m:oMath>
              </a14:m>
              <a:r>
                <a:rPr lang="es-CO" sz="1100" b="1" baseline="0">
                  <a:solidFill>
                    <a:schemeClr val="bg1"/>
                  </a:solidFill>
                </a:rPr>
                <a:t> </a:t>
              </a:r>
              <a:r>
                <a:rPr lang="es-CO" sz="1100" b="1">
                  <a:solidFill>
                    <a:schemeClr val="bg1"/>
                  </a:solidFill>
                </a:rPr>
                <a:t> </a:t>
              </a:r>
            </a:p>
          </xdr:txBody>
        </xdr:sp>
      </mc:Choice>
      <mc:Fallback xmlns="">
        <xdr:sp macro="" textlink="">
          <xdr:nvSpPr>
            <xdr:cNvPr id="32" name="CuadroTexto 31"/>
            <xdr:cNvSpPr txBox="1"/>
          </xdr:nvSpPr>
          <xdr:spPr>
            <a:xfrm>
              <a:off x="7167328" y="41167356"/>
              <a:ext cx="1109797" cy="2551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l-GR" sz="1100" b="0">
                  <a:solidFill>
                    <a:schemeClr val="bg1"/>
                  </a:solidFill>
                  <a:effectLst/>
                  <a:ea typeface="+mn-ea"/>
                  <a:cs typeface="+mn-cs"/>
                </a:rPr>
                <a:t>Σ</a:t>
              </a:r>
              <a:r>
                <a:rPr lang="es-CO" sz="1200" b="0" i="0">
                  <a:solidFill>
                    <a:schemeClr val="bg1"/>
                  </a:solidFill>
                  <a:effectLst/>
                  <a:latin typeface="Cambria Math" panose="02040503050406030204" pitchFamily="18" charset="0"/>
                  <a:ea typeface="+mn-ea"/>
                  <a:cs typeface="+mn-cs"/>
                </a:rPr>
                <a:t>𝑝〖(𝑎_1  ∗𝐼 −𝐸)〗^2</a:t>
              </a:r>
              <a:r>
                <a:rPr lang="es-CO" sz="1100" b="1" baseline="0">
                  <a:solidFill>
                    <a:schemeClr val="bg1"/>
                  </a:solidFill>
                </a:rPr>
                <a:t> </a:t>
              </a:r>
              <a:r>
                <a:rPr lang="es-CO" sz="1100" b="1">
                  <a:solidFill>
                    <a:schemeClr val="bg1"/>
                  </a:solidFill>
                </a:rPr>
                <a:t> </a:t>
              </a:r>
            </a:p>
          </xdr:txBody>
        </xdr:sp>
      </mc:Fallback>
    </mc:AlternateContent>
    <xdr:clientData/>
  </xdr:oneCellAnchor>
  <xdr:oneCellAnchor>
    <xdr:from>
      <xdr:col>8</xdr:col>
      <xdr:colOff>593912</xdr:colOff>
      <xdr:row>111</xdr:row>
      <xdr:rowOff>33620</xdr:rowOff>
    </xdr:from>
    <xdr:ext cx="1916206" cy="313764"/>
    <mc:AlternateContent xmlns:mc="http://schemas.openxmlformats.org/markup-compatibility/2006" xmlns:a14="http://schemas.microsoft.com/office/drawing/2010/main">
      <mc:Choice Requires="a14">
        <xdr:sp macro="" textlink="">
          <xdr:nvSpPr>
            <xdr:cNvPr id="33" name="CuadroTexto 32"/>
            <xdr:cNvSpPr txBox="1"/>
          </xdr:nvSpPr>
          <xdr:spPr>
            <a:xfrm>
              <a:off x="8756837" y="47849120"/>
              <a:ext cx="1916206" cy="313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600">
                  <a:solidFill>
                    <a:schemeClr val="bg1"/>
                  </a:solidFill>
                </a:rPr>
                <a:t>|min</a:t>
              </a:r>
              <a:r>
                <a:rPr lang="es-CO" sz="1600" baseline="0">
                  <a:solidFill>
                    <a:schemeClr val="bg1"/>
                  </a:solidFill>
                </a:rPr>
                <a:t>X</a:t>
              </a:r>
              <a:r>
                <a:rPr lang="es-CO" sz="1600" baseline="30000">
                  <a:solidFill>
                    <a:schemeClr val="bg1"/>
                  </a:solidFill>
                </a:rPr>
                <a:t>2</a:t>
              </a:r>
              <a14:m>
                <m:oMath xmlns:m="http://schemas.openxmlformats.org/officeDocument/2006/math">
                  <m:r>
                    <a:rPr lang="es-CO" sz="1600" i="1" baseline="0">
                      <a:solidFill>
                        <a:schemeClr val="bg1"/>
                      </a:solidFill>
                      <a:latin typeface="Cambria Math" panose="02040503050406030204" pitchFamily="18" charset="0"/>
                    </a:rPr>
                    <m:t>−</m:t>
                  </m:r>
                  <m:r>
                    <a:rPr lang="es-CO" sz="1600" b="0" i="1" baseline="0">
                      <a:solidFill>
                        <a:schemeClr val="bg1"/>
                      </a:solidFill>
                      <a:latin typeface="Cambria Math" panose="02040503050406030204" pitchFamily="18" charset="0"/>
                    </a:rPr>
                    <m:t> </m:t>
                  </m:r>
                  <m:r>
                    <a:rPr lang="es-CO" sz="1600" b="0" i="1" baseline="0">
                      <a:solidFill>
                        <a:schemeClr val="bg1"/>
                      </a:solidFill>
                      <a:latin typeface="Cambria Math" panose="02040503050406030204" pitchFamily="18" charset="0"/>
                      <a:ea typeface="Cambria Math" panose="02040503050406030204" pitchFamily="18" charset="0"/>
                    </a:rPr>
                    <m:t>𝜐</m:t>
                  </m:r>
                  <m:r>
                    <a:rPr lang="es-CO" sz="1600" b="0" i="1" baseline="0">
                      <a:solidFill>
                        <a:schemeClr val="bg1"/>
                      </a:solidFill>
                      <a:latin typeface="Cambria Math" panose="02040503050406030204" pitchFamily="18" charset="0"/>
                      <a:ea typeface="Cambria Math" panose="02040503050406030204" pitchFamily="18" charset="0"/>
                    </a:rPr>
                    <m:t> |≤ </m:t>
                  </m:r>
                  <m:r>
                    <a:rPr lang="es-CO" sz="1600" b="0" i="1" baseline="0">
                      <a:solidFill>
                        <a:schemeClr val="bg1"/>
                      </a:solidFill>
                      <a:latin typeface="Cambria Math" panose="02040503050406030204" pitchFamily="18" charset="0"/>
                      <a:ea typeface="Cambria Math" panose="02040503050406030204" pitchFamily="18" charset="0"/>
                    </a:rPr>
                    <m:t>𝛽</m:t>
                  </m:r>
                  <m:r>
                    <a:rPr lang="es-CO" sz="1600" b="0" i="1" baseline="0">
                      <a:solidFill>
                        <a:schemeClr val="bg1"/>
                      </a:solidFill>
                      <a:latin typeface="Cambria Math" panose="02040503050406030204" pitchFamily="18" charset="0"/>
                      <a:ea typeface="Cambria Math" panose="02040503050406030204" pitchFamily="18" charset="0"/>
                    </a:rPr>
                    <m:t> </m:t>
                  </m:r>
                  <m:rad>
                    <m:radPr>
                      <m:degHide m:val="on"/>
                      <m:ctrlPr>
                        <a:rPr lang="es-CO" sz="1600" b="0" i="1" baseline="0">
                          <a:solidFill>
                            <a:schemeClr val="bg1"/>
                          </a:solidFill>
                          <a:latin typeface="Cambria Math" panose="02040503050406030204" pitchFamily="18" charset="0"/>
                          <a:ea typeface="Cambria Math" panose="02040503050406030204" pitchFamily="18" charset="0"/>
                        </a:rPr>
                      </m:ctrlPr>
                    </m:radPr>
                    <m:deg/>
                    <m:e>
                      <m:r>
                        <a:rPr lang="es-CO" sz="1600" b="0" i="1" baseline="0">
                          <a:solidFill>
                            <a:schemeClr val="bg1"/>
                          </a:solidFill>
                          <a:latin typeface="Cambria Math" panose="02040503050406030204" pitchFamily="18" charset="0"/>
                          <a:ea typeface="Cambria Math" panose="02040503050406030204" pitchFamily="18" charset="0"/>
                        </a:rPr>
                        <m:t>2</m:t>
                      </m:r>
                      <m:r>
                        <a:rPr lang="es-CO" sz="1600" b="0" i="1" baseline="0">
                          <a:solidFill>
                            <a:schemeClr val="bg1"/>
                          </a:solidFill>
                          <a:latin typeface="Cambria Math" panose="02040503050406030204" pitchFamily="18" charset="0"/>
                          <a:ea typeface="Cambria Math" panose="02040503050406030204" pitchFamily="18" charset="0"/>
                        </a:rPr>
                        <m:t>𝜐</m:t>
                      </m:r>
                    </m:e>
                  </m:rad>
                </m:oMath>
              </a14:m>
              <a:endParaRPr lang="es-CO" sz="1600">
                <a:solidFill>
                  <a:schemeClr val="bg1"/>
                </a:solidFill>
              </a:endParaRPr>
            </a:p>
          </xdr:txBody>
        </xdr:sp>
      </mc:Choice>
      <mc:Fallback xmlns="">
        <xdr:sp macro="" textlink="">
          <xdr:nvSpPr>
            <xdr:cNvPr id="33" name="CuadroTexto 32"/>
            <xdr:cNvSpPr txBox="1"/>
          </xdr:nvSpPr>
          <xdr:spPr>
            <a:xfrm>
              <a:off x="8756837" y="47849120"/>
              <a:ext cx="1916206" cy="313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600">
                  <a:solidFill>
                    <a:schemeClr val="bg1"/>
                  </a:solidFill>
                </a:rPr>
                <a:t>|min</a:t>
              </a:r>
              <a:r>
                <a:rPr lang="es-CO" sz="1600" baseline="0">
                  <a:solidFill>
                    <a:schemeClr val="bg1"/>
                  </a:solidFill>
                </a:rPr>
                <a:t>X</a:t>
              </a:r>
              <a:r>
                <a:rPr lang="es-CO" sz="1600" baseline="30000">
                  <a:solidFill>
                    <a:schemeClr val="bg1"/>
                  </a:solidFill>
                </a:rPr>
                <a:t>2</a:t>
              </a:r>
              <a:r>
                <a:rPr lang="es-CO" sz="1600" i="0" baseline="0">
                  <a:solidFill>
                    <a:schemeClr val="bg1"/>
                  </a:solidFill>
                  <a:latin typeface="Cambria Math" panose="02040503050406030204" pitchFamily="18" charset="0"/>
                </a:rPr>
                <a:t>−</a:t>
              </a:r>
              <a:r>
                <a:rPr lang="es-CO" sz="1600" b="0" i="0" baseline="0">
                  <a:solidFill>
                    <a:schemeClr val="bg1"/>
                  </a:solidFill>
                  <a:latin typeface="Cambria Math" panose="02040503050406030204" pitchFamily="18" charset="0"/>
                </a:rPr>
                <a:t> </a:t>
              </a:r>
              <a:r>
                <a:rPr lang="es-CO" sz="1600" b="0" i="0" baseline="0">
                  <a:solidFill>
                    <a:schemeClr val="bg1"/>
                  </a:solidFill>
                  <a:latin typeface="Cambria Math" panose="02040503050406030204" pitchFamily="18" charset="0"/>
                  <a:ea typeface="Cambria Math" panose="02040503050406030204" pitchFamily="18" charset="0"/>
                </a:rPr>
                <a:t>𝜐 |≤ 𝛽 √2𝜐</a:t>
              </a:r>
              <a:endParaRPr lang="es-CO" sz="1600">
                <a:solidFill>
                  <a:schemeClr val="bg1"/>
                </a:solidFill>
              </a:endParaRPr>
            </a:p>
          </xdr:txBody>
        </xdr:sp>
      </mc:Fallback>
    </mc:AlternateContent>
    <xdr:clientData/>
  </xdr:oneCellAnchor>
  <xdr:oneCellAnchor>
    <xdr:from>
      <xdr:col>2</xdr:col>
      <xdr:colOff>119816</xdr:colOff>
      <xdr:row>127</xdr:row>
      <xdr:rowOff>172452</xdr:rowOff>
    </xdr:from>
    <xdr:ext cx="695324" cy="190500"/>
    <mc:AlternateContent xmlns:mc="http://schemas.openxmlformats.org/markup-compatibility/2006" xmlns:a14="http://schemas.microsoft.com/office/drawing/2010/main">
      <mc:Choice Requires="a14">
        <xdr:sp macro="" textlink="">
          <xdr:nvSpPr>
            <xdr:cNvPr id="35" name="CuadroTexto 34"/>
            <xdr:cNvSpPr txBox="1"/>
          </xdr:nvSpPr>
          <xdr:spPr>
            <a:xfrm>
              <a:off x="1891466" y="53988702"/>
              <a:ext cx="695324"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𝑎</m:t>
                        </m:r>
                      </m:e>
                      <m:sub>
                        <m:r>
                          <a:rPr lang="es-CO" sz="1100" b="0" i="1">
                            <a:latin typeface="Cambria Math" panose="02040503050406030204" pitchFamily="18" charset="0"/>
                          </a:rPr>
                          <m:t>1</m:t>
                        </m:r>
                      </m:sub>
                    </m:sSub>
                    <m:r>
                      <a:rPr lang="es-CO" sz="1100" b="0" i="1">
                        <a:latin typeface="Cambria Math" panose="02040503050406030204" pitchFamily="18" charset="0"/>
                      </a:rPr>
                      <m:t> ∗ </m:t>
                    </m:r>
                    <m:sSup>
                      <m:sSupPr>
                        <m:ctrlPr>
                          <a:rPr lang="es-CO" sz="1100" b="0" i="1">
                            <a:latin typeface="Cambria Math" panose="02040503050406030204" pitchFamily="18" charset="0"/>
                          </a:rPr>
                        </m:ctrlPr>
                      </m:sSupPr>
                      <m:e>
                        <m:r>
                          <m:rPr>
                            <m:nor/>
                          </m:rPr>
                          <a:rPr lang="es-CO" sz="1100" b="0" i="1">
                            <a:latin typeface="Cambria Math" panose="02040503050406030204" pitchFamily="18" charset="0"/>
                          </a:rPr>
                          <m:t>u</m:t>
                        </m:r>
                      </m:e>
                      <m:sup>
                        <m:r>
                          <a:rPr lang="es-CO" sz="1100" b="0" i="1">
                            <a:latin typeface="Cambria Math" panose="02040503050406030204" pitchFamily="18" charset="0"/>
                          </a:rPr>
                          <m:t>2</m:t>
                        </m:r>
                      </m:sup>
                    </m:sSup>
                    <m:r>
                      <a:rPr lang="es-CO" sz="1100" b="0" i="1">
                        <a:latin typeface="Cambria Math" panose="02040503050406030204" pitchFamily="18" charset="0"/>
                      </a:rPr>
                      <m:t>(</m:t>
                    </m:r>
                    <m:r>
                      <a:rPr lang="es-CO" sz="1100" b="0" i="1">
                        <a:latin typeface="Cambria Math" panose="02040503050406030204" pitchFamily="18" charset="0"/>
                      </a:rPr>
                      <m:t>𝑅</m:t>
                    </m:r>
                    <m:r>
                      <a:rPr lang="es-CO" sz="1100" b="0" i="1">
                        <a:latin typeface="Cambria Math" panose="02040503050406030204" pitchFamily="18" charset="0"/>
                      </a:rPr>
                      <m:t>)</m:t>
                    </m:r>
                  </m:oMath>
                </m:oMathPara>
              </a14:m>
              <a:endParaRPr lang="es-CO" sz="1100" b="0" i="1">
                <a:latin typeface="Times New Roman" panose="02020603050405020304" pitchFamily="18" charset="0"/>
                <a:cs typeface="Times New Roman" panose="02020603050405020304" pitchFamily="18" charset="0"/>
              </a:endParaRPr>
            </a:p>
          </xdr:txBody>
        </xdr:sp>
      </mc:Choice>
      <mc:Fallback xmlns="">
        <xdr:sp macro="" textlink="">
          <xdr:nvSpPr>
            <xdr:cNvPr id="35" name="CuadroTexto 34"/>
            <xdr:cNvSpPr txBox="1"/>
          </xdr:nvSpPr>
          <xdr:spPr>
            <a:xfrm>
              <a:off x="1891466" y="53988702"/>
              <a:ext cx="695324"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latin typeface="Cambria Math" panose="02040503050406030204" pitchFamily="18" charset="0"/>
                </a:rPr>
                <a:t>𝑎_1  ∗ "u" ^2 (𝑅)</a:t>
              </a:r>
              <a:endParaRPr lang="es-CO" sz="1100" b="0"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9</xdr:col>
      <xdr:colOff>359019</xdr:colOff>
      <xdr:row>51</xdr:row>
      <xdr:rowOff>140678</xdr:rowOff>
    </xdr:from>
    <xdr:ext cx="358487" cy="175113"/>
    <mc:AlternateContent xmlns:mc="http://schemas.openxmlformats.org/markup-compatibility/2006" xmlns:a14="http://schemas.microsoft.com/office/drawing/2010/main">
      <mc:Choice Requires="a14">
        <xdr:sp macro="" textlink="">
          <xdr:nvSpPr>
            <xdr:cNvPr id="36" name="CuadroTexto 35"/>
            <xdr:cNvSpPr txBox="1"/>
          </xdr:nvSpPr>
          <xdr:spPr>
            <a:xfrm>
              <a:off x="4788144" y="20228903"/>
              <a:ext cx="35848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𝑚𝑔</m:t>
                    </m:r>
                  </m:oMath>
                </m:oMathPara>
              </a14:m>
              <a:endParaRPr lang="es-CO" sz="1100"/>
            </a:p>
          </xdr:txBody>
        </xdr:sp>
      </mc:Choice>
      <mc:Fallback xmlns="">
        <xdr:sp macro="" textlink="">
          <xdr:nvSpPr>
            <xdr:cNvPr id="36" name="CuadroTexto 35"/>
            <xdr:cNvSpPr txBox="1"/>
          </xdr:nvSpPr>
          <xdr:spPr>
            <a:xfrm>
              <a:off x="4788144" y="20228903"/>
              <a:ext cx="35848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0" i="0">
                  <a:latin typeface="Cambria Math" panose="02040503050406030204" pitchFamily="18" charset="0"/>
                </a:rPr>
                <a:t>𝐼 ̅  𝑚𝑔</a:t>
              </a:r>
              <a:endParaRPr lang="es-CO" sz="1100"/>
            </a:p>
          </xdr:txBody>
        </xdr:sp>
      </mc:Fallback>
    </mc:AlternateContent>
    <xdr:clientData/>
  </xdr:oneCellAnchor>
  <xdr:oneCellAnchor>
    <xdr:from>
      <xdr:col>3</xdr:col>
      <xdr:colOff>554005</xdr:colOff>
      <xdr:row>82</xdr:row>
      <xdr:rowOff>82614</xdr:rowOff>
    </xdr:from>
    <xdr:ext cx="595611" cy="185628"/>
    <mc:AlternateContent xmlns:mc="http://schemas.openxmlformats.org/markup-compatibility/2006" xmlns:a14="http://schemas.microsoft.com/office/drawing/2010/main">
      <mc:Choice Requires="a14">
        <xdr:sp macro="" textlink="">
          <xdr:nvSpPr>
            <xdr:cNvPr id="37" name="CuadroTexto 36"/>
            <xdr:cNvSpPr txBox="1"/>
          </xdr:nvSpPr>
          <xdr:spPr>
            <a:xfrm>
              <a:off x="3344830" y="29514864"/>
              <a:ext cx="595611"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𝑒𝑐𝑐</m:t>
                    </m:r>
                    <m:r>
                      <a:rPr lang="es-CO" sz="1100" b="0" i="1">
                        <a:solidFill>
                          <a:schemeClr val="tx1"/>
                        </a:solidFill>
                        <a:effectLst/>
                        <a:latin typeface="Cambria Math" panose="02040503050406030204" pitchFamily="18" charset="0"/>
                        <a:ea typeface="+mn-ea"/>
                        <a:cs typeface="+mn-cs"/>
                      </a:rPr>
                      <m:t>)</m:t>
                    </m:r>
                  </m:oMath>
                </m:oMathPara>
              </a14:m>
              <a:endParaRPr lang="es-CO" sz="1100"/>
            </a:p>
          </xdr:txBody>
        </xdr:sp>
      </mc:Choice>
      <mc:Fallback xmlns="">
        <xdr:sp macro="" textlink="">
          <xdr:nvSpPr>
            <xdr:cNvPr id="37" name="CuadroTexto 36"/>
            <xdr:cNvSpPr txBox="1"/>
          </xdr:nvSpPr>
          <xdr:spPr>
            <a:xfrm>
              <a:off x="3344830" y="29514864"/>
              <a:ext cx="595611"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(𝑒𝑐𝑐)</a:t>
              </a:r>
              <a:endParaRPr lang="es-CO" sz="1100"/>
            </a:p>
          </xdr:txBody>
        </xdr:sp>
      </mc:Fallback>
    </mc:AlternateContent>
    <xdr:clientData/>
  </xdr:oneCellAnchor>
  <xdr:oneCellAnchor>
    <xdr:from>
      <xdr:col>3</xdr:col>
      <xdr:colOff>564114</xdr:colOff>
      <xdr:row>84</xdr:row>
      <xdr:rowOff>116827</xdr:rowOff>
    </xdr:from>
    <xdr:ext cx="611065" cy="185628"/>
    <mc:AlternateContent xmlns:mc="http://schemas.openxmlformats.org/markup-compatibility/2006" xmlns:a14="http://schemas.microsoft.com/office/drawing/2010/main">
      <mc:Choice Requires="a14">
        <xdr:sp macro="" textlink="">
          <xdr:nvSpPr>
            <xdr:cNvPr id="38" name="CuadroTexto 37"/>
            <xdr:cNvSpPr txBox="1"/>
          </xdr:nvSpPr>
          <xdr:spPr>
            <a:xfrm>
              <a:off x="3354939" y="30349177"/>
              <a:ext cx="611065"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𝑑𝑖𝑔</m:t>
                    </m:r>
                    <m:r>
                      <a:rPr lang="es-CO" sz="1100" b="0" i="1">
                        <a:solidFill>
                          <a:schemeClr val="tx1"/>
                        </a:solidFill>
                        <a:effectLst/>
                        <a:latin typeface="Cambria Math" panose="02040503050406030204" pitchFamily="18" charset="0"/>
                        <a:ea typeface="+mn-ea"/>
                        <a:cs typeface="+mn-cs"/>
                      </a:rPr>
                      <m:t>)</m:t>
                    </m:r>
                  </m:oMath>
                </m:oMathPara>
              </a14:m>
              <a:endParaRPr lang="es-CO" sz="1100"/>
            </a:p>
          </xdr:txBody>
        </xdr:sp>
      </mc:Choice>
      <mc:Fallback xmlns="">
        <xdr:sp macro="" textlink="">
          <xdr:nvSpPr>
            <xdr:cNvPr id="38" name="CuadroTexto 37"/>
            <xdr:cNvSpPr txBox="1"/>
          </xdr:nvSpPr>
          <xdr:spPr>
            <a:xfrm>
              <a:off x="3354939" y="30349177"/>
              <a:ext cx="611065"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(𝑑𝑖𝑔)</a:t>
              </a:r>
              <a:endParaRPr lang="es-CO" sz="1100"/>
            </a:p>
          </xdr:txBody>
        </xdr:sp>
      </mc:Fallback>
    </mc:AlternateContent>
    <xdr:clientData/>
  </xdr:oneCellAnchor>
  <xdr:oneCellAnchor>
    <xdr:from>
      <xdr:col>3</xdr:col>
      <xdr:colOff>795049</xdr:colOff>
      <xdr:row>87</xdr:row>
      <xdr:rowOff>97194</xdr:rowOff>
    </xdr:from>
    <xdr:ext cx="591764" cy="183127"/>
    <mc:AlternateContent xmlns:mc="http://schemas.openxmlformats.org/markup-compatibility/2006" xmlns:a14="http://schemas.microsoft.com/office/drawing/2010/main">
      <mc:Choice Requires="a14">
        <xdr:sp macro="" textlink="">
          <xdr:nvSpPr>
            <xdr:cNvPr id="39" name="CuadroTexto 38"/>
            <xdr:cNvSpPr txBox="1"/>
          </xdr:nvSpPr>
          <xdr:spPr>
            <a:xfrm>
              <a:off x="3584513" y="31965123"/>
              <a:ext cx="591764"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oMath>
                </m:oMathPara>
              </a14:m>
              <a:endParaRPr lang="es-CO" sz="1400"/>
            </a:p>
          </xdr:txBody>
        </xdr:sp>
      </mc:Choice>
      <mc:Fallback xmlns="">
        <xdr:sp macro="" textlink="">
          <xdr:nvSpPr>
            <xdr:cNvPr id="39" name="CuadroTexto 38"/>
            <xdr:cNvSpPr txBox="1"/>
          </xdr:nvSpPr>
          <xdr:spPr>
            <a:xfrm>
              <a:off x="3584513" y="31965123"/>
              <a:ext cx="591764"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(𝑚_𝑐)</a:t>
              </a:r>
              <a:endParaRPr lang="es-CO" sz="1400"/>
            </a:p>
          </xdr:txBody>
        </xdr:sp>
      </mc:Fallback>
    </mc:AlternateContent>
    <xdr:clientData/>
  </xdr:oneCellAnchor>
  <xdr:oneCellAnchor>
    <xdr:from>
      <xdr:col>3</xdr:col>
      <xdr:colOff>814484</xdr:colOff>
      <xdr:row>88</xdr:row>
      <xdr:rowOff>116632</xdr:rowOff>
    </xdr:from>
    <xdr:ext cx="592533" cy="185628"/>
    <mc:AlternateContent xmlns:mc="http://schemas.openxmlformats.org/markup-compatibility/2006" xmlns:a14="http://schemas.microsoft.com/office/drawing/2010/main">
      <mc:Choice Requires="a14">
        <xdr:sp macro="" textlink="">
          <xdr:nvSpPr>
            <xdr:cNvPr id="40" name="CuadroTexto 39"/>
            <xdr:cNvSpPr txBox="1"/>
          </xdr:nvSpPr>
          <xdr:spPr>
            <a:xfrm>
              <a:off x="3603948" y="32379168"/>
              <a:ext cx="592533"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𝐵</m:t>
                        </m:r>
                      </m:sub>
                    </m:sSub>
                    <m:r>
                      <a:rPr lang="es-CO" sz="1100" b="0" i="1">
                        <a:solidFill>
                          <a:schemeClr val="tx1"/>
                        </a:solidFill>
                        <a:effectLst/>
                        <a:latin typeface="Cambria Math" panose="02040503050406030204" pitchFamily="18" charset="0"/>
                        <a:ea typeface="+mn-ea"/>
                        <a:cs typeface="+mn-cs"/>
                      </a:rPr>
                      <m:t>)</m:t>
                    </m:r>
                  </m:oMath>
                </m:oMathPara>
              </a14:m>
              <a:endParaRPr lang="es-CO">
                <a:effectLst/>
              </a:endParaRPr>
            </a:p>
          </xdr:txBody>
        </xdr:sp>
      </mc:Choice>
      <mc:Fallback xmlns="">
        <xdr:sp macro="" textlink="">
          <xdr:nvSpPr>
            <xdr:cNvPr id="40" name="CuadroTexto 39"/>
            <xdr:cNvSpPr txBox="1"/>
          </xdr:nvSpPr>
          <xdr:spPr>
            <a:xfrm>
              <a:off x="3603948" y="32379168"/>
              <a:ext cx="592533"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(𝑚_𝐵)</a:t>
              </a:r>
              <a:endParaRPr lang="es-CO">
                <a:effectLst/>
              </a:endParaRPr>
            </a:p>
          </xdr:txBody>
        </xdr:sp>
      </mc:Fallback>
    </mc:AlternateContent>
    <xdr:clientData/>
  </xdr:oneCellAnchor>
  <xdr:oneCellAnchor>
    <xdr:from>
      <xdr:col>3</xdr:col>
      <xdr:colOff>781433</xdr:colOff>
      <xdr:row>89</xdr:row>
      <xdr:rowOff>116632</xdr:rowOff>
    </xdr:from>
    <xdr:ext cx="596189" cy="185628"/>
    <mc:AlternateContent xmlns:mc="http://schemas.openxmlformats.org/markup-compatibility/2006" xmlns:a14="http://schemas.microsoft.com/office/drawing/2010/main">
      <mc:Choice Requires="a14">
        <xdr:sp macro="" textlink="">
          <xdr:nvSpPr>
            <xdr:cNvPr id="41" name="CuadroTexto 40"/>
            <xdr:cNvSpPr txBox="1"/>
          </xdr:nvSpPr>
          <xdr:spPr>
            <a:xfrm>
              <a:off x="3570897" y="32773775"/>
              <a:ext cx="596189"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oMath>
                </m:oMathPara>
              </a14:m>
              <a:endParaRPr lang="es-CO">
                <a:effectLst/>
              </a:endParaRPr>
            </a:p>
          </xdr:txBody>
        </xdr:sp>
      </mc:Choice>
      <mc:Fallback xmlns="">
        <xdr:sp macro="" textlink="">
          <xdr:nvSpPr>
            <xdr:cNvPr id="41" name="CuadroTexto 40"/>
            <xdr:cNvSpPr txBox="1"/>
          </xdr:nvSpPr>
          <xdr:spPr>
            <a:xfrm>
              <a:off x="3570897" y="32773775"/>
              <a:ext cx="596189"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(𝑚_𝐷)</a:t>
              </a:r>
              <a:endParaRPr lang="es-CO">
                <a:effectLst/>
              </a:endParaRPr>
            </a:p>
          </xdr:txBody>
        </xdr:sp>
      </mc:Fallback>
    </mc:AlternateContent>
    <xdr:clientData/>
  </xdr:oneCellAnchor>
  <xdr:oneCellAnchor>
    <xdr:from>
      <xdr:col>3</xdr:col>
      <xdr:colOff>523875</xdr:colOff>
      <xdr:row>83</xdr:row>
      <xdr:rowOff>95250</xdr:rowOff>
    </xdr:from>
    <xdr:ext cx="1267335" cy="183127"/>
    <mc:AlternateContent xmlns:mc="http://schemas.openxmlformats.org/markup-compatibility/2006" xmlns:a14="http://schemas.microsoft.com/office/drawing/2010/main">
      <mc:Choice Requires="a14">
        <xdr:sp macro="" textlink="">
          <xdr:nvSpPr>
            <xdr:cNvPr id="42" name="CuadroTexto 41"/>
            <xdr:cNvSpPr txBox="1"/>
          </xdr:nvSpPr>
          <xdr:spPr>
            <a:xfrm>
              <a:off x="3314700" y="29927550"/>
              <a:ext cx="1267335"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d>
                      <m:dPr>
                        <m:ctrlPr>
                          <a:rPr lang="es-CO" sz="1100" b="0" i="1">
                            <a:solidFill>
                              <a:schemeClr val="tx1"/>
                            </a:solidFill>
                            <a:effectLst/>
                            <a:latin typeface="Cambria Math" panose="02040503050406030204" pitchFamily="18" charset="0"/>
                            <a:ea typeface="+mn-ea"/>
                            <a:cs typeface="+mn-cs"/>
                          </a:rPr>
                        </m:ctrlPr>
                      </m:dPr>
                      <m:e>
                        <m:r>
                          <a:rPr lang="es-CO" sz="1100" b="0" i="1">
                            <a:solidFill>
                              <a:schemeClr val="tx1"/>
                            </a:solidFill>
                            <a:effectLst/>
                            <a:latin typeface="Cambria Math" panose="02040503050406030204" pitchFamily="18" charset="0"/>
                            <a:ea typeface="+mn-ea"/>
                            <a:cs typeface="+mn-cs"/>
                          </a:rPr>
                          <m:t>𝑟𝑒𝑝</m:t>
                        </m:r>
                      </m:e>
                    </m:d>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𝑛</m:t>
                    </m:r>
                    <m:r>
                      <a:rPr lang="es-CO" sz="1100" b="0" i="1">
                        <a:solidFill>
                          <a:schemeClr val="tx1"/>
                        </a:solidFill>
                        <a:effectLst/>
                        <a:latin typeface="Cambria Math" panose="02040503050406030204" pitchFamily="18" charset="0"/>
                        <a:ea typeface="+mn-ea"/>
                        <a:cs typeface="+mn-cs"/>
                      </a:rPr>
                      <m:t> −1   </m:t>
                    </m:r>
                  </m:oMath>
                </m:oMathPara>
              </a14:m>
              <a:endParaRPr lang="es-CO" sz="1100"/>
            </a:p>
          </xdr:txBody>
        </xdr:sp>
      </mc:Choice>
      <mc:Fallback xmlns="">
        <xdr:sp macro="" textlink="">
          <xdr:nvSpPr>
            <xdr:cNvPr id="42" name="CuadroTexto 41"/>
            <xdr:cNvSpPr txBox="1"/>
          </xdr:nvSpPr>
          <xdr:spPr>
            <a:xfrm>
              <a:off x="3314700" y="29927550"/>
              <a:ext cx="1267335"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(𝑟𝑒𝑝)=𝑛 −1   </a:t>
              </a:r>
              <a:endParaRPr lang="es-CO" sz="1100"/>
            </a:p>
          </xdr:txBody>
        </xdr:sp>
      </mc:Fallback>
    </mc:AlternateContent>
    <xdr:clientData/>
  </xdr:oneCellAnchor>
  <xdr:twoCellAnchor>
    <xdr:from>
      <xdr:col>0</xdr:col>
      <xdr:colOff>95251</xdr:colOff>
      <xdr:row>118</xdr:row>
      <xdr:rowOff>67235</xdr:rowOff>
    </xdr:from>
    <xdr:to>
      <xdr:col>8</xdr:col>
      <xdr:colOff>974913</xdr:colOff>
      <xdr:row>125</xdr:row>
      <xdr:rowOff>425823</xdr:rowOff>
    </xdr:to>
    <xdr:graphicFrame macro="">
      <xdr:nvGraphicFramePr>
        <xdr:cNvPr id="43" name="Gráfico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81644</xdr:colOff>
      <xdr:row>31</xdr:row>
      <xdr:rowOff>150687</xdr:rowOff>
    </xdr:from>
    <xdr:to>
      <xdr:col>11</xdr:col>
      <xdr:colOff>166488</xdr:colOff>
      <xdr:row>36</xdr:row>
      <xdr:rowOff>95249</xdr:rowOff>
    </xdr:to>
    <xdr:pic>
      <xdr:nvPicPr>
        <xdr:cNvPr id="44" name="Imagen 43"/>
        <xdr:cNvPicPr>
          <a:picLocks noChangeAspect="1" noChangeArrowheads="1"/>
        </xdr:cNvPicPr>
      </xdr:nvPicPr>
      <xdr:blipFill>
        <a:blip xmlns:r="http://schemas.openxmlformats.org/officeDocument/2006/relationships" r:embed="rId2">
          <a:extLst>
            <a:ext uri="{BEBA8EAE-BF5A-486C-A8C5-ECC9F3942E4B}">
              <a14:imgProps xmlns:a14="http://schemas.microsoft.com/office/drawing/2010/main">
                <a14:imgLayer r:embed="rId3">
                  <a14:imgEffect>
                    <a14:brightnessContrast bright="-20000" contrast="40000"/>
                  </a14:imgEffect>
                </a14:imgLayer>
              </a14:imgProps>
            </a:ext>
            <a:ext uri="{28A0092B-C50C-407E-A947-70E740481C1C}">
              <a14:useLocalDpi xmlns:a14="http://schemas.microsoft.com/office/drawing/2010/main" val="0"/>
            </a:ext>
          </a:extLst>
        </a:blip>
        <a:srcRect/>
        <a:stretch>
          <a:fillRect/>
        </a:stretch>
      </xdr:blipFill>
      <xdr:spPr bwMode="auto">
        <a:xfrm>
          <a:off x="7415894" y="11090830"/>
          <a:ext cx="4544786" cy="2121705"/>
        </a:xfrm>
        <a:prstGeom prst="rect">
          <a:avLst/>
        </a:prstGeom>
        <a:ln>
          <a:noFill/>
        </a:ln>
        <a:effectLst>
          <a:softEdge rad="112500"/>
        </a:effectLst>
        <a:extLst>
          <a:ext uri="{909E8E84-426E-40DD-AFC4-6F175D3DCCD1}">
            <a14:hiddenFill xmlns:a14="http://schemas.microsoft.com/office/drawing/2010/main">
              <a:solidFill>
                <a:srgbClr val="FFFFFF"/>
              </a:solidFill>
            </a14:hiddenFill>
          </a:ext>
        </a:extLst>
      </xdr:spPr>
    </xdr:pic>
    <xdr:clientData/>
  </xdr:twoCellAnchor>
  <xdr:oneCellAnchor>
    <xdr:from>
      <xdr:col>1</xdr:col>
      <xdr:colOff>304800</xdr:colOff>
      <xdr:row>56</xdr:row>
      <xdr:rowOff>95983</xdr:rowOff>
    </xdr:from>
    <xdr:ext cx="65" cy="172227"/>
    <xdr:sp macro="" textlink="">
      <xdr:nvSpPr>
        <xdr:cNvPr id="51" name="CuadroTexto 50"/>
        <xdr:cNvSpPr txBox="1"/>
      </xdr:nvSpPr>
      <xdr:spPr>
        <a:xfrm>
          <a:off x="1066800" y="1820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304800</xdr:colOff>
      <xdr:row>56</xdr:row>
      <xdr:rowOff>95983</xdr:rowOff>
    </xdr:from>
    <xdr:ext cx="65" cy="172227"/>
    <xdr:sp macro="" textlink="">
      <xdr:nvSpPr>
        <xdr:cNvPr id="52" name="CuadroTexto 51"/>
        <xdr:cNvSpPr txBox="1"/>
      </xdr:nvSpPr>
      <xdr:spPr>
        <a:xfrm>
          <a:off x="1066800" y="1820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xdr:col>
      <xdr:colOff>462643</xdr:colOff>
      <xdr:row>51</xdr:row>
      <xdr:rowOff>136073</xdr:rowOff>
    </xdr:from>
    <xdr:ext cx="381000" cy="163285"/>
    <mc:AlternateContent xmlns:mc="http://schemas.openxmlformats.org/markup-compatibility/2006" xmlns:a14="http://schemas.microsoft.com/office/drawing/2010/main">
      <mc:Choice Requires="a14">
        <xdr:sp macro="" textlink="">
          <xdr:nvSpPr>
            <xdr:cNvPr id="53" name="CuadroTexto 52"/>
            <xdr:cNvSpPr txBox="1"/>
          </xdr:nvSpPr>
          <xdr:spPr>
            <a:xfrm>
              <a:off x="3252107" y="18383252"/>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100" b="0" i="0">
                  <a:latin typeface="+mn-lt"/>
                </a:rPr>
                <a:t>     </a:t>
              </a:r>
              <a14:m>
                <m:oMath xmlns:m="http://schemas.openxmlformats.org/officeDocument/2006/math">
                  <m:r>
                    <a:rPr lang="es-CO" sz="1100" b="0" i="0" baseline="0">
                      <a:latin typeface="Cambria Math" panose="02040503050406030204" pitchFamily="18" charset="0"/>
                    </a:rPr>
                    <m:t>𝛪</m:t>
                  </m:r>
                  <m:r>
                    <a:rPr lang="es-CO" sz="1100" b="0" i="1" baseline="0">
                      <a:latin typeface="Cambria Math" panose="02040503050406030204" pitchFamily="18" charset="0"/>
                    </a:rPr>
                    <m:t> </m:t>
                  </m:r>
                  <m:r>
                    <a:rPr lang="es-CO" sz="1100" b="0" i="1">
                      <a:latin typeface="Cambria Math" panose="02040503050406030204" pitchFamily="18" charset="0"/>
                    </a:rPr>
                    <m:t>𝑔</m:t>
                  </m:r>
                </m:oMath>
              </a14:m>
              <a:endParaRPr lang="es-CO" sz="1100"/>
            </a:p>
          </xdr:txBody>
        </xdr:sp>
      </mc:Choice>
      <mc:Fallback xmlns="">
        <xdr:sp macro="" textlink="">
          <xdr:nvSpPr>
            <xdr:cNvPr id="53" name="CuadroTexto 52"/>
            <xdr:cNvSpPr txBox="1"/>
          </xdr:nvSpPr>
          <xdr:spPr>
            <a:xfrm>
              <a:off x="3252107" y="18383252"/>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latin typeface="+mn-lt"/>
                </a:rPr>
                <a:t>     </a:t>
              </a:r>
              <a:r>
                <a:rPr lang="es-CO" sz="1100" b="0" i="0" baseline="0">
                  <a:latin typeface="Cambria Math" panose="02040503050406030204" pitchFamily="18" charset="0"/>
                </a:rPr>
                <a:t>𝛪 </a:t>
              </a:r>
              <a:r>
                <a:rPr lang="es-CO" sz="1100" b="0" i="0">
                  <a:latin typeface="Cambria Math" panose="02040503050406030204" pitchFamily="18" charset="0"/>
                </a:rPr>
                <a:t>𝑔</a:t>
              </a:r>
              <a:endParaRPr lang="es-CO" sz="1100"/>
            </a:p>
          </xdr:txBody>
        </xdr:sp>
      </mc:Fallback>
    </mc:AlternateContent>
    <xdr:clientData/>
  </xdr:oneCellAnchor>
  <xdr:oneCellAnchor>
    <xdr:from>
      <xdr:col>4</xdr:col>
      <xdr:colOff>462642</xdr:colOff>
      <xdr:row>51</xdr:row>
      <xdr:rowOff>122464</xdr:rowOff>
    </xdr:from>
    <xdr:ext cx="381000" cy="163285"/>
    <mc:AlternateContent xmlns:mc="http://schemas.openxmlformats.org/markup-compatibility/2006" xmlns:a14="http://schemas.microsoft.com/office/drawing/2010/main">
      <mc:Choice Requires="a14">
        <xdr:sp macro="" textlink="">
          <xdr:nvSpPr>
            <xdr:cNvPr id="58" name="CuadroTexto 57"/>
            <xdr:cNvSpPr txBox="1"/>
          </xdr:nvSpPr>
          <xdr:spPr>
            <a:xfrm>
              <a:off x="4136571" y="18369643"/>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100" b="0" i="0">
                  <a:latin typeface="+mn-lt"/>
                </a:rPr>
                <a:t>   </a:t>
              </a:r>
              <a14:m>
                <m:oMath xmlns:m="http://schemas.openxmlformats.org/officeDocument/2006/math">
                  <m:r>
                    <a:rPr lang="es-CO" sz="1100" b="0" i="0" baseline="0">
                      <a:latin typeface="Cambria Math" panose="02040503050406030204" pitchFamily="18" charset="0"/>
                    </a:rPr>
                    <m:t>𝛪</m:t>
                  </m:r>
                  <m:r>
                    <a:rPr lang="es-CO" sz="1100" b="0" i="1">
                      <a:latin typeface="Cambria Math" panose="02040503050406030204" pitchFamily="18" charset="0"/>
                    </a:rPr>
                    <m:t>𝑚𝑔</m:t>
                  </m:r>
                </m:oMath>
              </a14:m>
              <a:endParaRPr lang="es-CO" sz="1100"/>
            </a:p>
          </xdr:txBody>
        </xdr:sp>
      </mc:Choice>
      <mc:Fallback xmlns="">
        <xdr:sp macro="" textlink="">
          <xdr:nvSpPr>
            <xdr:cNvPr id="58" name="CuadroTexto 57"/>
            <xdr:cNvSpPr txBox="1"/>
          </xdr:nvSpPr>
          <xdr:spPr>
            <a:xfrm>
              <a:off x="4136571" y="18369643"/>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latin typeface="+mn-lt"/>
                </a:rPr>
                <a:t>   </a:t>
              </a:r>
              <a:r>
                <a:rPr lang="es-CO" sz="1100" b="0" i="0" baseline="0">
                  <a:latin typeface="Cambria Math" panose="02040503050406030204" pitchFamily="18" charset="0"/>
                </a:rPr>
                <a:t>𝛪</a:t>
              </a:r>
              <a:r>
                <a:rPr lang="es-CO" sz="1100" b="0" i="0">
                  <a:latin typeface="Cambria Math" panose="02040503050406030204" pitchFamily="18" charset="0"/>
                </a:rPr>
                <a:t>𝑚𝑔</a:t>
              </a:r>
              <a:endParaRPr lang="es-CO" sz="1100"/>
            </a:p>
          </xdr:txBody>
        </xdr:sp>
      </mc:Fallback>
    </mc:AlternateContent>
    <xdr:clientData/>
  </xdr:oneCellAnchor>
  <xdr:oneCellAnchor>
    <xdr:from>
      <xdr:col>3</xdr:col>
      <xdr:colOff>99331</xdr:colOff>
      <xdr:row>152</xdr:row>
      <xdr:rowOff>114301</xdr:rowOff>
    </xdr:from>
    <xdr:ext cx="952501" cy="676275"/>
    <mc:AlternateContent xmlns:mc="http://schemas.openxmlformats.org/markup-compatibility/2006" xmlns:a14="http://schemas.microsoft.com/office/drawing/2010/main">
      <mc:Choice Requires="a14">
        <xdr:sp macro="" textlink="">
          <xdr:nvSpPr>
            <xdr:cNvPr id="49" name="CuadroTexto 48"/>
            <xdr:cNvSpPr txBox="1"/>
          </xdr:nvSpPr>
          <xdr:spPr>
            <a:xfrm>
              <a:off x="3442606" y="59664601"/>
              <a:ext cx="952501" cy="6762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noAutofit/>
            </a:bodyPr>
            <a:lstStyle/>
            <a:p>
              <a:r>
                <a:rPr lang="es-CO" sz="2400"/>
                <a:t>F = </a:t>
              </a:r>
              <a14:m>
                <m:oMath xmlns:m="http://schemas.openxmlformats.org/officeDocument/2006/math">
                  <m:f>
                    <m:fPr>
                      <m:ctrlPr>
                        <a:rPr lang="es-CO" sz="2400" i="1">
                          <a:latin typeface="Cambria Math" panose="02040503050406030204" pitchFamily="18" charset="0"/>
                        </a:rPr>
                      </m:ctrlPr>
                    </m:fPr>
                    <m:num>
                      <m:sSubSup>
                        <m:sSubSupPr>
                          <m:ctrlPr>
                            <a:rPr lang="es-CO" sz="2400" i="1">
                              <a:latin typeface="Cambria Math" panose="02040503050406030204" pitchFamily="18" charset="0"/>
                            </a:rPr>
                          </m:ctrlPr>
                        </m:sSubSupPr>
                        <m:e>
                          <m:r>
                            <a:rPr lang="es-CO" sz="2400" b="0" i="1">
                              <a:latin typeface="Cambria Math" panose="02040503050406030204" pitchFamily="18" charset="0"/>
                            </a:rPr>
                            <m:t>𝑆</m:t>
                          </m:r>
                        </m:e>
                        <m:sub>
                          <m:r>
                            <a:rPr lang="es-CO" sz="2400" b="0" i="1">
                              <a:latin typeface="Cambria Math" panose="02040503050406030204" pitchFamily="18" charset="0"/>
                            </a:rPr>
                            <m:t>𝑛𝑒𝑤</m:t>
                          </m:r>
                        </m:sub>
                        <m:sup>
                          <m:r>
                            <a:rPr lang="es-CO" sz="2400" b="0" i="1">
                              <a:latin typeface="Cambria Math" panose="02040503050406030204" pitchFamily="18" charset="0"/>
                            </a:rPr>
                            <m:t>2</m:t>
                          </m:r>
                        </m:sup>
                      </m:sSubSup>
                    </m:num>
                    <m:den>
                      <m:sSubSup>
                        <m:sSubSupPr>
                          <m:ctrlPr>
                            <a:rPr lang="es-CO" sz="2400" i="1">
                              <a:solidFill>
                                <a:schemeClr val="tx1"/>
                              </a:solidFill>
                              <a:effectLst/>
                              <a:latin typeface="Cambria Math" panose="02040503050406030204" pitchFamily="18" charset="0"/>
                              <a:ea typeface="+mn-ea"/>
                              <a:cs typeface="+mn-cs"/>
                            </a:rPr>
                          </m:ctrlPr>
                        </m:sSubSupPr>
                        <m:e>
                          <m:r>
                            <a:rPr lang="es-CO" sz="2400" b="0" i="1">
                              <a:solidFill>
                                <a:schemeClr val="tx1"/>
                              </a:solidFill>
                              <a:effectLst/>
                              <a:latin typeface="Cambria Math" panose="02040503050406030204" pitchFamily="18" charset="0"/>
                              <a:ea typeface="+mn-ea"/>
                              <a:cs typeface="+mn-cs"/>
                            </a:rPr>
                            <m:t>𝑆</m:t>
                          </m:r>
                        </m:e>
                        <m:sub>
                          <m:r>
                            <a:rPr lang="es-CO" sz="2400" b="0" i="1">
                              <a:solidFill>
                                <a:schemeClr val="tx1"/>
                              </a:solidFill>
                              <a:effectLst/>
                              <a:latin typeface="Cambria Math" panose="02040503050406030204" pitchFamily="18" charset="0"/>
                              <a:ea typeface="+mn-ea"/>
                              <a:cs typeface="+mn-cs"/>
                            </a:rPr>
                            <m:t>𝑝</m:t>
                          </m:r>
                        </m:sub>
                        <m:sup>
                          <m:r>
                            <a:rPr lang="es-CO" sz="2400" b="0" i="1">
                              <a:solidFill>
                                <a:schemeClr val="tx1"/>
                              </a:solidFill>
                              <a:effectLst/>
                              <a:latin typeface="Cambria Math" panose="02040503050406030204" pitchFamily="18" charset="0"/>
                              <a:ea typeface="+mn-ea"/>
                              <a:cs typeface="+mn-cs"/>
                            </a:rPr>
                            <m:t>2</m:t>
                          </m:r>
                        </m:sup>
                      </m:sSubSup>
                    </m:den>
                  </m:f>
                </m:oMath>
              </a14:m>
              <a:endParaRPr lang="es-CO" sz="1200"/>
            </a:p>
          </xdr:txBody>
        </xdr:sp>
      </mc:Choice>
      <mc:Fallback xmlns="">
        <xdr:sp macro="" textlink="">
          <xdr:nvSpPr>
            <xdr:cNvPr id="49" name="CuadroTexto 48"/>
            <xdr:cNvSpPr txBox="1"/>
          </xdr:nvSpPr>
          <xdr:spPr>
            <a:xfrm>
              <a:off x="3442606" y="59664601"/>
              <a:ext cx="952501" cy="6762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noAutofit/>
            </a:bodyPr>
            <a:lstStyle/>
            <a:p>
              <a:r>
                <a:rPr lang="es-CO" sz="2400"/>
                <a:t>F = </a:t>
              </a:r>
              <a:r>
                <a:rPr lang="es-CO" sz="2400" i="0">
                  <a:latin typeface="Cambria Math" panose="02040503050406030204" pitchFamily="18" charset="0"/>
                </a:rPr>
                <a:t>(</a:t>
              </a:r>
              <a:r>
                <a:rPr lang="es-CO" sz="2400" b="0" i="0">
                  <a:latin typeface="Cambria Math" panose="02040503050406030204" pitchFamily="18" charset="0"/>
                </a:rPr>
                <a:t>𝑆_𝑛𝑒𝑤^2)/(</a:t>
              </a:r>
              <a:r>
                <a:rPr lang="es-CO" sz="2400" b="0" i="0">
                  <a:solidFill>
                    <a:schemeClr val="tx1"/>
                  </a:solidFill>
                  <a:effectLst/>
                  <a:latin typeface="Cambria Math" panose="02040503050406030204" pitchFamily="18" charset="0"/>
                  <a:ea typeface="+mn-ea"/>
                  <a:cs typeface="+mn-cs"/>
                </a:rPr>
                <a:t>𝑆_𝑝^2 )</a:t>
              </a:r>
              <a:endParaRPr lang="es-CO" sz="1200"/>
            </a:p>
          </xdr:txBody>
        </xdr:sp>
      </mc:Fallback>
    </mc:AlternateContent>
    <xdr:clientData/>
  </xdr:oneCellAnchor>
  <xdr:oneCellAnchor>
    <xdr:from>
      <xdr:col>4</xdr:col>
      <xdr:colOff>431347</xdr:colOff>
      <xdr:row>139</xdr:row>
      <xdr:rowOff>142195</xdr:rowOff>
    </xdr:from>
    <xdr:ext cx="2461165" cy="909352"/>
    <mc:AlternateContent xmlns:mc="http://schemas.openxmlformats.org/markup-compatibility/2006" xmlns:a14="http://schemas.microsoft.com/office/drawing/2010/main">
      <mc:Choice Requires="a14">
        <xdr:sp macro="" textlink="">
          <xdr:nvSpPr>
            <xdr:cNvPr id="50" name="CuadroTexto 49"/>
            <xdr:cNvSpPr txBox="1"/>
          </xdr:nvSpPr>
          <xdr:spPr>
            <a:xfrm>
              <a:off x="4889047" y="53996545"/>
              <a:ext cx="2461165" cy="90935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2000" i="1">
                            <a:latin typeface="Cambria Math" panose="02040503050406030204" pitchFamily="18" charset="0"/>
                          </a:rPr>
                        </m:ctrlPr>
                      </m:sSubPr>
                      <m:e>
                        <m:r>
                          <a:rPr lang="es-CO" sz="2000" b="0" i="1">
                            <a:latin typeface="Cambria Math" panose="02040503050406030204" pitchFamily="18" charset="0"/>
                          </a:rPr>
                          <m:t>𝑆</m:t>
                        </m:r>
                      </m:e>
                      <m:sub>
                        <m:r>
                          <a:rPr lang="es-CO" sz="2000" b="0" i="1">
                            <a:latin typeface="Cambria Math" panose="02040503050406030204" pitchFamily="18" charset="0"/>
                          </a:rPr>
                          <m:t>𝑝</m:t>
                        </m:r>
                      </m:sub>
                    </m:sSub>
                    <m:r>
                      <a:rPr lang="es-CO" sz="2000" b="0" i="1">
                        <a:latin typeface="Cambria Math" panose="02040503050406030204" pitchFamily="18" charset="0"/>
                      </a:rPr>
                      <m:t>=</m:t>
                    </m:r>
                    <m:rad>
                      <m:radPr>
                        <m:degHide m:val="on"/>
                        <m:ctrlPr>
                          <a:rPr lang="es-CO" sz="2000" i="1">
                            <a:latin typeface="Cambria Math" panose="02040503050406030204" pitchFamily="18" charset="0"/>
                          </a:rPr>
                        </m:ctrlPr>
                      </m:radPr>
                      <m:deg/>
                      <m:e>
                        <m:f>
                          <m:fPr>
                            <m:ctrlPr>
                              <a:rPr lang="es-CO" sz="2000" i="1">
                                <a:latin typeface="Cambria Math" panose="02040503050406030204" pitchFamily="18" charset="0"/>
                              </a:rPr>
                            </m:ctrlPr>
                          </m:fPr>
                          <m:num>
                            <m:r>
                              <a:rPr lang="es-CO" sz="2000" b="0" i="1">
                                <a:latin typeface="Cambria Math" panose="02040503050406030204" pitchFamily="18" charset="0"/>
                              </a:rPr>
                              <m:t>1</m:t>
                            </m:r>
                          </m:num>
                          <m:den>
                            <m:r>
                              <a:rPr lang="es-CO" sz="2000" b="0" i="1">
                                <a:latin typeface="Cambria Math" panose="02040503050406030204" pitchFamily="18" charset="0"/>
                              </a:rPr>
                              <m:t>𝑚</m:t>
                            </m:r>
                          </m:den>
                        </m:f>
                        <m:nary>
                          <m:naryPr>
                            <m:chr m:val="∑"/>
                            <m:subHide m:val="on"/>
                            <m:supHide m:val="on"/>
                            <m:ctrlPr>
                              <a:rPr lang="es-CO" sz="2000" i="1">
                                <a:latin typeface="Cambria Math" panose="02040503050406030204" pitchFamily="18" charset="0"/>
                              </a:rPr>
                            </m:ctrlPr>
                          </m:naryPr>
                          <m:sub/>
                          <m:sup/>
                          <m:e>
                            <m:sSubSup>
                              <m:sSubSupPr>
                                <m:ctrlPr>
                                  <a:rPr lang="es-CO" sz="2000" i="1">
                                    <a:latin typeface="Cambria Math" panose="02040503050406030204" pitchFamily="18" charset="0"/>
                                  </a:rPr>
                                </m:ctrlPr>
                              </m:sSubSupPr>
                              <m:e>
                                <m:r>
                                  <a:rPr lang="es-CO" sz="2000" b="0" i="1">
                                    <a:latin typeface="Cambria Math" panose="02040503050406030204" pitchFamily="18" charset="0"/>
                                  </a:rPr>
                                  <m:t>𝑆</m:t>
                                </m:r>
                              </m:e>
                              <m:sub>
                                <m:r>
                                  <a:rPr lang="es-CO" sz="2000" b="0" i="1">
                                    <a:latin typeface="Cambria Math" panose="02040503050406030204" pitchFamily="18" charset="0"/>
                                  </a:rPr>
                                  <m:t>𝑖</m:t>
                                </m:r>
                              </m:sub>
                              <m:sup>
                                <m:r>
                                  <a:rPr lang="es-CO" sz="2000" b="0" i="1">
                                    <a:latin typeface="Cambria Math" panose="02040503050406030204" pitchFamily="18" charset="0"/>
                                  </a:rPr>
                                  <m:t>2</m:t>
                                </m:r>
                              </m:sup>
                            </m:sSubSup>
                          </m:e>
                        </m:nary>
                      </m:e>
                    </m:rad>
                  </m:oMath>
                </m:oMathPara>
              </a14:m>
              <a:endParaRPr lang="es-CO" sz="2400"/>
            </a:p>
          </xdr:txBody>
        </xdr:sp>
      </mc:Choice>
      <mc:Fallback xmlns="">
        <xdr:sp macro="" textlink="">
          <xdr:nvSpPr>
            <xdr:cNvPr id="50" name="CuadroTexto 49"/>
            <xdr:cNvSpPr txBox="1"/>
          </xdr:nvSpPr>
          <xdr:spPr>
            <a:xfrm>
              <a:off x="4889047" y="53996545"/>
              <a:ext cx="2461165" cy="90935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pPr/>
              <a:r>
                <a:rPr lang="es-CO" sz="2000" b="0" i="0">
                  <a:latin typeface="Cambria Math" panose="02040503050406030204" pitchFamily="18" charset="0"/>
                </a:rPr>
                <a:t>𝑆_𝑝=</a:t>
              </a:r>
              <a:r>
                <a:rPr lang="es-CO" sz="2000" i="0">
                  <a:latin typeface="Cambria Math" panose="02040503050406030204" pitchFamily="18" charset="0"/>
                </a:rPr>
                <a:t>√(</a:t>
              </a:r>
              <a:r>
                <a:rPr lang="es-CO" sz="2000" b="0" i="0">
                  <a:latin typeface="Cambria Math" panose="02040503050406030204" pitchFamily="18" charset="0"/>
                </a:rPr>
                <a:t>1/𝑚 ∑▒𝑆_𝑖^2 )</a:t>
              </a:r>
              <a:endParaRPr lang="es-CO" sz="2400"/>
            </a:p>
          </xdr:txBody>
        </xdr:sp>
      </mc:Fallback>
    </mc:AlternateContent>
    <xdr:clientData/>
  </xdr:oneCellAnchor>
  <xdr:twoCellAnchor>
    <xdr:from>
      <xdr:col>7</xdr:col>
      <xdr:colOff>295274</xdr:colOff>
      <xdr:row>145</xdr:row>
      <xdr:rowOff>257175</xdr:rowOff>
    </xdr:from>
    <xdr:to>
      <xdr:col>11</xdr:col>
      <xdr:colOff>816428</xdr:colOff>
      <xdr:row>152</xdr:row>
      <xdr:rowOff>149679</xdr:rowOff>
    </xdr:to>
    <xdr:graphicFrame macro="">
      <xdr:nvGraphicFramePr>
        <xdr:cNvPr id="54" name="Gráfico 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26</xdr:row>
      <xdr:rowOff>29933</xdr:rowOff>
    </xdr:from>
    <xdr:to>
      <xdr:col>11</xdr:col>
      <xdr:colOff>1114424</xdr:colOff>
      <xdr:row>160</xdr:row>
      <xdr:rowOff>16328</xdr:rowOff>
    </xdr:to>
    <xdr:sp macro="" textlink="">
      <xdr:nvSpPr>
        <xdr:cNvPr id="34" name="Rectángulo 33"/>
        <xdr:cNvSpPr/>
      </xdr:nvSpPr>
      <xdr:spPr>
        <a:xfrm>
          <a:off x="0" y="10259783"/>
          <a:ext cx="13373099" cy="52526295"/>
        </a:xfrm>
        <a:prstGeom prst="rect">
          <a:avLst/>
        </a:prstGeom>
        <a:solidFill>
          <a:schemeClr val="bg1">
            <a:lumMod val="6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0</xdr:col>
      <xdr:colOff>247650</xdr:colOff>
      <xdr:row>0</xdr:row>
      <xdr:rowOff>58115</xdr:rowOff>
    </xdr:from>
    <xdr:to>
      <xdr:col>1</xdr:col>
      <xdr:colOff>876301</xdr:colOff>
      <xdr:row>2</xdr:row>
      <xdr:rowOff>266700</xdr:rowOff>
    </xdr:to>
    <xdr:pic>
      <xdr:nvPicPr>
        <xdr:cNvPr id="55" name="Imagen 54"/>
        <xdr:cNvPicPr>
          <a:picLocks noChangeAspect="1"/>
        </xdr:cNvPicPr>
      </xdr:nvPicPr>
      <xdr:blipFill>
        <a:blip xmlns:r="http://schemas.openxmlformats.org/officeDocument/2006/relationships" r:embed="rId5"/>
        <a:stretch>
          <a:fillRect/>
        </a:stretch>
      </xdr:blipFill>
      <xdr:spPr>
        <a:xfrm>
          <a:off x="247650" y="58115"/>
          <a:ext cx="1743076" cy="8181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198560</xdr:colOff>
      <xdr:row>72</xdr:row>
      <xdr:rowOff>116498</xdr:rowOff>
    </xdr:from>
    <xdr:to>
      <xdr:col>5</xdr:col>
      <xdr:colOff>609376</xdr:colOff>
      <xdr:row>77</xdr:row>
      <xdr:rowOff>112481</xdr:rowOff>
    </xdr:to>
    <xdr:pic>
      <xdr:nvPicPr>
        <xdr:cNvPr id="2" name="Imagen 1"/>
        <xdr:cNvPicPr>
          <a:picLocks noChangeAspect="1" noChangeArrowheads="1"/>
        </xdr:cNvPicPr>
      </xdr:nvPicPr>
      <xdr:blipFill>
        <a:blip xmlns:r="http://schemas.openxmlformats.org/officeDocument/2006/relationships" r:embed="rId1">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a:stretch>
          <a:fillRect/>
        </a:stretch>
      </xdr:blipFill>
      <xdr:spPr bwMode="auto">
        <a:xfrm>
          <a:off x="3503002" y="16308998"/>
          <a:ext cx="2397370" cy="1182912"/>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oneCellAnchor>
    <xdr:from>
      <xdr:col>0</xdr:col>
      <xdr:colOff>257174</xdr:colOff>
      <xdr:row>159</xdr:row>
      <xdr:rowOff>133350</xdr:rowOff>
    </xdr:from>
    <xdr:ext cx="295275" cy="375680"/>
    <xdr:sp macro="" textlink="">
      <xdr:nvSpPr>
        <xdr:cNvPr id="3" name="CuadroTexto 2"/>
        <xdr:cNvSpPr txBox="1"/>
      </xdr:nvSpPr>
      <xdr:spPr>
        <a:xfrm>
          <a:off x="257174" y="36947475"/>
          <a:ext cx="295275" cy="3756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s-CO" sz="2400"/>
        </a:p>
      </xdr:txBody>
    </xdr:sp>
    <xdr:clientData/>
  </xdr:oneCellAnchor>
  <xdr:twoCellAnchor>
    <xdr:from>
      <xdr:col>0</xdr:col>
      <xdr:colOff>207068</xdr:colOff>
      <xdr:row>124</xdr:row>
      <xdr:rowOff>107672</xdr:rowOff>
    </xdr:from>
    <xdr:to>
      <xdr:col>5</xdr:col>
      <xdr:colOff>712307</xdr:colOff>
      <xdr:row>140</xdr:row>
      <xdr:rowOff>107673</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xdr:col>
      <xdr:colOff>304800</xdr:colOff>
      <xdr:row>188</xdr:row>
      <xdr:rowOff>95983</xdr:rowOff>
    </xdr:from>
    <xdr:ext cx="65" cy="172227"/>
    <xdr:sp macro="" textlink="">
      <xdr:nvSpPr>
        <xdr:cNvPr id="12" name="CuadroTexto 11"/>
        <xdr:cNvSpPr txBox="1"/>
      </xdr:nvSpPr>
      <xdr:spPr>
        <a:xfrm>
          <a:off x="1066800" y="1820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304800</xdr:colOff>
      <xdr:row>188</xdr:row>
      <xdr:rowOff>95983</xdr:rowOff>
    </xdr:from>
    <xdr:ext cx="65" cy="172227"/>
    <xdr:sp macro="" textlink="">
      <xdr:nvSpPr>
        <xdr:cNvPr id="13" name="CuadroTexto 12"/>
        <xdr:cNvSpPr txBox="1"/>
      </xdr:nvSpPr>
      <xdr:spPr>
        <a:xfrm>
          <a:off x="1066800" y="1820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0</xdr:col>
      <xdr:colOff>223009</xdr:colOff>
      <xdr:row>159</xdr:row>
      <xdr:rowOff>37892</xdr:rowOff>
    </xdr:from>
    <xdr:ext cx="2243138" cy="264496"/>
    <mc:AlternateContent xmlns:mc="http://schemas.openxmlformats.org/markup-compatibility/2006" xmlns:a14="http://schemas.microsoft.com/office/drawing/2010/main">
      <mc:Choice Requires="a14">
        <xdr:sp macro="" textlink="">
          <xdr:nvSpPr>
            <xdr:cNvPr id="9" name="CuadroTexto 8"/>
            <xdr:cNvSpPr txBox="1"/>
          </xdr:nvSpPr>
          <xdr:spPr>
            <a:xfrm>
              <a:off x="223009" y="30708392"/>
              <a:ext cx="2243138" cy="264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solidFill>
                    <a:schemeClr val="tx1"/>
                  </a:solidFill>
                  <a:effectLst/>
                  <a:latin typeface="+mn-lt"/>
                  <a:ea typeface="+mn-ea"/>
                  <a:cs typeface="+mn-cs"/>
                </a:rPr>
                <a:t>u</a:t>
              </a:r>
              <a14:m>
                <m:oMath xmlns:m="http://schemas.openxmlformats.org/officeDocument/2006/math">
                  <m:d>
                    <m:dPr>
                      <m:ctrlPr>
                        <a:rPr lang="es-CO" sz="1400" b="1" i="1">
                          <a:solidFill>
                            <a:schemeClr val="tx1"/>
                          </a:solidFill>
                          <a:effectLst/>
                          <a:latin typeface="Cambria Math" panose="02040503050406030204" pitchFamily="18" charset="0"/>
                          <a:ea typeface="+mn-ea"/>
                          <a:cs typeface="+mn-cs"/>
                        </a:rPr>
                      </m:ctrlPr>
                    </m:dPr>
                    <m:e>
                      <m:sSup>
                        <m:sSupPr>
                          <m:ctrlPr>
                            <a:rPr lang="es-CO" sz="1400" b="1" i="1">
                              <a:solidFill>
                                <a:schemeClr val="tx1"/>
                              </a:solidFill>
                              <a:effectLst/>
                              <a:latin typeface="Cambria Math" panose="02040503050406030204" pitchFamily="18" charset="0"/>
                              <a:ea typeface="+mn-ea"/>
                              <a:cs typeface="+mn-cs"/>
                            </a:rPr>
                          </m:ctrlPr>
                        </m:sSupPr>
                        <m:e>
                          <m:r>
                            <a:rPr lang="es-CO" sz="1400" b="1" i="1">
                              <a:solidFill>
                                <a:schemeClr val="tx1"/>
                              </a:solidFill>
                              <a:effectLst/>
                              <a:latin typeface="Cambria Math" panose="02040503050406030204" pitchFamily="18" charset="0"/>
                              <a:ea typeface="+mn-ea"/>
                              <a:cs typeface="+mn-cs"/>
                            </a:rPr>
                            <m:t>𝑾</m:t>
                          </m:r>
                        </m:e>
                        <m:sup>
                          <m:r>
                            <a:rPr lang="es-CO" sz="1400" b="1" i="1">
                              <a:solidFill>
                                <a:schemeClr val="tx1"/>
                              </a:solidFill>
                              <a:effectLst/>
                              <a:latin typeface="Cambria Math" panose="02040503050406030204" pitchFamily="18" charset="0"/>
                              <a:ea typeface="+mn-ea"/>
                              <a:cs typeface="+mn-cs"/>
                            </a:rPr>
                            <m:t>∗</m:t>
                          </m:r>
                        </m:sup>
                      </m:sSup>
                    </m:e>
                  </m:d>
                  <m:r>
                    <a:rPr lang="es-CO" sz="1400" b="1" i="1">
                      <a:solidFill>
                        <a:schemeClr val="tx1"/>
                      </a:solidFill>
                      <a:effectLst/>
                      <a:latin typeface="Cambria Math" panose="02040503050406030204" pitchFamily="18" charset="0"/>
                      <a:ea typeface="+mn-ea"/>
                      <a:cs typeface="+mn-cs"/>
                    </a:rPr>
                    <m:t>+</m:t>
                  </m:r>
                  <m:r>
                    <a:rPr lang="es-CO" sz="1400" b="1" i="1">
                      <a:latin typeface="Cambria Math" panose="02040503050406030204" pitchFamily="18" charset="0"/>
                    </a:rPr>
                    <m:t>=</m:t>
                  </m:r>
                  <m:rad>
                    <m:radPr>
                      <m:degHide m:val="on"/>
                      <m:ctrlPr>
                        <a:rPr lang="es-CO" sz="1400" b="1" i="1">
                          <a:latin typeface="Cambria Math" panose="02040503050406030204" pitchFamily="18" charset="0"/>
                        </a:rPr>
                      </m:ctrlPr>
                    </m:radPr>
                    <m:deg/>
                    <m:e>
                      <m:sSup>
                        <m:sSupPr>
                          <m:ctrlPr>
                            <a:rPr lang="es-CO" sz="1400" b="1" i="1">
                              <a:latin typeface="Cambria Math" panose="02040503050406030204" pitchFamily="18" charset="0"/>
                            </a:rPr>
                          </m:ctrlPr>
                        </m:sSupPr>
                        <m:e>
                          <m:r>
                            <a:rPr lang="es-CO" sz="1400" b="1" i="1">
                              <a:latin typeface="Cambria Math" panose="02040503050406030204" pitchFamily="18" charset="0"/>
                            </a:rPr>
                            <m:t>𝒖</m:t>
                          </m:r>
                        </m:e>
                        <m:sup>
                          <m:r>
                            <a:rPr lang="es-CO" sz="1400" b="1" i="1">
                              <a:latin typeface="Cambria Math" panose="02040503050406030204" pitchFamily="18" charset="0"/>
                            </a:rPr>
                            <m:t>𝟐</m:t>
                          </m:r>
                        </m:sup>
                      </m:sSup>
                      <m:d>
                        <m:dPr>
                          <m:ctrlPr>
                            <a:rPr lang="es-CO" sz="1400" b="1" i="1">
                              <a:latin typeface="Cambria Math" panose="02040503050406030204" pitchFamily="18" charset="0"/>
                            </a:rPr>
                          </m:ctrlPr>
                        </m:dPr>
                        <m:e>
                          <m:r>
                            <a:rPr lang="es-CO" sz="1400" b="1" i="1">
                              <a:latin typeface="Cambria Math" panose="02040503050406030204" pitchFamily="18" charset="0"/>
                            </a:rPr>
                            <m:t>𝑬</m:t>
                          </m:r>
                        </m:e>
                      </m:d>
                      <m:r>
                        <a:rPr lang="es-CO" sz="1400" b="1" i="1">
                          <a:latin typeface="Cambria Math" panose="02040503050406030204" pitchFamily="18" charset="0"/>
                        </a:rPr>
                        <m:t>+</m:t>
                      </m:r>
                      <m:sSup>
                        <m:sSupPr>
                          <m:ctrlPr>
                            <a:rPr lang="es-CO" sz="1400" b="1" i="1">
                              <a:latin typeface="Cambria Math" panose="02040503050406030204" pitchFamily="18" charset="0"/>
                            </a:rPr>
                          </m:ctrlPr>
                        </m:sSupPr>
                        <m:e>
                          <m:r>
                            <a:rPr lang="es-CO" sz="1400" b="1" i="1">
                              <a:latin typeface="Cambria Math" panose="02040503050406030204" pitchFamily="18" charset="0"/>
                            </a:rPr>
                            <m:t>𝒖</m:t>
                          </m:r>
                        </m:e>
                        <m:sup>
                          <m:r>
                            <a:rPr lang="es-CO" sz="1400" b="1" i="1">
                              <a:latin typeface="Cambria Math" panose="02040503050406030204" pitchFamily="18" charset="0"/>
                            </a:rPr>
                            <m:t>𝟐</m:t>
                          </m:r>
                        </m:sup>
                      </m:sSup>
                      <m:d>
                        <m:dPr>
                          <m:ctrlPr>
                            <a:rPr lang="es-CO" sz="1400" b="1" i="1">
                              <a:latin typeface="Cambria Math" panose="02040503050406030204" pitchFamily="18" charset="0"/>
                            </a:rPr>
                          </m:ctrlPr>
                        </m:dPr>
                        <m:e>
                          <m:r>
                            <a:rPr lang="es-CO" sz="1400" b="1" i="1">
                              <a:latin typeface="Cambria Math" panose="02040503050406030204" pitchFamily="18" charset="0"/>
                            </a:rPr>
                            <m:t>𝑹</m:t>
                          </m:r>
                        </m:e>
                      </m:d>
                    </m:e>
                  </m:rad>
                </m:oMath>
              </a14:m>
              <a:endParaRPr lang="es-CO" sz="1400" b="1" i="1"/>
            </a:p>
          </xdr:txBody>
        </xdr:sp>
      </mc:Choice>
      <mc:Fallback xmlns="">
        <xdr:sp macro="" textlink="">
          <xdr:nvSpPr>
            <xdr:cNvPr id="9" name="CuadroTexto 8"/>
            <xdr:cNvSpPr txBox="1"/>
          </xdr:nvSpPr>
          <xdr:spPr>
            <a:xfrm>
              <a:off x="223009" y="30708392"/>
              <a:ext cx="2243138" cy="264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solidFill>
                    <a:schemeClr val="tx1"/>
                  </a:solidFill>
                  <a:effectLst/>
                  <a:latin typeface="+mn-lt"/>
                  <a:ea typeface="+mn-ea"/>
                  <a:cs typeface="+mn-cs"/>
                </a:rPr>
                <a:t>u</a:t>
              </a:r>
              <a:r>
                <a:rPr lang="es-CO" sz="1400" b="1" i="0">
                  <a:solidFill>
                    <a:schemeClr val="tx1"/>
                  </a:solidFill>
                  <a:effectLst/>
                  <a:latin typeface="Cambria Math" panose="02040503050406030204" pitchFamily="18" charset="0"/>
                  <a:ea typeface="+mn-ea"/>
                  <a:cs typeface="+mn-cs"/>
                </a:rPr>
                <a:t>(𝑾^∗ )+</a:t>
              </a:r>
              <a:r>
                <a:rPr lang="es-CO" sz="1400" b="1" i="0">
                  <a:latin typeface="Cambria Math" panose="02040503050406030204" pitchFamily="18" charset="0"/>
                </a:rPr>
                <a:t>=√(𝒖^𝟐 (𝑬)+𝒖^𝟐 (𝑹) )</a:t>
              </a:r>
              <a:endParaRPr lang="es-CO" sz="1400" b="1" i="1"/>
            </a:p>
          </xdr:txBody>
        </xdr:sp>
      </mc:Fallback>
    </mc:AlternateContent>
    <xdr:clientData/>
  </xdr:oneCellAnchor>
  <xdr:oneCellAnchor>
    <xdr:from>
      <xdr:col>3</xdr:col>
      <xdr:colOff>3728</xdr:colOff>
      <xdr:row>158</xdr:row>
      <xdr:rowOff>115957</xdr:rowOff>
    </xdr:from>
    <xdr:ext cx="2028063" cy="523875"/>
    <mc:AlternateContent xmlns:mc="http://schemas.openxmlformats.org/markup-compatibility/2006" xmlns:a14="http://schemas.microsoft.com/office/drawing/2010/main">
      <mc:Choice Requires="a14">
        <xdr:sp macro="" textlink="">
          <xdr:nvSpPr>
            <xdr:cNvPr id="10" name="CuadroTexto 9"/>
            <xdr:cNvSpPr txBox="1"/>
          </xdr:nvSpPr>
          <xdr:spPr>
            <a:xfrm>
              <a:off x="2935771" y="30595957"/>
              <a:ext cx="2028063" cy="523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p>
                      <m:sSupPr>
                        <m:ctrlPr>
                          <a:rPr lang="es-CO" sz="1400" b="1" i="1">
                            <a:latin typeface="Cambria Math" panose="02040503050406030204" pitchFamily="18" charset="0"/>
                          </a:rPr>
                        </m:ctrlPr>
                      </m:sSupPr>
                      <m:e>
                        <m:r>
                          <a:rPr lang="es-CO" sz="1400" b="1" i="1">
                            <a:latin typeface="Cambria Math" panose="02040503050406030204" pitchFamily="18" charset="0"/>
                          </a:rPr>
                          <m:t>𝒖</m:t>
                        </m:r>
                      </m:e>
                      <m:sup>
                        <m:r>
                          <a:rPr lang="es-CO" sz="1400" b="1" i="1">
                            <a:latin typeface="Cambria Math" panose="02040503050406030204" pitchFamily="18" charset="0"/>
                          </a:rPr>
                          <m:t>𝟐</m:t>
                        </m:r>
                      </m:sup>
                    </m:sSup>
                    <m:d>
                      <m:dPr>
                        <m:ctrlPr>
                          <a:rPr lang="es-CO" sz="1400" b="1" i="1">
                            <a:latin typeface="Cambria Math" panose="02040503050406030204" pitchFamily="18" charset="0"/>
                          </a:rPr>
                        </m:ctrlPr>
                      </m:dPr>
                      <m:e>
                        <m:r>
                          <a:rPr lang="es-CO" sz="1400" b="1" i="1">
                            <a:latin typeface="Cambria Math" panose="02040503050406030204" pitchFamily="18" charset="0"/>
                          </a:rPr>
                          <m:t>𝑹</m:t>
                        </m:r>
                      </m:e>
                    </m:d>
                    <m:r>
                      <a:rPr lang="es-CO" sz="1400" b="1" i="1">
                        <a:latin typeface="Cambria Math" panose="02040503050406030204" pitchFamily="18" charset="0"/>
                      </a:rPr>
                      <m:t>=</m:t>
                    </m:r>
                    <m:f>
                      <m:fPr>
                        <m:ctrlPr>
                          <a:rPr lang="es-CO" sz="1400" b="1" i="1">
                            <a:latin typeface="Cambria Math" panose="02040503050406030204" pitchFamily="18" charset="0"/>
                          </a:rPr>
                        </m:ctrlPr>
                      </m:fPr>
                      <m:num>
                        <m:sSup>
                          <m:sSupPr>
                            <m:ctrlPr>
                              <a:rPr lang="es-CO" sz="1400" b="1" i="1">
                                <a:latin typeface="Cambria Math" panose="02040503050406030204" pitchFamily="18" charset="0"/>
                              </a:rPr>
                            </m:ctrlPr>
                          </m:sSupPr>
                          <m:e>
                            <m:r>
                              <a:rPr lang="es-CO" sz="1400" b="1" i="1">
                                <a:latin typeface="Cambria Math" panose="02040503050406030204" pitchFamily="18" charset="0"/>
                              </a:rPr>
                              <m:t>𝒅</m:t>
                            </m:r>
                          </m:e>
                          <m:sup>
                            <m:r>
                              <a:rPr lang="es-CO" sz="1400" b="1" i="1">
                                <a:latin typeface="Cambria Math" panose="02040503050406030204" pitchFamily="18" charset="0"/>
                              </a:rPr>
                              <m:t>𝟐</m:t>
                            </m:r>
                          </m:sup>
                        </m:sSup>
                      </m:num>
                      <m:den>
                        <m:r>
                          <a:rPr lang="es-CO" sz="1400" b="1" i="1">
                            <a:latin typeface="Cambria Math" panose="02040503050406030204" pitchFamily="18" charset="0"/>
                          </a:rPr>
                          <m:t>𝟔</m:t>
                        </m:r>
                      </m:den>
                    </m:f>
                    <m:r>
                      <a:rPr lang="es-CO" sz="1400" b="1" i="1">
                        <a:latin typeface="Cambria Math" panose="02040503050406030204" pitchFamily="18" charset="0"/>
                      </a:rPr>
                      <m:t>+</m:t>
                    </m:r>
                    <m:sSup>
                      <m:sSupPr>
                        <m:ctrlPr>
                          <a:rPr lang="es-CO" sz="1400" b="1" i="1">
                            <a:latin typeface="Cambria Math" panose="02040503050406030204" pitchFamily="18" charset="0"/>
                          </a:rPr>
                        </m:ctrlPr>
                      </m:sSupPr>
                      <m:e>
                        <m:r>
                          <a:rPr lang="es-CO" sz="1400" b="1" i="1">
                            <a:latin typeface="Cambria Math" panose="02040503050406030204" pitchFamily="18" charset="0"/>
                          </a:rPr>
                          <m:t>𝒔</m:t>
                        </m:r>
                      </m:e>
                      <m:sup>
                        <m:r>
                          <a:rPr lang="es-CO" sz="1400" b="1" i="1">
                            <a:latin typeface="Cambria Math" panose="02040503050406030204" pitchFamily="18" charset="0"/>
                          </a:rPr>
                          <m:t>𝟐</m:t>
                        </m:r>
                      </m:sup>
                    </m:sSup>
                    <m:d>
                      <m:dPr>
                        <m:ctrlPr>
                          <a:rPr lang="es-CO" sz="1400" b="1" i="1">
                            <a:latin typeface="Cambria Math" panose="02040503050406030204" pitchFamily="18" charset="0"/>
                          </a:rPr>
                        </m:ctrlPr>
                      </m:dPr>
                      <m:e>
                        <m:r>
                          <a:rPr lang="es-CO" sz="1400" b="1" i="1">
                            <a:latin typeface="Cambria Math" panose="02040503050406030204" pitchFamily="18" charset="0"/>
                          </a:rPr>
                          <m:t>𝑹</m:t>
                        </m:r>
                      </m:e>
                    </m:d>
                  </m:oMath>
                </m:oMathPara>
              </a14:m>
              <a:endParaRPr lang="es-CO" sz="1400" b="1"/>
            </a:p>
          </xdr:txBody>
        </xdr:sp>
      </mc:Choice>
      <mc:Fallback xmlns="">
        <xdr:sp macro="" textlink="">
          <xdr:nvSpPr>
            <xdr:cNvPr id="10" name="CuadroTexto 9"/>
            <xdr:cNvSpPr txBox="1"/>
          </xdr:nvSpPr>
          <xdr:spPr>
            <a:xfrm>
              <a:off x="2935771" y="30595957"/>
              <a:ext cx="2028063" cy="523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400" b="1" i="0">
                  <a:latin typeface="Cambria Math" panose="02040503050406030204" pitchFamily="18" charset="0"/>
                </a:rPr>
                <a:t>𝒖^𝟐 (𝑹)=𝒅^𝟐/𝟔+𝒔^𝟐 (𝑹)</a:t>
              </a:r>
              <a:endParaRPr lang="es-CO" sz="1400" b="1"/>
            </a:p>
          </xdr:txBody>
        </xdr:sp>
      </mc:Fallback>
    </mc:AlternateContent>
    <xdr:clientData/>
  </xdr:oneCellAnchor>
  <xdr:twoCellAnchor editAs="oneCell">
    <xdr:from>
      <xdr:col>0</xdr:col>
      <xdr:colOff>32378</xdr:colOff>
      <xdr:row>0</xdr:row>
      <xdr:rowOff>0</xdr:rowOff>
    </xdr:from>
    <xdr:to>
      <xdr:col>1</xdr:col>
      <xdr:colOff>347869</xdr:colOff>
      <xdr:row>2</xdr:row>
      <xdr:rowOff>198783</xdr:rowOff>
    </xdr:to>
    <xdr:pic>
      <xdr:nvPicPr>
        <xdr:cNvPr id="5" name="Imagen 4"/>
        <xdr:cNvPicPr>
          <a:picLocks noChangeAspect="1"/>
        </xdr:cNvPicPr>
      </xdr:nvPicPr>
      <xdr:blipFill>
        <a:blip xmlns:r="http://schemas.openxmlformats.org/officeDocument/2006/relationships" r:embed="rId4"/>
        <a:stretch>
          <a:fillRect/>
        </a:stretch>
      </xdr:blipFill>
      <xdr:spPr>
        <a:xfrm>
          <a:off x="32378" y="0"/>
          <a:ext cx="1292839" cy="6791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aguirre/Desktop/Directos/Funcionarios/SISTEMA%20GESTION%20DE%20CALIDAD/Laboratorios%20de%20masas%20y%20volumen%20(RT03)/Calibraciones%20Balanzas/Calibraciones%20casa%20consumidor%20Popayan/CER%200.012%20Casa%20del%20Consumidor%20Popaya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irectos\Funcionarios\SISTEMA%20GESTION%20DE%20CALIDAD\Laboratorios%20de%20masas%20y%20volumen%20(RT03)\Calibraciones%20Balanzas\Calibraciones%20casa%20consumidor%20Popayan\CER%200.009%20Casa%20del%20Consumidor%20Popaya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VARGAS/Desktop/hoja%20balanzas/CERTIFICADO%200008%20Pedro%20Vargas%20Barranquilla%20(Autoguardad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eaguirre/Documents/TODO%20LABORATORIO%20SIC%20%20METROLOGIA%20LEGAL/VERIFICACIONES%20MASA%20Y%20VOLUMEN/BALANZAS/VERIFICACIONES%20INTERMEDIAS/VERIFICACIONES%20PRUEBA%20F%20CERTIFICADO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Directos\Funcionarios\SISTEMA%20GESTION%20DE%20CALIDAD\Laboratorios%20de%20masas%20y%20volumen%20(RT03)\Calibraciones%20Balanzas\Calibraci&#243;n%20casa%20del%20consumidor%20Pasto\CER%200.012%20Casa%20del%20Consumidor%20Pas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09"/>
    </sheetNames>
    <sheetDataSet>
      <sheetData sheetId="0" refreshError="1"/>
      <sheetData sheetId="1" refreshError="1"/>
      <sheetData sheetId="2" refreshError="1"/>
      <sheetData sheetId="3">
        <row r="21">
          <cell r="C21">
            <v>-6.7440415040991324E-6</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09"/>
    </sheetNames>
    <sheetDataSet>
      <sheetData sheetId="0">
        <row r="13">
          <cell r="E13">
            <v>0.1</v>
          </cell>
        </row>
      </sheetData>
      <sheetData sheetId="1">
        <row r="11">
          <cell r="H11">
            <v>5000</v>
          </cell>
        </row>
        <row r="18">
          <cell r="G18">
            <v>199.9999999998181</v>
          </cell>
        </row>
      </sheetData>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AL"/>
      <sheetName val="RESULTADOS"/>
      <sheetName val="Certificado 0,008"/>
    </sheetNames>
    <sheetDataSet>
      <sheetData sheetId="0"/>
      <sheetData sheetId="1"/>
      <sheetData sheetId="2">
        <row r="32">
          <cell r="G32">
            <v>2.3198094410224317</v>
          </cell>
          <cell r="H32">
            <v>2.1404966299111416</v>
          </cell>
          <cell r="I32">
            <v>2.0448204509932868</v>
          </cell>
          <cell r="J32">
            <v>2.0231982834557294</v>
          </cell>
          <cell r="K32">
            <v>2.0240923077978925</v>
          </cell>
        </row>
      </sheetData>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ZA DIGITAL 20898 35 kg "/>
      <sheetName val="BALANZA DIGITAL 20897 35 kg"/>
      <sheetName val="BALANZA DIGITAL 27700 10200 g"/>
      <sheetName val="BALANZA DIGITAL 20892 1200 g"/>
      <sheetName val="BALANZA DIGITAL 20893 1200 g"/>
      <sheetName val="BALANZA XPE 205"/>
    </sheetNames>
    <sheetDataSet>
      <sheetData sheetId="0"/>
      <sheetData sheetId="1"/>
      <sheetData sheetId="2"/>
      <sheetData sheetId="3"/>
      <sheetData sheetId="4"/>
      <sheetData sheetId="5">
        <row r="11">
          <cell r="J11" t="str">
            <v xml:space="preserve">CARGAS </v>
          </cell>
        </row>
        <row r="12">
          <cell r="J12" t="str">
            <v>10 g</v>
          </cell>
          <cell r="K12" t="str">
            <v>100 g</v>
          </cell>
          <cell r="L12" t="str">
            <v>200 g</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12"/>
    </sheetNames>
    <sheetDataSet>
      <sheetData sheetId="0">
        <row r="12">
          <cell r="G12" t="str">
            <v>g</v>
          </cell>
        </row>
      </sheetData>
      <sheetData sheetId="1">
        <row r="11">
          <cell r="B11" t="str">
            <v>CARGA (g)</v>
          </cell>
        </row>
        <row r="18">
          <cell r="F18" t="str">
            <v>DIF MAX EXC</v>
          </cell>
        </row>
      </sheetData>
      <sheetData sheetId="2"/>
      <sheetData sheetId="3"/>
      <sheetData sheetId="4">
        <row r="6">
          <cell r="C6" t="str">
            <v>ERROR (mg)</v>
          </cell>
        </row>
        <row r="23">
          <cell r="I23" t="str">
            <v xml:space="preserve">                + </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3"/>
  <sheetViews>
    <sheetView showGridLines="0" topLeftCell="G20" zoomScale="145" zoomScaleNormal="145" workbookViewId="0">
      <selection activeCell="G10" sqref="G10"/>
    </sheetView>
  </sheetViews>
  <sheetFormatPr baseColWidth="10" defaultRowHeight="15" x14ac:dyDescent="0.25"/>
  <cols>
    <col min="1" max="16384" width="11.42578125" style="12"/>
  </cols>
  <sheetData>
    <row r="1" spans="1:35" ht="15" hidden="1" customHeight="1" x14ac:dyDescent="0.25">
      <c r="A1" s="133" t="s">
        <v>149</v>
      </c>
      <c r="B1" s="133"/>
      <c r="C1" s="133"/>
      <c r="D1" s="133"/>
      <c r="E1" s="133"/>
      <c r="F1" s="133"/>
      <c r="G1" s="133"/>
      <c r="H1" s="133"/>
      <c r="I1" s="10"/>
      <c r="J1" s="134" t="s">
        <v>150</v>
      </c>
      <c r="K1" s="134"/>
      <c r="L1" s="134"/>
      <c r="M1" s="134"/>
      <c r="N1" s="134"/>
      <c r="O1" s="134"/>
      <c r="P1" s="134"/>
      <c r="Q1" s="134"/>
      <c r="R1" s="11"/>
      <c r="S1" s="135" t="s">
        <v>151</v>
      </c>
      <c r="T1" s="135"/>
      <c r="U1" s="135"/>
      <c r="V1" s="135"/>
      <c r="W1" s="135"/>
      <c r="X1" s="135"/>
      <c r="Y1" s="135"/>
      <c r="Z1" s="135"/>
      <c r="AA1" s="10"/>
      <c r="AB1" s="136" t="s">
        <v>152</v>
      </c>
      <c r="AC1" s="136"/>
      <c r="AD1" s="136"/>
      <c r="AE1" s="136"/>
      <c r="AF1" s="136"/>
      <c r="AG1" s="136"/>
      <c r="AH1" s="136"/>
      <c r="AI1" s="136"/>
    </row>
    <row r="2" spans="1:35" ht="15" customHeight="1" x14ac:dyDescent="0.25">
      <c r="A2" s="133"/>
      <c r="B2" s="133"/>
      <c r="C2" s="133"/>
      <c r="D2" s="133"/>
      <c r="E2" s="133"/>
      <c r="F2" s="133"/>
      <c r="G2" s="133"/>
      <c r="H2" s="133"/>
      <c r="I2" s="10"/>
      <c r="J2" s="134"/>
      <c r="K2" s="134"/>
      <c r="L2" s="134"/>
      <c r="M2" s="134"/>
      <c r="N2" s="134"/>
      <c r="O2" s="134"/>
      <c r="P2" s="134"/>
      <c r="Q2" s="134"/>
      <c r="R2" s="11"/>
      <c r="S2" s="135"/>
      <c r="T2" s="135"/>
      <c r="U2" s="135"/>
      <c r="V2" s="135"/>
      <c r="W2" s="135"/>
      <c r="X2" s="135"/>
      <c r="Y2" s="135"/>
      <c r="Z2" s="135"/>
      <c r="AA2" s="10"/>
      <c r="AB2" s="136"/>
      <c r="AC2" s="136"/>
      <c r="AD2" s="136"/>
      <c r="AE2" s="136"/>
      <c r="AF2" s="136"/>
      <c r="AG2" s="136"/>
      <c r="AH2" s="136"/>
      <c r="AI2" s="136"/>
    </row>
    <row r="3" spans="1:35" x14ac:dyDescent="0.25">
      <c r="A3" s="133"/>
      <c r="B3" s="133"/>
      <c r="C3" s="133"/>
      <c r="D3" s="133"/>
      <c r="E3" s="133"/>
      <c r="F3" s="133"/>
      <c r="G3" s="133"/>
      <c r="H3" s="133"/>
      <c r="J3" s="134"/>
      <c r="K3" s="134"/>
      <c r="L3" s="134"/>
      <c r="M3" s="134"/>
      <c r="N3" s="134"/>
      <c r="O3" s="134"/>
      <c r="P3" s="134"/>
      <c r="Q3" s="134"/>
      <c r="S3" s="135"/>
      <c r="T3" s="135"/>
      <c r="U3" s="135"/>
      <c r="V3" s="135"/>
      <c r="W3" s="135"/>
      <c r="X3" s="135"/>
      <c r="Y3" s="135"/>
      <c r="Z3" s="135"/>
      <c r="AB3" s="136"/>
      <c r="AC3" s="136"/>
      <c r="AD3" s="136"/>
      <c r="AE3" s="136"/>
      <c r="AF3" s="136"/>
      <c r="AG3" s="136"/>
      <c r="AH3" s="136"/>
      <c r="AI3" s="136"/>
    </row>
    <row r="4" spans="1:35" ht="15" customHeight="1" x14ac:dyDescent="0.25">
      <c r="A4" s="2" t="s">
        <v>11</v>
      </c>
      <c r="B4" s="2"/>
      <c r="C4" s="2"/>
      <c r="D4" s="2"/>
      <c r="E4" s="128" t="s">
        <v>153</v>
      </c>
      <c r="F4" s="129" t="s">
        <v>154</v>
      </c>
      <c r="G4" s="129" t="s">
        <v>15</v>
      </c>
      <c r="H4" s="129" t="s">
        <v>14</v>
      </c>
      <c r="J4" s="126" t="s">
        <v>11</v>
      </c>
      <c r="K4" s="126"/>
      <c r="L4" s="126"/>
      <c r="M4" s="127"/>
      <c r="N4" s="128" t="s">
        <v>153</v>
      </c>
      <c r="O4" s="129" t="s">
        <v>154</v>
      </c>
      <c r="P4" s="129" t="s">
        <v>15</v>
      </c>
      <c r="Q4" s="129" t="s">
        <v>14</v>
      </c>
      <c r="S4" s="126" t="s">
        <v>11</v>
      </c>
      <c r="T4" s="126"/>
      <c r="U4" s="126"/>
      <c r="V4" s="126"/>
      <c r="W4" s="128" t="s">
        <v>153</v>
      </c>
      <c r="X4" s="129" t="s">
        <v>154</v>
      </c>
      <c r="Y4" s="129" t="s">
        <v>15</v>
      </c>
      <c r="Z4" s="129" t="s">
        <v>14</v>
      </c>
      <c r="AB4" s="126" t="s">
        <v>11</v>
      </c>
      <c r="AC4" s="126"/>
      <c r="AD4" s="126"/>
      <c r="AE4" s="126"/>
      <c r="AF4" s="128" t="s">
        <v>153</v>
      </c>
      <c r="AG4" s="129" t="s">
        <v>154</v>
      </c>
      <c r="AH4" s="129" t="s">
        <v>15</v>
      </c>
      <c r="AI4" s="129" t="s">
        <v>14</v>
      </c>
    </row>
    <row r="5" spans="1:35" x14ac:dyDescent="0.25">
      <c r="A5" s="131" t="s">
        <v>3</v>
      </c>
      <c r="B5" s="132"/>
      <c r="C5" s="119" t="s">
        <v>155</v>
      </c>
      <c r="D5" s="120"/>
      <c r="E5" s="128"/>
      <c r="F5" s="129"/>
      <c r="G5" s="129"/>
      <c r="H5" s="129"/>
      <c r="J5" s="130" t="s">
        <v>3</v>
      </c>
      <c r="K5" s="130"/>
      <c r="L5" s="121" t="s">
        <v>143</v>
      </c>
      <c r="M5" s="122"/>
      <c r="N5" s="128"/>
      <c r="O5" s="129"/>
      <c r="P5" s="129"/>
      <c r="Q5" s="129"/>
      <c r="S5" s="130" t="s">
        <v>156</v>
      </c>
      <c r="T5" s="130"/>
      <c r="U5" s="121" t="s">
        <v>157</v>
      </c>
      <c r="V5" s="123"/>
      <c r="W5" s="128"/>
      <c r="X5" s="129"/>
      <c r="Y5" s="129"/>
      <c r="Z5" s="129"/>
      <c r="AB5" s="130" t="s">
        <v>3</v>
      </c>
      <c r="AC5" s="130"/>
      <c r="AD5" s="121" t="s">
        <v>143</v>
      </c>
      <c r="AE5" s="122"/>
      <c r="AF5" s="128"/>
      <c r="AG5" s="129"/>
      <c r="AH5" s="129"/>
      <c r="AI5" s="129"/>
    </row>
    <row r="6" spans="1:35" ht="15" customHeight="1" x14ac:dyDescent="0.25">
      <c r="A6" s="131" t="s">
        <v>0</v>
      </c>
      <c r="B6" s="132"/>
      <c r="C6" s="119" t="s">
        <v>158</v>
      </c>
      <c r="D6" s="120"/>
      <c r="E6" s="128"/>
      <c r="F6" s="129"/>
      <c r="G6" s="129"/>
      <c r="H6" s="129"/>
      <c r="J6" s="130" t="s">
        <v>0</v>
      </c>
      <c r="K6" s="130"/>
      <c r="L6" s="121" t="s">
        <v>121</v>
      </c>
      <c r="M6" s="122"/>
      <c r="N6" s="128"/>
      <c r="O6" s="129"/>
      <c r="P6" s="129"/>
      <c r="Q6" s="129"/>
      <c r="S6" s="130" t="s">
        <v>0</v>
      </c>
      <c r="T6" s="130"/>
      <c r="U6" s="121" t="s">
        <v>121</v>
      </c>
      <c r="V6" s="123"/>
      <c r="W6" s="128"/>
      <c r="X6" s="129"/>
      <c r="Y6" s="129"/>
      <c r="Z6" s="129"/>
      <c r="AB6" s="130" t="s">
        <v>0</v>
      </c>
      <c r="AC6" s="130"/>
      <c r="AD6" s="121" t="s">
        <v>159</v>
      </c>
      <c r="AE6" s="122"/>
      <c r="AF6" s="128"/>
      <c r="AG6" s="129"/>
      <c r="AH6" s="129"/>
      <c r="AI6" s="129"/>
    </row>
    <row r="7" spans="1:35" x14ac:dyDescent="0.25">
      <c r="A7" s="25" t="s">
        <v>2</v>
      </c>
      <c r="B7" s="5"/>
      <c r="C7" s="119">
        <v>1230</v>
      </c>
      <c r="D7" s="120"/>
      <c r="E7" s="128"/>
      <c r="F7" s="129"/>
      <c r="G7" s="129"/>
      <c r="H7" s="129"/>
      <c r="J7" s="5" t="s">
        <v>2</v>
      </c>
      <c r="K7" s="5"/>
      <c r="L7" s="121" t="s">
        <v>160</v>
      </c>
      <c r="M7" s="122"/>
      <c r="N7" s="128"/>
      <c r="O7" s="129"/>
      <c r="P7" s="129"/>
      <c r="Q7" s="129"/>
      <c r="S7" s="5" t="s">
        <v>2</v>
      </c>
      <c r="T7" s="5"/>
      <c r="U7" s="121" t="s">
        <v>161</v>
      </c>
      <c r="V7" s="123"/>
      <c r="W7" s="128"/>
      <c r="X7" s="129"/>
      <c r="Y7" s="129"/>
      <c r="Z7" s="129"/>
      <c r="AB7" s="5" t="s">
        <v>2</v>
      </c>
      <c r="AC7" s="5"/>
      <c r="AD7" s="121">
        <v>1228</v>
      </c>
      <c r="AE7" s="122"/>
      <c r="AF7" s="128"/>
      <c r="AG7" s="129"/>
      <c r="AH7" s="129"/>
      <c r="AI7" s="129"/>
    </row>
    <row r="8" spans="1:35" ht="15" customHeight="1" x14ac:dyDescent="0.25">
      <c r="A8" s="25" t="s">
        <v>8</v>
      </c>
      <c r="B8" s="5"/>
      <c r="C8" s="137">
        <v>42631</v>
      </c>
      <c r="D8" s="138"/>
      <c r="E8" s="16">
        <v>5</v>
      </c>
      <c r="F8" s="22">
        <v>5.0000020000000003</v>
      </c>
      <c r="G8" s="19">
        <v>1.6E-2</v>
      </c>
      <c r="H8" s="9" t="s">
        <v>162</v>
      </c>
      <c r="J8" s="5" t="s">
        <v>8</v>
      </c>
      <c r="K8" s="5"/>
      <c r="L8" s="124">
        <v>41974</v>
      </c>
      <c r="M8" s="125"/>
      <c r="N8" s="16">
        <v>5</v>
      </c>
      <c r="O8" s="22">
        <v>5.0000090000000004</v>
      </c>
      <c r="P8" s="19">
        <v>1.2999999999999999E-2</v>
      </c>
      <c r="Q8" s="8">
        <v>5</v>
      </c>
      <c r="S8" s="5" t="s">
        <v>8</v>
      </c>
      <c r="T8" s="5"/>
      <c r="U8" s="121">
        <v>42683</v>
      </c>
      <c r="V8" s="123"/>
      <c r="W8" s="16">
        <v>5</v>
      </c>
      <c r="X8" s="22">
        <v>5.0000900000000001</v>
      </c>
      <c r="Y8" s="19">
        <v>5.2999999999999999E-2</v>
      </c>
      <c r="Z8" s="9" t="s">
        <v>163</v>
      </c>
      <c r="AB8" s="5" t="s">
        <v>8</v>
      </c>
      <c r="AC8" s="5"/>
      <c r="AD8" s="121">
        <v>42601</v>
      </c>
      <c r="AE8" s="122"/>
      <c r="AF8" s="16">
        <v>5</v>
      </c>
      <c r="AG8" s="17">
        <v>5.0000200000000001</v>
      </c>
      <c r="AH8" s="18">
        <v>0.5</v>
      </c>
      <c r="AI8" s="9" t="s">
        <v>164</v>
      </c>
    </row>
    <row r="9" spans="1:35" x14ac:dyDescent="0.25">
      <c r="A9" s="25" t="s">
        <v>142</v>
      </c>
      <c r="B9" s="5"/>
      <c r="C9" s="119" t="s">
        <v>123</v>
      </c>
      <c r="D9" s="120"/>
      <c r="E9" s="16">
        <v>1000</v>
      </c>
      <c r="F9" s="21">
        <v>1000.0007000000001</v>
      </c>
      <c r="G9" s="18">
        <v>0.5</v>
      </c>
      <c r="H9" s="8" t="s">
        <v>165</v>
      </c>
      <c r="J9" s="3" t="s">
        <v>142</v>
      </c>
      <c r="K9" s="4"/>
      <c r="L9" s="121" t="s">
        <v>166</v>
      </c>
      <c r="M9" s="122"/>
      <c r="N9" s="16">
        <v>1000</v>
      </c>
      <c r="O9" s="17">
        <v>1000.00234</v>
      </c>
      <c r="P9" s="23">
        <v>0.41</v>
      </c>
      <c r="Q9" s="8">
        <v>1</v>
      </c>
      <c r="S9" s="3" t="s">
        <v>142</v>
      </c>
      <c r="T9" s="4"/>
      <c r="U9" s="121" t="s">
        <v>166</v>
      </c>
      <c r="V9" s="123"/>
      <c r="W9" s="16">
        <v>1000</v>
      </c>
      <c r="X9" s="21">
        <v>999.99980000000005</v>
      </c>
      <c r="Y9" s="18">
        <v>1.7</v>
      </c>
      <c r="Z9" s="9" t="s">
        <v>163</v>
      </c>
      <c r="AB9" s="3" t="s">
        <v>142</v>
      </c>
      <c r="AC9" s="4"/>
      <c r="AD9" s="121" t="s">
        <v>123</v>
      </c>
      <c r="AE9" s="122"/>
      <c r="AF9" s="16">
        <v>1000</v>
      </c>
      <c r="AG9" s="19">
        <v>1000.002</v>
      </c>
      <c r="AH9" s="20">
        <v>16</v>
      </c>
      <c r="AI9" s="8" t="s">
        <v>167</v>
      </c>
    </row>
    <row r="10" spans="1:35" ht="30" x14ac:dyDescent="0.25">
      <c r="A10" s="26"/>
      <c r="B10" s="26"/>
      <c r="E10" s="16">
        <v>2000</v>
      </c>
      <c r="F10" s="21">
        <v>2000.0011999999999</v>
      </c>
      <c r="G10" s="18">
        <v>1</v>
      </c>
      <c r="H10" s="8" t="s">
        <v>168</v>
      </c>
      <c r="J10" s="13" t="s">
        <v>169</v>
      </c>
      <c r="K10" s="13"/>
      <c r="N10" s="16">
        <v>2000</v>
      </c>
      <c r="O10" s="17">
        <v>2000.0054700000001</v>
      </c>
      <c r="P10" s="18">
        <v>2.6</v>
      </c>
      <c r="Q10" s="9" t="s">
        <v>145</v>
      </c>
      <c r="W10" s="16">
        <v>2000</v>
      </c>
      <c r="X10" s="21">
        <v>2000.0046</v>
      </c>
      <c r="Y10" s="18">
        <v>3.3</v>
      </c>
      <c r="Z10" s="9" t="s">
        <v>163</v>
      </c>
      <c r="AF10" s="16">
        <v>2000</v>
      </c>
      <c r="AG10" s="19">
        <v>2000.028</v>
      </c>
      <c r="AH10" s="20">
        <v>30</v>
      </c>
      <c r="AI10" s="9" t="s">
        <v>170</v>
      </c>
    </row>
    <row r="11" spans="1:35" x14ac:dyDescent="0.25">
      <c r="E11" s="16">
        <v>2000</v>
      </c>
      <c r="F11" s="21">
        <v>2000.0011</v>
      </c>
      <c r="G11" s="18">
        <v>1</v>
      </c>
      <c r="H11" s="8" t="s">
        <v>171</v>
      </c>
      <c r="N11" s="16">
        <v>5000</v>
      </c>
      <c r="O11" s="21">
        <v>4999.9870000000001</v>
      </c>
      <c r="P11" s="18">
        <v>3.3</v>
      </c>
      <c r="Q11" s="8">
        <v>5</v>
      </c>
      <c r="W11" s="16">
        <v>5000</v>
      </c>
      <c r="X11" s="21">
        <v>5000.0047999999997</v>
      </c>
      <c r="Y11" s="18">
        <v>8.3000000000000007</v>
      </c>
      <c r="Z11" s="9" t="s">
        <v>163</v>
      </c>
      <c r="AF11" s="16">
        <v>2000</v>
      </c>
      <c r="AG11" s="19">
        <v>2000.0319999999999</v>
      </c>
      <c r="AH11" s="20">
        <v>30</v>
      </c>
      <c r="AI11" s="9" t="s">
        <v>172</v>
      </c>
    </row>
    <row r="12" spans="1:35" ht="15" customHeight="1" x14ac:dyDescent="0.25">
      <c r="E12" s="16">
        <v>5000</v>
      </c>
      <c r="F12" s="21">
        <v>5000.0037000000002</v>
      </c>
      <c r="G12" s="18">
        <v>5</v>
      </c>
      <c r="H12" s="8" t="s">
        <v>173</v>
      </c>
      <c r="S12" s="16">
        <v>200</v>
      </c>
      <c r="T12" s="17">
        <v>200.00004999999999</v>
      </c>
      <c r="U12" s="23">
        <v>0.33</v>
      </c>
      <c r="V12" s="9" t="s">
        <v>163</v>
      </c>
      <c r="AF12" s="16">
        <v>5000</v>
      </c>
      <c r="AG12" s="19">
        <v>5000.0640000000003</v>
      </c>
      <c r="AH12" s="20">
        <v>80</v>
      </c>
      <c r="AI12" s="8" t="s">
        <v>174</v>
      </c>
    </row>
    <row r="13" spans="1:35" x14ac:dyDescent="0.25">
      <c r="A13" s="16">
        <v>200</v>
      </c>
      <c r="B13" s="17">
        <v>200.00005999999999</v>
      </c>
      <c r="C13" s="23">
        <v>0.1</v>
      </c>
      <c r="D13" s="9" t="s">
        <v>175</v>
      </c>
      <c r="J13" s="16">
        <v>200</v>
      </c>
      <c r="K13" s="17">
        <v>200.00040999999999</v>
      </c>
      <c r="L13" s="19">
        <v>6.0999999999999999E-2</v>
      </c>
      <c r="M13" s="9" t="s">
        <v>144</v>
      </c>
      <c r="N13" s="16">
        <v>2000</v>
      </c>
      <c r="O13" s="17">
        <v>2000.0054700000001</v>
      </c>
      <c r="P13" s="18">
        <v>2.6</v>
      </c>
      <c r="Q13" s="9" t="s">
        <v>145</v>
      </c>
      <c r="AB13" s="16">
        <v>200</v>
      </c>
      <c r="AC13" s="21">
        <v>200.00280000000001</v>
      </c>
      <c r="AD13" s="18">
        <v>3</v>
      </c>
      <c r="AE13" s="9" t="s">
        <v>176</v>
      </c>
    </row>
    <row r="14" spans="1:35" x14ac:dyDescent="0.25">
      <c r="A14" s="16">
        <v>200</v>
      </c>
      <c r="B14" s="17">
        <v>200.00015999999999</v>
      </c>
      <c r="C14" s="23">
        <v>0.1</v>
      </c>
      <c r="D14" s="8" t="s">
        <v>177</v>
      </c>
      <c r="J14" s="16">
        <v>200</v>
      </c>
      <c r="K14" s="17">
        <v>200.00039000000001</v>
      </c>
      <c r="L14" s="19">
        <v>0.06</v>
      </c>
      <c r="M14" s="8">
        <v>200</v>
      </c>
      <c r="N14" s="16">
        <v>2000</v>
      </c>
      <c r="O14" s="17">
        <v>1999.9969699999999</v>
      </c>
      <c r="P14" s="18">
        <v>1.8</v>
      </c>
      <c r="Q14" s="8">
        <v>2</v>
      </c>
      <c r="AB14" s="16">
        <v>200</v>
      </c>
      <c r="AC14" s="21">
        <v>200.00470000000001</v>
      </c>
      <c r="AD14" s="18">
        <v>3</v>
      </c>
      <c r="AE14" s="9" t="s">
        <v>178</v>
      </c>
    </row>
    <row r="15" spans="1:35" x14ac:dyDescent="0.25">
      <c r="N15" s="24"/>
      <c r="O15" s="24"/>
      <c r="P15" s="24"/>
      <c r="Q15" s="24"/>
    </row>
    <row r="16" spans="1:35" x14ac:dyDescent="0.25">
      <c r="N16" s="24"/>
      <c r="O16" s="24"/>
      <c r="P16" s="24"/>
      <c r="Q16" s="24"/>
    </row>
    <row r="17" spans="10:19" ht="15" customHeight="1" x14ac:dyDescent="0.25">
      <c r="J17" s="24" t="s">
        <v>150</v>
      </c>
      <c r="K17" s="24"/>
      <c r="L17" s="24"/>
      <c r="M17" s="24"/>
      <c r="N17" s="24"/>
      <c r="O17" s="24"/>
      <c r="P17" s="24"/>
      <c r="Q17" s="24"/>
    </row>
    <row r="18" spans="10:19" x14ac:dyDescent="0.25">
      <c r="J18" s="24"/>
      <c r="K18" s="24"/>
      <c r="L18" s="24"/>
      <c r="M18" s="24"/>
      <c r="N18" s="128" t="s">
        <v>153</v>
      </c>
      <c r="O18" s="129" t="s">
        <v>154</v>
      </c>
      <c r="P18" s="129" t="s">
        <v>15</v>
      </c>
      <c r="Q18" s="129" t="s">
        <v>14</v>
      </c>
    </row>
    <row r="19" spans="10:19" x14ac:dyDescent="0.25">
      <c r="J19" s="24"/>
      <c r="K19" s="24"/>
      <c r="L19" s="24"/>
      <c r="M19" s="24"/>
      <c r="N19" s="128"/>
      <c r="O19" s="129"/>
      <c r="P19" s="129"/>
      <c r="Q19" s="129"/>
    </row>
    <row r="20" spans="10:19" ht="15" customHeight="1" x14ac:dyDescent="0.25">
      <c r="J20" s="126" t="s">
        <v>11</v>
      </c>
      <c r="K20" s="126"/>
      <c r="L20" s="126"/>
      <c r="M20" s="127"/>
      <c r="N20" s="128"/>
      <c r="O20" s="129"/>
      <c r="P20" s="129"/>
      <c r="Q20" s="129"/>
    </row>
    <row r="21" spans="10:19" x14ac:dyDescent="0.25">
      <c r="J21" s="130" t="s">
        <v>3</v>
      </c>
      <c r="K21" s="130"/>
      <c r="L21" s="121" t="s">
        <v>143</v>
      </c>
      <c r="M21" s="122"/>
      <c r="N21" s="128"/>
      <c r="O21" s="129"/>
      <c r="P21" s="129"/>
      <c r="Q21" s="129"/>
    </row>
    <row r="22" spans="10:19" x14ac:dyDescent="0.25">
      <c r="J22" s="130" t="s">
        <v>0</v>
      </c>
      <c r="K22" s="130"/>
      <c r="L22" s="121" t="s">
        <v>121</v>
      </c>
      <c r="M22" s="122"/>
      <c r="N22" s="16">
        <v>5</v>
      </c>
      <c r="O22" s="21">
        <v>5</v>
      </c>
      <c r="P22" s="23">
        <v>0.05</v>
      </c>
      <c r="Q22" s="8">
        <v>5</v>
      </c>
    </row>
    <row r="23" spans="10:19" x14ac:dyDescent="0.25">
      <c r="J23" s="5" t="s">
        <v>2</v>
      </c>
      <c r="K23" s="5"/>
      <c r="L23" s="121">
        <v>100405</v>
      </c>
      <c r="M23" s="122"/>
      <c r="N23" s="16">
        <v>1000</v>
      </c>
      <c r="O23" s="21">
        <v>1000.0019</v>
      </c>
      <c r="P23" s="18">
        <v>1.6</v>
      </c>
      <c r="Q23" s="8">
        <v>1</v>
      </c>
    </row>
    <row r="24" spans="10:19" x14ac:dyDescent="0.25">
      <c r="J24" s="5" t="s">
        <v>8</v>
      </c>
      <c r="K24" s="5"/>
      <c r="L24" s="124">
        <v>42615</v>
      </c>
      <c r="M24" s="125"/>
      <c r="N24" s="16">
        <v>2000</v>
      </c>
      <c r="O24" s="21">
        <v>2000.0021999999999</v>
      </c>
      <c r="P24" s="18">
        <v>3</v>
      </c>
      <c r="Q24" s="9" t="s">
        <v>145</v>
      </c>
    </row>
    <row r="25" spans="10:19" x14ac:dyDescent="0.25">
      <c r="J25" s="3" t="s">
        <v>142</v>
      </c>
      <c r="K25" s="4"/>
      <c r="L25" s="121" t="s">
        <v>123</v>
      </c>
      <c r="M25" s="122"/>
      <c r="N25" s="16">
        <v>5000</v>
      </c>
      <c r="O25" s="21">
        <v>5000.0059000000001</v>
      </c>
      <c r="P25" s="18">
        <v>8</v>
      </c>
      <c r="Q25" s="8">
        <v>5</v>
      </c>
    </row>
    <row r="26" spans="10:19" x14ac:dyDescent="0.25">
      <c r="J26" s="13" t="s">
        <v>169</v>
      </c>
      <c r="K26" s="13"/>
    </row>
    <row r="27" spans="10:19" x14ac:dyDescent="0.25">
      <c r="N27" s="16">
        <v>2000</v>
      </c>
      <c r="O27" s="21">
        <v>2000.0021999999999</v>
      </c>
      <c r="P27" s="18">
        <v>3</v>
      </c>
      <c r="Q27" s="9" t="s">
        <v>145</v>
      </c>
    </row>
    <row r="28" spans="10:19" x14ac:dyDescent="0.25">
      <c r="J28" s="16">
        <v>200</v>
      </c>
      <c r="K28" s="19">
        <v>200.00200000000001</v>
      </c>
      <c r="L28" s="18">
        <v>0.3</v>
      </c>
      <c r="M28" s="9" t="s">
        <v>144</v>
      </c>
      <c r="N28" s="16">
        <v>2000</v>
      </c>
      <c r="O28" s="21"/>
      <c r="P28" s="18"/>
      <c r="Q28" s="8">
        <v>2</v>
      </c>
    </row>
    <row r="29" spans="10:19" x14ac:dyDescent="0.25">
      <c r="J29" s="16">
        <v>200</v>
      </c>
      <c r="K29" s="17"/>
      <c r="L29" s="23"/>
      <c r="M29" s="8">
        <v>200</v>
      </c>
    </row>
    <row r="30" spans="10:19" x14ac:dyDescent="0.25">
      <c r="N30" s="14"/>
      <c r="O30" s="15"/>
      <c r="P30" s="1"/>
      <c r="Q30" s="7"/>
    </row>
    <row r="32" spans="10:19" x14ac:dyDescent="0.25">
      <c r="R32" s="6"/>
      <c r="S32" s="14"/>
    </row>
    <row r="33" spans="18:19" x14ac:dyDescent="0.25">
      <c r="R33" s="6"/>
      <c r="S33" s="14"/>
    </row>
  </sheetData>
  <mergeCells count="63">
    <mergeCell ref="C8:D8"/>
    <mergeCell ref="L8:M8"/>
    <mergeCell ref="U8:V8"/>
    <mergeCell ref="AD8:AE8"/>
    <mergeCell ref="AF4:AF7"/>
    <mergeCell ref="J4:M4"/>
    <mergeCell ref="J5:K5"/>
    <mergeCell ref="L5:M5"/>
    <mergeCell ref="U7:V7"/>
    <mergeCell ref="AB4:AE4"/>
    <mergeCell ref="AB5:AC5"/>
    <mergeCell ref="AD5:AE5"/>
    <mergeCell ref="AB6:AC6"/>
    <mergeCell ref="AD6:AE6"/>
    <mergeCell ref="P4:P7"/>
    <mergeCell ref="Q4:Q7"/>
    <mergeCell ref="AG4:AG7"/>
    <mergeCell ref="AH4:AH7"/>
    <mergeCell ref="AI4:AI7"/>
    <mergeCell ref="J1:Q3"/>
    <mergeCell ref="S1:Z3"/>
    <mergeCell ref="AB1:AI3"/>
    <mergeCell ref="N4:N7"/>
    <mergeCell ref="J6:K6"/>
    <mergeCell ref="L6:M6"/>
    <mergeCell ref="L7:M7"/>
    <mergeCell ref="S4:V4"/>
    <mergeCell ref="S5:T5"/>
    <mergeCell ref="U5:V5"/>
    <mergeCell ref="S6:T6"/>
    <mergeCell ref="U6:V6"/>
    <mergeCell ref="O4:O7"/>
    <mergeCell ref="A5:B5"/>
    <mergeCell ref="A1:H3"/>
    <mergeCell ref="E4:E7"/>
    <mergeCell ref="F4:F7"/>
    <mergeCell ref="G4:G7"/>
    <mergeCell ref="H4:H7"/>
    <mergeCell ref="C5:D5"/>
    <mergeCell ref="C6:D6"/>
    <mergeCell ref="C7:D7"/>
    <mergeCell ref="A6:B6"/>
    <mergeCell ref="AD7:AE7"/>
    <mergeCell ref="W4:W7"/>
    <mergeCell ref="X4:X7"/>
    <mergeCell ref="Y4:Y7"/>
    <mergeCell ref="Z4:Z7"/>
    <mergeCell ref="C9:D9"/>
    <mergeCell ref="L9:M9"/>
    <mergeCell ref="U9:V9"/>
    <mergeCell ref="AD9:AE9"/>
    <mergeCell ref="L25:M25"/>
    <mergeCell ref="L24:M24"/>
    <mergeCell ref="J20:M20"/>
    <mergeCell ref="N18:N21"/>
    <mergeCell ref="O18:O21"/>
    <mergeCell ref="P18:P21"/>
    <mergeCell ref="Q18:Q21"/>
    <mergeCell ref="J21:K21"/>
    <mergeCell ref="L21:M21"/>
    <mergeCell ref="J22:K22"/>
    <mergeCell ref="L22:M22"/>
    <mergeCell ref="L23:M23"/>
  </mergeCells>
  <pageMargins left="0.7" right="0.7" top="0.75" bottom="0.75" header="0.3" footer="0.3"/>
  <pageSetup orientation="landscape"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9"/>
  <sheetViews>
    <sheetView showGridLines="0" tabSelected="1" view="pageBreakPreview" zoomScaleNormal="10" zoomScaleSheetLayoutView="100" workbookViewId="0">
      <selection activeCell="B18" sqref="B18:C20"/>
    </sheetView>
  </sheetViews>
  <sheetFormatPr baseColWidth="10" defaultColWidth="15.7109375" defaultRowHeight="35.1" customHeight="1" x14ac:dyDescent="0.2"/>
  <cols>
    <col min="1" max="1" width="16.7109375" style="189" customWidth="1"/>
    <col min="2" max="11" width="16.7109375" style="205" customWidth="1"/>
    <col min="12" max="12" width="16.7109375" style="189" customWidth="1"/>
    <col min="13" max="16384" width="15.7109375" style="189"/>
  </cols>
  <sheetData>
    <row r="1" spans="1:20" ht="24" customHeight="1" x14ac:dyDescent="0.2">
      <c r="A1" s="187"/>
      <c r="B1" s="188"/>
      <c r="C1" s="304" t="s">
        <v>220</v>
      </c>
      <c r="D1" s="305"/>
      <c r="E1" s="305"/>
      <c r="F1" s="305"/>
      <c r="G1" s="305"/>
      <c r="H1" s="305"/>
      <c r="I1" s="305"/>
      <c r="J1" s="305"/>
      <c r="K1" s="305"/>
      <c r="L1" s="306"/>
    </row>
    <row r="2" spans="1:20" ht="24" customHeight="1" x14ac:dyDescent="0.2">
      <c r="A2" s="190"/>
      <c r="B2" s="191"/>
      <c r="C2" s="307"/>
      <c r="D2" s="308"/>
      <c r="E2" s="308"/>
      <c r="F2" s="308"/>
      <c r="G2" s="308"/>
      <c r="H2" s="308"/>
      <c r="I2" s="308"/>
      <c r="J2" s="308"/>
      <c r="K2" s="308"/>
      <c r="L2" s="309"/>
    </row>
    <row r="3" spans="1:20" ht="24" customHeight="1" x14ac:dyDescent="0.2">
      <c r="A3" s="192"/>
      <c r="B3" s="193"/>
      <c r="C3" s="310"/>
      <c r="D3" s="311"/>
      <c r="E3" s="311"/>
      <c r="F3" s="311"/>
      <c r="G3" s="311"/>
      <c r="H3" s="311"/>
      <c r="I3" s="311"/>
      <c r="J3" s="311"/>
      <c r="K3" s="311"/>
      <c r="L3" s="312"/>
    </row>
    <row r="4" spans="1:20" s="197" customFormat="1" ht="24" customHeight="1" thickBot="1" x14ac:dyDescent="0.25">
      <c r="A4" s="194"/>
      <c r="B4" s="194"/>
      <c r="C4" s="194"/>
      <c r="D4" s="194"/>
      <c r="E4" s="194"/>
      <c r="F4" s="194"/>
      <c r="G4" s="194"/>
      <c r="H4" s="194"/>
      <c r="I4" s="194"/>
      <c r="J4" s="194"/>
      <c r="K4" s="195"/>
      <c r="L4" s="196"/>
    </row>
    <row r="5" spans="1:20" ht="35.1" customHeight="1" x14ac:dyDescent="0.2">
      <c r="B5" s="198" t="s">
        <v>7</v>
      </c>
      <c r="C5" s="199"/>
      <c r="D5" s="200" t="s">
        <v>92</v>
      </c>
      <c r="E5" s="200"/>
      <c r="F5" s="201"/>
      <c r="G5" s="202" t="s">
        <v>9</v>
      </c>
      <c r="H5" s="203"/>
      <c r="I5" s="202" t="s">
        <v>88</v>
      </c>
      <c r="J5" s="204"/>
      <c r="L5" s="206"/>
    </row>
    <row r="6" spans="1:20" ht="35.1" customHeight="1" thickBot="1" x14ac:dyDescent="0.25">
      <c r="A6" s="207"/>
      <c r="B6" s="208" t="s">
        <v>95</v>
      </c>
      <c r="C6" s="209"/>
      <c r="D6" s="210"/>
      <c r="E6" s="210"/>
      <c r="F6" s="209" t="s">
        <v>219</v>
      </c>
      <c r="G6" s="209"/>
      <c r="H6" s="211"/>
      <c r="I6" s="212" t="s">
        <v>225</v>
      </c>
      <c r="J6" s="213"/>
      <c r="L6" s="206"/>
    </row>
    <row r="7" spans="1:20" ht="9.9499999999999993" customHeight="1" thickBot="1" x14ac:dyDescent="0.25">
      <c r="B7" s="214"/>
      <c r="C7" s="215"/>
      <c r="D7" s="216"/>
      <c r="E7" s="215"/>
      <c r="F7" s="214"/>
      <c r="G7" s="217"/>
      <c r="H7" s="218"/>
      <c r="I7" s="214"/>
      <c r="J7" s="215"/>
      <c r="K7" s="215"/>
      <c r="L7" s="206"/>
    </row>
    <row r="8" spans="1:20" ht="35.1" customHeight="1" thickBot="1" x14ac:dyDescent="0.25">
      <c r="B8" s="219" t="s">
        <v>226</v>
      </c>
      <c r="C8" s="220"/>
      <c r="D8" s="220"/>
      <c r="E8" s="221"/>
      <c r="F8" s="189"/>
      <c r="G8" s="222"/>
      <c r="H8" s="222"/>
      <c r="I8" s="222"/>
      <c r="J8" s="222"/>
      <c r="K8" s="222"/>
      <c r="L8" s="222"/>
    </row>
    <row r="9" spans="1:20" ht="35.1" customHeight="1" thickBot="1" x14ac:dyDescent="0.25">
      <c r="B9" s="223" t="s">
        <v>3</v>
      </c>
      <c r="C9" s="224"/>
      <c r="D9" s="225"/>
      <c r="E9" s="226"/>
      <c r="F9" s="227"/>
      <c r="G9" s="222"/>
      <c r="H9" s="222"/>
      <c r="I9" s="222"/>
      <c r="J9" s="222"/>
      <c r="K9" s="222"/>
      <c r="L9" s="222"/>
    </row>
    <row r="10" spans="1:20" ht="35.1" customHeight="1" thickBot="1" x14ac:dyDescent="0.25">
      <c r="B10" s="228" t="s">
        <v>10</v>
      </c>
      <c r="C10" s="229"/>
      <c r="D10" s="230"/>
      <c r="E10" s="231"/>
      <c r="F10" s="227"/>
      <c r="G10" s="219" t="s">
        <v>11</v>
      </c>
      <c r="H10" s="220"/>
      <c r="I10" s="220"/>
      <c r="J10" s="221"/>
      <c r="K10" s="222"/>
      <c r="L10" s="222"/>
      <c r="M10" s="232"/>
      <c r="N10" s="232"/>
      <c r="O10" s="232"/>
      <c r="P10" s="232"/>
    </row>
    <row r="11" spans="1:20" ht="35.1" customHeight="1" x14ac:dyDescent="0.2">
      <c r="B11" s="228" t="s">
        <v>1</v>
      </c>
      <c r="C11" s="229"/>
      <c r="D11" s="233"/>
      <c r="E11" s="234"/>
      <c r="F11" s="227"/>
      <c r="G11" s="223" t="s">
        <v>3</v>
      </c>
      <c r="H11" s="224"/>
      <c r="I11" s="235"/>
      <c r="J11" s="236"/>
      <c r="K11" s="222"/>
      <c r="L11" s="222"/>
      <c r="P11" s="232"/>
    </row>
    <row r="12" spans="1:20" s="232" customFormat="1" ht="35.1" customHeight="1" x14ac:dyDescent="0.2">
      <c r="B12" s="228" t="s">
        <v>50</v>
      </c>
      <c r="C12" s="237"/>
      <c r="D12" s="238"/>
      <c r="E12" s="239"/>
      <c r="F12" s="240"/>
      <c r="G12" s="223" t="s">
        <v>0</v>
      </c>
      <c r="H12" s="224"/>
      <c r="I12" s="235"/>
      <c r="J12" s="236"/>
      <c r="K12" s="215"/>
      <c r="L12" s="241"/>
      <c r="Q12" s="189"/>
      <c r="R12" s="189"/>
      <c r="S12" s="189"/>
      <c r="T12" s="189"/>
    </row>
    <row r="13" spans="1:20" s="232" customFormat="1" ht="35.1" customHeight="1" x14ac:dyDescent="0.2">
      <c r="B13" s="228" t="s">
        <v>53</v>
      </c>
      <c r="C13" s="229"/>
      <c r="D13" s="242"/>
      <c r="E13" s="243"/>
      <c r="F13" s="240"/>
      <c r="G13" s="223" t="s">
        <v>2</v>
      </c>
      <c r="H13" s="224"/>
      <c r="I13" s="244"/>
      <c r="J13" s="245"/>
      <c r="K13" s="215"/>
      <c r="L13" s="241"/>
    </row>
    <row r="14" spans="1:20" s="232" customFormat="1" ht="35.1" customHeight="1" x14ac:dyDescent="0.2">
      <c r="B14" s="246" t="s">
        <v>65</v>
      </c>
      <c r="C14" s="247"/>
      <c r="D14" s="248"/>
      <c r="E14" s="249"/>
      <c r="F14" s="240"/>
      <c r="G14" s="223" t="s">
        <v>8</v>
      </c>
      <c r="H14" s="224"/>
      <c r="I14" s="250"/>
      <c r="J14" s="251"/>
      <c r="K14" s="215"/>
      <c r="L14" s="241"/>
    </row>
    <row r="15" spans="1:20" s="232" customFormat="1" ht="35.1" customHeight="1" thickBot="1" x14ac:dyDescent="0.25">
      <c r="B15" s="252" t="s">
        <v>78</v>
      </c>
      <c r="C15" s="253"/>
      <c r="D15" s="254"/>
      <c r="E15" s="255"/>
      <c r="F15" s="240"/>
      <c r="G15" s="313" t="s">
        <v>142</v>
      </c>
      <c r="H15" s="314"/>
      <c r="I15" s="256"/>
      <c r="J15" s="257"/>
      <c r="K15" s="215"/>
      <c r="L15" s="215"/>
    </row>
    <row r="16" spans="1:20" s="232" customFormat="1" ht="9.9499999999999993" customHeight="1" thickBot="1" x14ac:dyDescent="0.3">
      <c r="B16" s="258"/>
      <c r="C16" s="258"/>
      <c r="D16" s="258"/>
      <c r="E16" s="258"/>
      <c r="F16" s="258"/>
      <c r="G16" s="259"/>
      <c r="H16" s="259"/>
      <c r="I16" s="260"/>
      <c r="J16" s="258"/>
      <c r="K16" s="215"/>
      <c r="L16" s="215"/>
    </row>
    <row r="17" spans="1:12" s="232" customFormat="1" ht="35.1" customHeight="1" thickBot="1" x14ac:dyDescent="0.3">
      <c r="B17" s="219" t="s">
        <v>12</v>
      </c>
      <c r="C17" s="220"/>
      <c r="D17" s="220"/>
      <c r="E17" s="220"/>
      <c r="F17" s="220"/>
      <c r="G17" s="220"/>
      <c r="H17" s="220"/>
      <c r="I17" s="220"/>
      <c r="J17" s="221"/>
      <c r="K17" s="215"/>
      <c r="L17" s="215"/>
    </row>
    <row r="18" spans="1:12" s="232" customFormat="1" ht="35.1" customHeight="1" x14ac:dyDescent="0.25">
      <c r="B18" s="261" t="s">
        <v>118</v>
      </c>
      <c r="C18" s="200"/>
      <c r="D18" s="262"/>
      <c r="E18" s="262"/>
      <c r="F18" s="263"/>
      <c r="G18" s="261" t="s">
        <v>136</v>
      </c>
      <c r="H18" s="200"/>
      <c r="I18" s="200"/>
      <c r="J18" s="264"/>
      <c r="K18" s="215"/>
      <c r="L18" s="215"/>
    </row>
    <row r="19" spans="1:12" s="232" customFormat="1" ht="35.1" customHeight="1" x14ac:dyDescent="0.25">
      <c r="B19" s="265"/>
      <c r="C19" s="266"/>
      <c r="D19" s="267"/>
      <c r="E19" s="268">
        <v>100</v>
      </c>
      <c r="F19" s="269"/>
      <c r="G19" s="270" t="s">
        <v>120</v>
      </c>
      <c r="H19" s="271" t="s">
        <v>259</v>
      </c>
      <c r="I19" s="271" t="s">
        <v>15</v>
      </c>
      <c r="J19" s="272" t="s">
        <v>14</v>
      </c>
      <c r="K19" s="215"/>
      <c r="L19" s="215"/>
    </row>
    <row r="20" spans="1:12" s="232" customFormat="1" ht="35.1" customHeight="1" x14ac:dyDescent="0.25">
      <c r="B20" s="265"/>
      <c r="C20" s="266"/>
      <c r="D20" s="273"/>
      <c r="E20" s="273"/>
      <c r="F20" s="274"/>
      <c r="G20" s="270"/>
      <c r="H20" s="271"/>
      <c r="I20" s="271"/>
      <c r="J20" s="272"/>
      <c r="K20" s="215"/>
      <c r="L20" s="215"/>
    </row>
    <row r="21" spans="1:12" s="232" customFormat="1" ht="35.1" customHeight="1" x14ac:dyDescent="0.25">
      <c r="B21" s="265" t="s">
        <v>13</v>
      </c>
      <c r="C21" s="266"/>
      <c r="D21" s="275"/>
      <c r="E21" s="275"/>
      <c r="F21" s="276"/>
      <c r="G21" s="277">
        <v>1</v>
      </c>
      <c r="H21" s="278"/>
      <c r="I21" s="279"/>
      <c r="J21" s="280" t="s">
        <v>221</v>
      </c>
      <c r="K21" s="215"/>
      <c r="L21" s="215"/>
    </row>
    <row r="22" spans="1:12" s="232" customFormat="1" ht="35.1" customHeight="1" x14ac:dyDescent="0.25">
      <c r="A22" s="258"/>
      <c r="B22" s="265"/>
      <c r="C22" s="266"/>
      <c r="D22" s="268">
        <v>10</v>
      </c>
      <c r="E22" s="268">
        <v>100</v>
      </c>
      <c r="F22" s="281">
        <v>200</v>
      </c>
      <c r="G22" s="277">
        <v>5</v>
      </c>
      <c r="H22" s="278"/>
      <c r="I22" s="279"/>
      <c r="J22" s="280" t="s">
        <v>162</v>
      </c>
      <c r="L22" s="215"/>
    </row>
    <row r="23" spans="1:12" s="232" customFormat="1" ht="35.1" customHeight="1" thickBot="1" x14ac:dyDescent="0.3">
      <c r="A23" s="258"/>
      <c r="B23" s="265"/>
      <c r="C23" s="282"/>
      <c r="D23" s="283"/>
      <c r="E23" s="267"/>
      <c r="F23" s="269"/>
      <c r="G23" s="277">
        <v>50</v>
      </c>
      <c r="H23" s="278"/>
      <c r="I23" s="279"/>
      <c r="J23" s="284" t="s">
        <v>222</v>
      </c>
      <c r="L23" s="215"/>
    </row>
    <row r="24" spans="1:12" s="232" customFormat="1" ht="35.1" customHeight="1" thickBot="1" x14ac:dyDescent="0.3">
      <c r="A24" s="258"/>
      <c r="B24" s="285"/>
      <c r="C24" s="286" t="s">
        <v>239</v>
      </c>
      <c r="D24" s="287"/>
      <c r="E24" s="288"/>
      <c r="F24" s="288"/>
      <c r="G24" s="277">
        <v>100</v>
      </c>
      <c r="H24" s="278"/>
      <c r="I24" s="279"/>
      <c r="J24" s="280" t="s">
        <v>223</v>
      </c>
      <c r="L24" s="215"/>
    </row>
    <row r="25" spans="1:12" s="232" customFormat="1" ht="35.1" customHeight="1" thickBot="1" x14ac:dyDescent="0.3">
      <c r="A25" s="258"/>
      <c r="B25" s="289" t="s">
        <v>260</v>
      </c>
      <c r="C25" s="290" t="s">
        <v>261</v>
      </c>
      <c r="D25" s="291" t="s">
        <v>66</v>
      </c>
      <c r="E25" s="292" t="s">
        <v>59</v>
      </c>
      <c r="F25" s="288"/>
      <c r="G25" s="293">
        <v>200</v>
      </c>
      <c r="H25" s="294"/>
      <c r="I25" s="295"/>
      <c r="J25" s="296" t="s">
        <v>175</v>
      </c>
      <c r="L25" s="215"/>
    </row>
    <row r="26" spans="1:12" s="232" customFormat="1" ht="35.1" customHeight="1" thickBot="1" x14ac:dyDescent="0.3">
      <c r="A26" s="258"/>
      <c r="B26" s="297">
        <v>0</v>
      </c>
      <c r="C26" s="298">
        <v>0</v>
      </c>
      <c r="D26" s="298">
        <v>0</v>
      </c>
      <c r="E26" s="299"/>
      <c r="F26" s="300" t="s">
        <v>140</v>
      </c>
      <c r="G26" s="301">
        <f>5-2</f>
        <v>3</v>
      </c>
      <c r="H26" s="302"/>
      <c r="I26" s="302"/>
      <c r="J26" s="303"/>
      <c r="L26" s="215"/>
    </row>
    <row r="27" spans="1:12" s="318" customFormat="1" ht="9.9499999999999993" customHeight="1" thickBot="1" x14ac:dyDescent="0.3">
      <c r="A27" s="315"/>
      <c r="B27" s="316"/>
      <c r="C27" s="316"/>
      <c r="D27" s="316"/>
      <c r="E27" s="316"/>
      <c r="F27" s="317"/>
      <c r="G27" s="317"/>
      <c r="H27" s="317"/>
      <c r="I27" s="317"/>
      <c r="L27" s="319"/>
    </row>
    <row r="28" spans="1:12" s="325" customFormat="1" ht="35.1" customHeight="1" thickBot="1" x14ac:dyDescent="0.25">
      <c r="A28" s="320"/>
      <c r="B28" s="321" t="s">
        <v>68</v>
      </c>
      <c r="C28" s="322"/>
      <c r="D28" s="322"/>
      <c r="E28" s="322"/>
      <c r="F28" s="322"/>
      <c r="G28" s="322"/>
      <c r="H28" s="322"/>
      <c r="I28" s="323"/>
      <c r="J28" s="320"/>
      <c r="K28" s="324" t="s">
        <v>146</v>
      </c>
      <c r="L28" s="319"/>
    </row>
    <row r="29" spans="1:12" s="325" customFormat="1" ht="35.1" customHeight="1" thickBot="1" x14ac:dyDescent="0.25">
      <c r="A29" s="326"/>
      <c r="B29" s="327" t="s">
        <v>69</v>
      </c>
      <c r="C29" s="328"/>
      <c r="D29" s="329" t="s">
        <v>6</v>
      </c>
      <c r="E29" s="330"/>
      <c r="F29" s="331" t="s">
        <v>4</v>
      </c>
      <c r="G29" s="332"/>
      <c r="H29" s="333" t="s">
        <v>5</v>
      </c>
      <c r="I29" s="334"/>
      <c r="K29" s="335" t="s">
        <v>58</v>
      </c>
      <c r="L29" s="336">
        <v>2</v>
      </c>
    </row>
    <row r="30" spans="1:12" s="325" customFormat="1" ht="9.9499999999999993" customHeight="1" thickBot="1" x14ac:dyDescent="0.25">
      <c r="B30" s="320"/>
      <c r="C30" s="320"/>
      <c r="D30" s="320"/>
      <c r="E30" s="320"/>
      <c r="F30" s="320"/>
      <c r="G30" s="320"/>
      <c r="H30" s="320"/>
      <c r="I30" s="320"/>
      <c r="J30" s="320"/>
    </row>
    <row r="31" spans="1:12" s="325" customFormat="1" ht="35.1" customHeight="1" thickBot="1" x14ac:dyDescent="0.25">
      <c r="A31" s="320"/>
      <c r="B31" s="321" t="s">
        <v>16</v>
      </c>
      <c r="C31" s="322"/>
      <c r="D31" s="322"/>
      <c r="E31" s="322"/>
      <c r="F31" s="322"/>
      <c r="G31" s="323"/>
      <c r="H31" s="320"/>
      <c r="I31" s="320"/>
      <c r="J31" s="320"/>
      <c r="K31" s="320"/>
    </row>
    <row r="32" spans="1:12" s="325" customFormat="1" ht="35.1" customHeight="1" x14ac:dyDescent="0.2">
      <c r="A32" s="320"/>
      <c r="B32" s="320"/>
      <c r="C32" s="337" t="s">
        <v>61</v>
      </c>
      <c r="D32" s="337" t="s">
        <v>60</v>
      </c>
      <c r="E32" s="338">
        <f>E19</f>
        <v>100</v>
      </c>
      <c r="F32" s="337" t="s">
        <v>52</v>
      </c>
      <c r="G32" s="338">
        <f>E32*1000</f>
        <v>100000</v>
      </c>
      <c r="H32" s="320"/>
      <c r="I32" s="320"/>
      <c r="J32" s="320"/>
      <c r="K32" s="320"/>
    </row>
    <row r="33" spans="1:11" s="325" customFormat="1" ht="35.1" customHeight="1" x14ac:dyDescent="0.2">
      <c r="A33" s="320"/>
      <c r="B33" s="339" t="s">
        <v>17</v>
      </c>
      <c r="C33" s="340">
        <v>1</v>
      </c>
      <c r="D33" s="340">
        <v>2</v>
      </c>
      <c r="E33" s="340">
        <v>3</v>
      </c>
      <c r="F33" s="340">
        <v>4</v>
      </c>
      <c r="G33" s="340">
        <v>5</v>
      </c>
      <c r="H33" s="320"/>
      <c r="I33" s="320"/>
      <c r="J33" s="320"/>
      <c r="K33" s="320"/>
    </row>
    <row r="34" spans="1:11" s="325" customFormat="1" ht="35.1" customHeight="1" x14ac:dyDescent="0.2">
      <c r="A34" s="320"/>
      <c r="B34" s="341" t="s">
        <v>18</v>
      </c>
      <c r="C34" s="342"/>
      <c r="D34" s="342"/>
      <c r="E34" s="342"/>
      <c r="F34" s="342"/>
      <c r="G34" s="342"/>
      <c r="H34" s="320"/>
      <c r="I34" s="320"/>
      <c r="J34" s="320"/>
      <c r="K34" s="320"/>
    </row>
    <row r="35" spans="1:11" s="325" customFormat="1" ht="35.1" customHeight="1" x14ac:dyDescent="0.2">
      <c r="A35" s="320"/>
      <c r="B35" s="341" t="s">
        <v>19</v>
      </c>
      <c r="C35" s="343">
        <f>$C$34-C34</f>
        <v>0</v>
      </c>
      <c r="D35" s="343">
        <f t="shared" ref="D35:G35" si="0">$C$34-D34</f>
        <v>0</v>
      </c>
      <c r="E35" s="343">
        <f t="shared" si="0"/>
        <v>0</v>
      </c>
      <c r="F35" s="343">
        <f>$C$34-F34</f>
        <v>0</v>
      </c>
      <c r="G35" s="343">
        <f t="shared" si="0"/>
        <v>0</v>
      </c>
      <c r="H35" s="320"/>
      <c r="I35" s="320"/>
      <c r="J35" s="320"/>
      <c r="K35" s="320"/>
    </row>
    <row r="36" spans="1:11" s="325" customFormat="1" ht="35.1" customHeight="1" x14ac:dyDescent="0.2">
      <c r="A36" s="320"/>
      <c r="B36" s="341" t="s">
        <v>51</v>
      </c>
      <c r="C36" s="343">
        <f>ABS(C35)</f>
        <v>0</v>
      </c>
      <c r="D36" s="343">
        <f t="shared" ref="D36:G36" si="1">ABS(D35)</f>
        <v>0</v>
      </c>
      <c r="E36" s="343">
        <f t="shared" si="1"/>
        <v>0</v>
      </c>
      <c r="F36" s="343">
        <f t="shared" si="1"/>
        <v>0</v>
      </c>
      <c r="G36" s="343">
        <f t="shared" si="1"/>
        <v>0</v>
      </c>
      <c r="H36" s="320"/>
      <c r="I36" s="320"/>
      <c r="J36" s="320"/>
      <c r="K36" s="320"/>
    </row>
    <row r="37" spans="1:11" s="325" customFormat="1" ht="35.1" customHeight="1" x14ac:dyDescent="0.25">
      <c r="A37" s="320"/>
      <c r="B37" s="344" t="s">
        <v>52</v>
      </c>
      <c r="C37" s="345">
        <f>MAX(C36:G36)*1000</f>
        <v>0</v>
      </c>
      <c r="D37" s="346"/>
      <c r="E37" s="346"/>
      <c r="F37" s="346"/>
      <c r="G37" s="346"/>
      <c r="H37" s="320"/>
      <c r="I37" s="320"/>
      <c r="J37" s="320"/>
      <c r="K37" s="320"/>
    </row>
    <row r="38" spans="1:11" s="325" customFormat="1" ht="9.9499999999999993" customHeight="1" thickBot="1" x14ac:dyDescent="0.25">
      <c r="A38" s="320"/>
      <c r="B38" s="320"/>
      <c r="C38" s="320"/>
      <c r="D38" s="320"/>
      <c r="E38" s="320"/>
      <c r="F38" s="320"/>
      <c r="G38" s="320"/>
      <c r="H38" s="320"/>
      <c r="I38" s="320"/>
      <c r="J38" s="320"/>
      <c r="K38" s="320"/>
    </row>
    <row r="39" spans="1:11" s="325" customFormat="1" ht="35.1" customHeight="1" thickBot="1" x14ac:dyDescent="0.25">
      <c r="B39" s="321" t="s">
        <v>20</v>
      </c>
      <c r="C39" s="322"/>
      <c r="D39" s="322"/>
      <c r="E39" s="322"/>
      <c r="F39" s="322"/>
      <c r="G39" s="322"/>
      <c r="H39" s="322"/>
      <c r="I39" s="322"/>
      <c r="J39" s="323"/>
      <c r="K39" s="320"/>
    </row>
    <row r="40" spans="1:11" s="347" customFormat="1" ht="35.1" customHeight="1" x14ac:dyDescent="0.2">
      <c r="B40" s="348" t="s">
        <v>23</v>
      </c>
      <c r="C40" s="348"/>
      <c r="D40" s="348"/>
      <c r="E40" s="348"/>
      <c r="F40" s="348"/>
      <c r="G40" s="348"/>
      <c r="H40" s="348"/>
      <c r="I40" s="348"/>
      <c r="J40" s="348"/>
      <c r="K40" s="349" t="s">
        <v>55</v>
      </c>
    </row>
    <row r="41" spans="1:11" s="325" customFormat="1" ht="35.1" customHeight="1" x14ac:dyDescent="0.2">
      <c r="A41" s="350" t="s">
        <v>21</v>
      </c>
      <c r="B41" s="351">
        <v>1</v>
      </c>
      <c r="C41" s="351">
        <v>2</v>
      </c>
      <c r="D41" s="351">
        <v>3</v>
      </c>
      <c r="E41" s="351">
        <v>4</v>
      </c>
      <c r="F41" s="351">
        <v>5</v>
      </c>
      <c r="G41" s="351">
        <v>6</v>
      </c>
      <c r="H41" s="351">
        <v>7</v>
      </c>
      <c r="I41" s="351">
        <v>8</v>
      </c>
      <c r="J41" s="351">
        <v>9</v>
      </c>
      <c r="K41" s="352">
        <v>10</v>
      </c>
    </row>
    <row r="42" spans="1:11" s="325" customFormat="1" ht="35.1" customHeight="1" x14ac:dyDescent="0.2">
      <c r="A42" s="353">
        <f>D22</f>
        <v>10</v>
      </c>
      <c r="B42" s="342"/>
      <c r="C42" s="342"/>
      <c r="D42" s="342"/>
      <c r="E42" s="342"/>
      <c r="F42" s="342"/>
      <c r="G42" s="342"/>
      <c r="H42" s="342"/>
      <c r="I42" s="342"/>
      <c r="J42" s="342"/>
      <c r="K42" s="342"/>
    </row>
    <row r="43" spans="1:11" s="325" customFormat="1" ht="35.1" customHeight="1" x14ac:dyDescent="0.2">
      <c r="A43" s="353">
        <f>E22</f>
        <v>100</v>
      </c>
      <c r="B43" s="342"/>
      <c r="C43" s="342"/>
      <c r="D43" s="342"/>
      <c r="E43" s="342"/>
      <c r="F43" s="342"/>
      <c r="G43" s="342"/>
      <c r="H43" s="342"/>
      <c r="I43" s="342"/>
      <c r="J43" s="342"/>
      <c r="K43" s="342"/>
    </row>
    <row r="44" spans="1:11" s="325" customFormat="1" ht="35.1" customHeight="1" x14ac:dyDescent="0.2">
      <c r="A44" s="353">
        <f>F22</f>
        <v>200</v>
      </c>
      <c r="B44" s="342"/>
      <c r="C44" s="342"/>
      <c r="D44" s="342"/>
      <c r="E44" s="342"/>
      <c r="F44" s="342"/>
      <c r="G44" s="342"/>
      <c r="H44" s="342"/>
      <c r="I44" s="342"/>
      <c r="J44" s="342"/>
      <c r="K44" s="342"/>
    </row>
    <row r="45" spans="1:11" s="325" customFormat="1" ht="35.1" customHeight="1" x14ac:dyDescent="0.2">
      <c r="B45" s="354" t="s">
        <v>21</v>
      </c>
      <c r="C45" s="354" t="s">
        <v>22</v>
      </c>
      <c r="D45" s="355" t="s">
        <v>73</v>
      </c>
      <c r="E45" s="355" t="s">
        <v>72</v>
      </c>
      <c r="F45" s="355" t="s">
        <v>74</v>
      </c>
      <c r="G45" s="320"/>
      <c r="I45" s="320"/>
      <c r="K45" s="356"/>
    </row>
    <row r="46" spans="1:11" s="325" customFormat="1" ht="35.1" customHeight="1" x14ac:dyDescent="0.2">
      <c r="B46" s="357">
        <f>A42</f>
        <v>10</v>
      </c>
      <c r="C46" s="358" t="e">
        <f>AVERAGE(B42:K42)</f>
        <v>#DIV/0!</v>
      </c>
      <c r="D46" s="359" t="e">
        <f>_xlfn.STDEV.S(B42:K42)</f>
        <v>#DIV/0!</v>
      </c>
      <c r="E46" s="359" t="e">
        <f>D46*1000</f>
        <v>#DIV/0!</v>
      </c>
      <c r="F46" s="360" t="e">
        <f>MAX(E46:E48)</f>
        <v>#DIV/0!</v>
      </c>
      <c r="G46" s="320"/>
      <c r="J46" s="361"/>
    </row>
    <row r="47" spans="1:11" s="325" customFormat="1" ht="35.1" customHeight="1" x14ac:dyDescent="0.2">
      <c r="B47" s="357">
        <f>A43</f>
        <v>100</v>
      </c>
      <c r="C47" s="358" t="e">
        <f t="shared" ref="C47:C48" si="2">AVERAGE(B43:K43)</f>
        <v>#DIV/0!</v>
      </c>
      <c r="D47" s="359" t="e">
        <f t="shared" ref="D47:D48" si="3">_xlfn.STDEV.S(B43:K43)</f>
        <v>#DIV/0!</v>
      </c>
      <c r="E47" s="359" t="e">
        <f t="shared" ref="E47:E48" si="4">D47*1000</f>
        <v>#DIV/0!</v>
      </c>
      <c r="F47" s="320"/>
      <c r="G47" s="320"/>
      <c r="J47" s="361"/>
    </row>
    <row r="48" spans="1:11" s="325" customFormat="1" ht="35.1" customHeight="1" x14ac:dyDescent="0.2">
      <c r="A48" s="320"/>
      <c r="B48" s="357">
        <f>A44</f>
        <v>200</v>
      </c>
      <c r="C48" s="358" t="e">
        <f t="shared" si="2"/>
        <v>#DIV/0!</v>
      </c>
      <c r="D48" s="359" t="e">
        <f t="shared" si="3"/>
        <v>#DIV/0!</v>
      </c>
      <c r="E48" s="359" t="e">
        <f t="shared" si="4"/>
        <v>#DIV/0!</v>
      </c>
      <c r="F48" s="320"/>
      <c r="G48" s="320"/>
      <c r="I48" s="361"/>
      <c r="J48" s="361"/>
      <c r="K48" s="361"/>
    </row>
    <row r="49" spans="1:12" s="325" customFormat="1" ht="9.9499999999999993" customHeight="1" thickBot="1" x14ac:dyDescent="0.25">
      <c r="A49" s="320"/>
      <c r="I49" s="361"/>
      <c r="J49" s="361"/>
      <c r="K49" s="361"/>
    </row>
    <row r="50" spans="1:12" s="325" customFormat="1" ht="35.1" customHeight="1" thickBot="1" x14ac:dyDescent="0.25">
      <c r="A50" s="320"/>
      <c r="B50" s="362" t="s">
        <v>26</v>
      </c>
      <c r="C50" s="363"/>
      <c r="D50" s="363"/>
      <c r="E50" s="363"/>
      <c r="F50" s="363"/>
      <c r="G50" s="363"/>
      <c r="H50" s="363"/>
      <c r="I50" s="363"/>
      <c r="J50" s="363"/>
      <c r="K50" s="363"/>
      <c r="L50" s="364"/>
    </row>
    <row r="51" spans="1:12" s="325" customFormat="1" ht="35.1" customHeight="1" thickBot="1" x14ac:dyDescent="0.25">
      <c r="B51" s="365" t="s">
        <v>132</v>
      </c>
      <c r="C51" s="366"/>
      <c r="D51" s="366"/>
      <c r="E51" s="367"/>
      <c r="F51" s="368"/>
      <c r="G51" s="365" t="s">
        <v>133</v>
      </c>
      <c r="H51" s="366"/>
      <c r="I51" s="366"/>
      <c r="J51" s="366"/>
      <c r="K51" s="366"/>
      <c r="L51" s="367"/>
    </row>
    <row r="52" spans="1:12" s="325" customFormat="1" ht="35.1" customHeight="1" x14ac:dyDescent="0.2">
      <c r="A52" s="320"/>
      <c r="B52" s="354" t="s">
        <v>21</v>
      </c>
      <c r="C52" s="355" t="s">
        <v>40</v>
      </c>
      <c r="D52" s="369" t="s">
        <v>39</v>
      </c>
      <c r="E52" s="369" t="s">
        <v>39</v>
      </c>
      <c r="F52" s="368"/>
      <c r="G52" s="355" t="s">
        <v>40</v>
      </c>
      <c r="H52" s="355" t="s">
        <v>79</v>
      </c>
      <c r="I52" s="355"/>
      <c r="J52" s="355"/>
      <c r="K52" s="369" t="s">
        <v>39</v>
      </c>
      <c r="L52" s="369" t="s">
        <v>39</v>
      </c>
    </row>
    <row r="53" spans="1:12" s="325" customFormat="1" ht="35.1" customHeight="1" x14ac:dyDescent="0.2">
      <c r="A53" s="320"/>
      <c r="B53" s="370">
        <f>H21</f>
        <v>0</v>
      </c>
      <c r="C53" s="371"/>
      <c r="D53" s="372">
        <f>C53-B53</f>
        <v>0</v>
      </c>
      <c r="E53" s="360">
        <f>D53*1000</f>
        <v>0</v>
      </c>
      <c r="F53" s="368"/>
      <c r="G53" s="371"/>
      <c r="H53" s="371"/>
      <c r="I53" s="358" t="e">
        <f>AVERAGE(G53:H53)</f>
        <v>#DIV/0!</v>
      </c>
      <c r="J53" s="373" t="e">
        <f>I53*1000</f>
        <v>#DIV/0!</v>
      </c>
      <c r="K53" s="374" t="e">
        <f>I53-B53</f>
        <v>#DIV/0!</v>
      </c>
      <c r="L53" s="375" t="e">
        <f>K53*1000</f>
        <v>#DIV/0!</v>
      </c>
    </row>
    <row r="54" spans="1:12" s="325" customFormat="1" ht="35.1" customHeight="1" x14ac:dyDescent="0.2">
      <c r="A54" s="320"/>
      <c r="B54" s="376">
        <f t="shared" ref="B54:B57" si="5">H22</f>
        <v>0</v>
      </c>
      <c r="C54" s="371"/>
      <c r="D54" s="372">
        <f t="shared" ref="D54:D57" si="6">C54-B54</f>
        <v>0</v>
      </c>
      <c r="E54" s="360">
        <f t="shared" ref="E54:E57" si="7">D54*1000</f>
        <v>0</v>
      </c>
      <c r="F54" s="368"/>
      <c r="G54" s="371"/>
      <c r="H54" s="371"/>
      <c r="I54" s="358" t="e">
        <f>AVERAGE(G54:H54)</f>
        <v>#DIV/0!</v>
      </c>
      <c r="J54" s="373" t="e">
        <f>I54*1000</f>
        <v>#DIV/0!</v>
      </c>
      <c r="K54" s="372" t="e">
        <f>I54-B54</f>
        <v>#DIV/0!</v>
      </c>
      <c r="L54" s="375" t="e">
        <f t="shared" ref="L54:L57" si="8">K54*1000</f>
        <v>#DIV/0!</v>
      </c>
    </row>
    <row r="55" spans="1:12" s="325" customFormat="1" ht="35.1" customHeight="1" x14ac:dyDescent="0.2">
      <c r="A55" s="320"/>
      <c r="B55" s="376">
        <f t="shared" si="5"/>
        <v>0</v>
      </c>
      <c r="C55" s="371"/>
      <c r="D55" s="372">
        <f t="shared" si="6"/>
        <v>0</v>
      </c>
      <c r="E55" s="360">
        <f t="shared" si="7"/>
        <v>0</v>
      </c>
      <c r="F55" s="368"/>
      <c r="G55" s="371"/>
      <c r="H55" s="371"/>
      <c r="I55" s="358" t="e">
        <f>AVERAGE(G55:H55)</f>
        <v>#DIV/0!</v>
      </c>
      <c r="J55" s="373" t="e">
        <f t="shared" ref="J55:J57" si="9">I55*1000</f>
        <v>#DIV/0!</v>
      </c>
      <c r="K55" s="372" t="e">
        <f>I55-B55</f>
        <v>#DIV/0!</v>
      </c>
      <c r="L55" s="377" t="e">
        <f t="shared" si="8"/>
        <v>#DIV/0!</v>
      </c>
    </row>
    <row r="56" spans="1:12" s="325" customFormat="1" ht="35.1" customHeight="1" x14ac:dyDescent="0.2">
      <c r="A56" s="320"/>
      <c r="B56" s="376">
        <f t="shared" si="5"/>
        <v>0</v>
      </c>
      <c r="C56" s="371"/>
      <c r="D56" s="372">
        <f t="shared" si="6"/>
        <v>0</v>
      </c>
      <c r="E56" s="360">
        <f t="shared" si="7"/>
        <v>0</v>
      </c>
      <c r="F56" s="368"/>
      <c r="G56" s="371"/>
      <c r="H56" s="371"/>
      <c r="I56" s="358" t="e">
        <f>AVERAGE(G56:H56)</f>
        <v>#DIV/0!</v>
      </c>
      <c r="J56" s="373" t="e">
        <f t="shared" si="9"/>
        <v>#DIV/0!</v>
      </c>
      <c r="K56" s="372" t="e">
        <f>I56-B56</f>
        <v>#DIV/0!</v>
      </c>
      <c r="L56" s="377" t="e">
        <f t="shared" si="8"/>
        <v>#DIV/0!</v>
      </c>
    </row>
    <row r="57" spans="1:12" s="325" customFormat="1" ht="35.1" customHeight="1" x14ac:dyDescent="0.2">
      <c r="A57" s="320"/>
      <c r="B57" s="376">
        <f t="shared" si="5"/>
        <v>0</v>
      </c>
      <c r="C57" s="371"/>
      <c r="D57" s="372">
        <f t="shared" si="6"/>
        <v>0</v>
      </c>
      <c r="E57" s="360">
        <f t="shared" si="7"/>
        <v>0</v>
      </c>
      <c r="F57" s="378"/>
      <c r="G57" s="371"/>
      <c r="H57" s="371"/>
      <c r="I57" s="358" t="e">
        <f t="shared" ref="I57" si="10">AVERAGE(G57:H57)</f>
        <v>#DIV/0!</v>
      </c>
      <c r="J57" s="373" t="e">
        <f t="shared" si="9"/>
        <v>#DIV/0!</v>
      </c>
      <c r="K57" s="372" t="e">
        <f>I57-B57</f>
        <v>#DIV/0!</v>
      </c>
      <c r="L57" s="377" t="e">
        <f t="shared" si="8"/>
        <v>#DIV/0!</v>
      </c>
    </row>
    <row r="58" spans="1:12" s="325" customFormat="1" ht="9.9499999999999993" customHeight="1" thickBot="1" x14ac:dyDescent="0.25">
      <c r="A58" s="320"/>
      <c r="B58" s="320"/>
      <c r="C58" s="320"/>
      <c r="D58" s="320"/>
      <c r="E58" s="320"/>
      <c r="F58" s="320"/>
      <c r="G58" s="320"/>
      <c r="H58" s="320"/>
      <c r="I58" s="320"/>
      <c r="J58" s="320"/>
      <c r="K58" s="320"/>
      <c r="L58" s="320"/>
    </row>
    <row r="59" spans="1:12" s="325" customFormat="1" ht="35.1" customHeight="1" thickBot="1" x14ac:dyDescent="0.25">
      <c r="A59" s="379"/>
      <c r="B59" s="321" t="s">
        <v>70</v>
      </c>
      <c r="C59" s="322"/>
      <c r="D59" s="322"/>
      <c r="E59" s="322"/>
      <c r="F59" s="322"/>
      <c r="G59" s="322"/>
      <c r="H59" s="322"/>
      <c r="I59" s="323"/>
      <c r="J59" s="320"/>
      <c r="K59" s="320"/>
    </row>
    <row r="60" spans="1:12" s="325" customFormat="1" ht="35.1" customHeight="1" x14ac:dyDescent="0.2">
      <c r="A60" s="379"/>
      <c r="B60" s="337" t="s">
        <v>69</v>
      </c>
      <c r="C60" s="380"/>
      <c r="D60" s="381" t="s">
        <v>6</v>
      </c>
      <c r="E60" s="382"/>
      <c r="F60" s="383" t="s">
        <v>4</v>
      </c>
      <c r="G60" s="380"/>
      <c r="H60" s="337" t="s">
        <v>5</v>
      </c>
      <c r="I60" s="384"/>
      <c r="J60" s="320"/>
      <c r="K60" s="320"/>
    </row>
    <row r="61" spans="1:12" s="325" customFormat="1" ht="35.1" customHeight="1" x14ac:dyDescent="0.2">
      <c r="A61" s="379"/>
      <c r="C61" s="345" t="s">
        <v>67</v>
      </c>
      <c r="E61" s="385">
        <f>(E29+E60)/2</f>
        <v>0</v>
      </c>
      <c r="F61" s="386"/>
      <c r="G61" s="385">
        <f>(G29+G60)/2</f>
        <v>0</v>
      </c>
      <c r="H61" s="386"/>
      <c r="I61" s="385">
        <f>(I29+I60)/2</f>
        <v>0</v>
      </c>
      <c r="J61" s="320"/>
      <c r="K61" s="320"/>
    </row>
    <row r="62" spans="1:12" s="325" customFormat="1" ht="9.9499999999999993" customHeight="1" thickBot="1" x14ac:dyDescent="0.25">
      <c r="A62" s="379"/>
      <c r="B62" s="379"/>
      <c r="C62" s="379"/>
      <c r="D62" s="379"/>
      <c r="E62" s="379"/>
      <c r="F62" s="379"/>
      <c r="G62" s="379"/>
      <c r="H62" s="379"/>
      <c r="I62" s="379"/>
      <c r="J62" s="320"/>
      <c r="K62" s="320"/>
    </row>
    <row r="63" spans="1:12" s="325" customFormat="1" ht="35.1" customHeight="1" thickBot="1" x14ac:dyDescent="0.25">
      <c r="A63" s="321" t="s">
        <v>37</v>
      </c>
      <c r="B63" s="322"/>
      <c r="C63" s="322"/>
      <c r="D63" s="322"/>
      <c r="E63" s="322"/>
      <c r="F63" s="322"/>
      <c r="G63" s="322"/>
      <c r="H63" s="322"/>
      <c r="I63" s="322"/>
      <c r="J63" s="322"/>
      <c r="K63" s="322"/>
      <c r="L63" s="323"/>
    </row>
    <row r="64" spans="1:12" s="347" customFormat="1" ht="9.9499999999999993" customHeight="1" thickBot="1" x14ac:dyDescent="0.25"/>
    <row r="65" spans="1:15" s="325" customFormat="1" ht="35.1" customHeight="1" thickBot="1" x14ac:dyDescent="0.25">
      <c r="F65" s="387" t="s">
        <v>31</v>
      </c>
      <c r="G65" s="388"/>
      <c r="H65" s="388"/>
      <c r="I65" s="388"/>
      <c r="J65" s="389"/>
    </row>
    <row r="66" spans="1:15" s="361" customFormat="1" ht="35.1" customHeight="1" x14ac:dyDescent="0.2">
      <c r="D66" s="390"/>
      <c r="F66" s="354">
        <f>G21</f>
        <v>1</v>
      </c>
      <c r="G66" s="354">
        <f>G22</f>
        <v>5</v>
      </c>
      <c r="H66" s="354">
        <f>G23</f>
        <v>50</v>
      </c>
      <c r="I66" s="354">
        <f>G24</f>
        <v>100</v>
      </c>
      <c r="J66" s="354">
        <f>G25</f>
        <v>200</v>
      </c>
      <c r="K66" s="325"/>
      <c r="L66" s="325"/>
      <c r="M66" s="325"/>
      <c r="N66" s="325"/>
      <c r="O66" s="325"/>
    </row>
    <row r="67" spans="1:15" s="347" customFormat="1" ht="9.9499999999999993" customHeight="1" thickBot="1" x14ac:dyDescent="0.25">
      <c r="L67" s="325"/>
      <c r="M67" s="325"/>
      <c r="N67" s="325"/>
      <c r="O67" s="325"/>
    </row>
    <row r="68" spans="1:15" s="325" customFormat="1" ht="35.1" customHeight="1" thickBot="1" x14ac:dyDescent="0.25">
      <c r="B68" s="391" t="s">
        <v>36</v>
      </c>
      <c r="C68" s="392"/>
      <c r="D68" s="393"/>
      <c r="E68" s="347"/>
      <c r="F68" s="321" t="s">
        <v>54</v>
      </c>
      <c r="G68" s="322"/>
      <c r="H68" s="322"/>
      <c r="I68" s="322"/>
      <c r="J68" s="323"/>
      <c r="K68" s="394" t="s">
        <v>30</v>
      </c>
      <c r="L68" s="395" t="s">
        <v>134</v>
      </c>
    </row>
    <row r="69" spans="1:15" s="325" customFormat="1" ht="35.1" customHeight="1" x14ac:dyDescent="0.2">
      <c r="A69" s="396" t="s">
        <v>24</v>
      </c>
      <c r="B69" s="397"/>
      <c r="C69" s="397"/>
      <c r="D69" s="397"/>
      <c r="E69" s="398"/>
      <c r="F69" s="399" t="e">
        <f>(J53*$C$37)/(2*$G$32*SQRT(3))</f>
        <v>#DIV/0!</v>
      </c>
      <c r="G69" s="399" t="e">
        <f>(J54*$C$37)/(2*$G$32*SQRT(3))</f>
        <v>#DIV/0!</v>
      </c>
      <c r="H69" s="399" t="e">
        <f>(J55*$C$37)/(2*$G$32*SQRT(3))</f>
        <v>#DIV/0!</v>
      </c>
      <c r="I69" s="399" t="e">
        <f>(J56*$C$37)/(2*$G$32*SQRT(3))</f>
        <v>#DIV/0!</v>
      </c>
      <c r="J69" s="399" t="e">
        <f>(J57*$C$37)/(2*$G$32*SQRT(3))</f>
        <v>#DIV/0!</v>
      </c>
      <c r="K69" s="400" t="s">
        <v>56</v>
      </c>
      <c r="L69" s="401">
        <v>100</v>
      </c>
    </row>
    <row r="70" spans="1:15" s="325" customFormat="1" ht="35.1" customHeight="1" x14ac:dyDescent="0.2">
      <c r="A70" s="396" t="s">
        <v>25</v>
      </c>
      <c r="B70" s="402"/>
      <c r="C70" s="403"/>
      <c r="D70" s="403"/>
      <c r="E70" s="404"/>
      <c r="F70" s="359" t="e">
        <f>$F$46/SQRT($K$41)</f>
        <v>#DIV/0!</v>
      </c>
      <c r="G70" s="359" t="e">
        <f t="shared" ref="G70:J70" si="11">$F$46/SQRT($K$41)</f>
        <v>#DIV/0!</v>
      </c>
      <c r="H70" s="359" t="e">
        <f t="shared" si="11"/>
        <v>#DIV/0!</v>
      </c>
      <c r="I70" s="359" t="e">
        <f t="shared" si="11"/>
        <v>#DIV/0!</v>
      </c>
      <c r="J70" s="359" t="e">
        <f t="shared" si="11"/>
        <v>#DIV/0!</v>
      </c>
      <c r="K70" s="405" t="s">
        <v>57</v>
      </c>
      <c r="L70" s="406">
        <f>K41-1</f>
        <v>9</v>
      </c>
    </row>
    <row r="71" spans="1:15" s="325" customFormat="1" ht="35.1" customHeight="1" x14ac:dyDescent="0.2">
      <c r="A71" s="396" t="s">
        <v>27</v>
      </c>
      <c r="B71" s="402"/>
      <c r="C71" s="407"/>
      <c r="D71" s="407"/>
      <c r="E71" s="407"/>
      <c r="F71" s="359">
        <f>($D$14*1000)/SQRT(6)</f>
        <v>0</v>
      </c>
      <c r="G71" s="359">
        <f>($D$14*1000)/SQRT(6)</f>
        <v>0</v>
      </c>
      <c r="H71" s="359">
        <f>($D$14*1000)/SQRT(6)</f>
        <v>0</v>
      </c>
      <c r="I71" s="359">
        <f t="shared" ref="I71:J71" si="12">($D$14*1000)/SQRT(6)</f>
        <v>0</v>
      </c>
      <c r="J71" s="359">
        <f t="shared" si="12"/>
        <v>0</v>
      </c>
      <c r="K71" s="405" t="s">
        <v>56</v>
      </c>
      <c r="L71" s="406">
        <v>100</v>
      </c>
    </row>
    <row r="72" spans="1:15" s="325" customFormat="1" ht="35.1" customHeight="1" thickBot="1" x14ac:dyDescent="0.25">
      <c r="A72" s="368"/>
      <c r="B72" s="368"/>
      <c r="C72" s="408"/>
      <c r="D72" s="409"/>
      <c r="E72" s="410"/>
      <c r="F72" s="411" t="e">
        <f>SQRT((F69)^2+(F70)^2+(F71)^2)</f>
        <v>#DIV/0!</v>
      </c>
      <c r="G72" s="411" t="e">
        <f t="shared" ref="G72:J72" si="13">SQRT((G69)^2+(G70)^2+(G71)^2)</f>
        <v>#DIV/0!</v>
      </c>
      <c r="H72" s="411" t="e">
        <f t="shared" si="13"/>
        <v>#DIV/0!</v>
      </c>
      <c r="I72" s="411" t="e">
        <f t="shared" si="13"/>
        <v>#DIV/0!</v>
      </c>
      <c r="J72" s="411" t="e">
        <f t="shared" si="13"/>
        <v>#DIV/0!</v>
      </c>
      <c r="K72" s="405" t="s">
        <v>57</v>
      </c>
      <c r="L72" s="361"/>
    </row>
    <row r="73" spans="1:15" s="325" customFormat="1" ht="35.1" customHeight="1" thickBot="1" x14ac:dyDescent="0.25">
      <c r="A73" s="368"/>
      <c r="B73" s="368"/>
      <c r="C73" s="368"/>
      <c r="D73" s="368"/>
      <c r="E73" s="320"/>
      <c r="F73" s="321" t="s">
        <v>131</v>
      </c>
      <c r="G73" s="322"/>
      <c r="H73" s="322"/>
      <c r="I73" s="322"/>
      <c r="J73" s="323"/>
    </row>
    <row r="74" spans="1:15" s="325" customFormat="1" ht="35.1" customHeight="1" x14ac:dyDescent="0.2">
      <c r="A74" s="396" t="s">
        <v>28</v>
      </c>
      <c r="B74" s="402"/>
      <c r="C74" s="412"/>
      <c r="D74" s="412"/>
      <c r="E74" s="413"/>
      <c r="F74" s="414">
        <f>I21/L29</f>
        <v>0</v>
      </c>
      <c r="G74" s="414">
        <f>I22/L29</f>
        <v>0</v>
      </c>
      <c r="H74" s="414">
        <f>I23/L29</f>
        <v>0</v>
      </c>
      <c r="I74" s="414">
        <f>I24/L29</f>
        <v>0</v>
      </c>
      <c r="J74" s="414">
        <f>I25/L29</f>
        <v>0</v>
      </c>
      <c r="K74" s="373" t="s">
        <v>57</v>
      </c>
      <c r="L74" s="406">
        <v>100</v>
      </c>
    </row>
    <row r="75" spans="1:15" s="325" customFormat="1" ht="35.1" customHeight="1" x14ac:dyDescent="0.2">
      <c r="A75" s="415" t="s">
        <v>29</v>
      </c>
      <c r="B75" s="415"/>
      <c r="C75" s="412"/>
      <c r="D75" s="412"/>
      <c r="E75" s="413"/>
      <c r="F75" s="416">
        <f>(3*I21)/(4*SQRT(3))</f>
        <v>0</v>
      </c>
      <c r="G75" s="416">
        <f>(3*I22)/(4*SQRT(3))</f>
        <v>0</v>
      </c>
      <c r="H75" s="416">
        <f>(3*I23)/(4*SQRT(3))</f>
        <v>0</v>
      </c>
      <c r="I75" s="416">
        <f>(3*I24)/(4*SQRT(3))</f>
        <v>0</v>
      </c>
      <c r="J75" s="416">
        <f>(3*I25)/(4*SQRT(3))</f>
        <v>0</v>
      </c>
      <c r="K75" s="373" t="s">
        <v>56</v>
      </c>
      <c r="L75" s="401">
        <v>100</v>
      </c>
    </row>
    <row r="76" spans="1:15" s="325" customFormat="1" ht="35.1" customHeight="1" x14ac:dyDescent="0.2">
      <c r="A76" s="396" t="s">
        <v>35</v>
      </c>
      <c r="B76" s="402"/>
      <c r="C76" s="412"/>
      <c r="D76" s="412"/>
      <c r="E76" s="413"/>
      <c r="F76" s="416">
        <f>I21/SQRT(3)</f>
        <v>0</v>
      </c>
      <c r="G76" s="416">
        <f>I22/SQRT(3)</f>
        <v>0</v>
      </c>
      <c r="H76" s="416">
        <f>I23/SQRT(3)</f>
        <v>0</v>
      </c>
      <c r="I76" s="416">
        <f>I24/SQRT(3)</f>
        <v>0</v>
      </c>
      <c r="J76" s="416">
        <f>I25/SQRT(3)</f>
        <v>0</v>
      </c>
      <c r="K76" s="373" t="s">
        <v>56</v>
      </c>
      <c r="L76" s="406">
        <v>100</v>
      </c>
    </row>
    <row r="77" spans="1:15" s="325" customFormat="1" ht="35.1" customHeight="1" thickBot="1" x14ac:dyDescent="0.25">
      <c r="B77" s="320"/>
      <c r="C77" s="417"/>
      <c r="D77" s="417"/>
      <c r="E77" s="417"/>
      <c r="F77" s="418">
        <f>SQRT(F74^2+F75^2+F76^2)</f>
        <v>0</v>
      </c>
      <c r="G77" s="418">
        <f t="shared" ref="G77:J77" si="14">SQRT(G74^2+G75^2+G76^2)</f>
        <v>0</v>
      </c>
      <c r="H77" s="418">
        <f t="shared" si="14"/>
        <v>0</v>
      </c>
      <c r="I77" s="418">
        <f t="shared" si="14"/>
        <v>0</v>
      </c>
      <c r="J77" s="418">
        <f t="shared" si="14"/>
        <v>0</v>
      </c>
      <c r="K77" s="373" t="s">
        <v>57</v>
      </c>
      <c r="L77" s="320"/>
    </row>
    <row r="78" spans="1:15" s="325" customFormat="1" ht="35.1" customHeight="1" thickBot="1" x14ac:dyDescent="0.25">
      <c r="B78" s="320"/>
      <c r="E78" s="320"/>
      <c r="F78" s="321" t="s">
        <v>130</v>
      </c>
      <c r="G78" s="322"/>
      <c r="H78" s="322"/>
      <c r="I78" s="322"/>
      <c r="J78" s="323"/>
    </row>
    <row r="79" spans="1:15" s="325" customFormat="1" ht="35.1" customHeight="1" thickBot="1" x14ac:dyDescent="0.25">
      <c r="C79" s="419"/>
      <c r="D79" s="420"/>
      <c r="E79" s="420"/>
      <c r="F79" s="421" t="e">
        <f>SQRT((F72)^2+(F77)^2)</f>
        <v>#DIV/0!</v>
      </c>
      <c r="G79" s="422" t="e">
        <f t="shared" ref="G79:J79" si="15">SQRT((G72)^2+(G77)^2)</f>
        <v>#DIV/0!</v>
      </c>
      <c r="H79" s="422" t="e">
        <f t="shared" si="15"/>
        <v>#DIV/0!</v>
      </c>
      <c r="I79" s="422" t="e">
        <f t="shared" si="15"/>
        <v>#DIV/0!</v>
      </c>
      <c r="J79" s="423" t="e">
        <f t="shared" si="15"/>
        <v>#DIV/0!</v>
      </c>
    </row>
    <row r="80" spans="1:15" s="361" customFormat="1" ht="9.9499999999999993" customHeight="1" thickBot="1" x14ac:dyDescent="0.25">
      <c r="A80" s="424"/>
      <c r="B80" s="424"/>
      <c r="D80" s="379"/>
    </row>
    <row r="81" spans="1:11" s="347" customFormat="1" ht="35.1" customHeight="1" thickBot="1" x14ac:dyDescent="0.25">
      <c r="F81" s="425" t="s">
        <v>32</v>
      </c>
      <c r="G81" s="426"/>
      <c r="H81" s="426"/>
      <c r="I81" s="426"/>
      <c r="J81" s="427"/>
    </row>
    <row r="82" spans="1:11" s="325" customFormat="1" ht="35.1" customHeight="1" thickBot="1" x14ac:dyDescent="0.25">
      <c r="C82" s="428"/>
      <c r="D82" s="428"/>
      <c r="E82" s="320"/>
      <c r="F82" s="429" t="s">
        <v>63</v>
      </c>
      <c r="G82" s="430"/>
      <c r="H82" s="430"/>
      <c r="I82" s="430"/>
      <c r="J82" s="431"/>
      <c r="K82" s="320"/>
    </row>
    <row r="83" spans="1:11" s="325" customFormat="1" ht="35.1" customHeight="1" x14ac:dyDescent="0.2">
      <c r="A83" s="432" t="s">
        <v>124</v>
      </c>
      <c r="B83" s="433"/>
      <c r="C83" s="433"/>
      <c r="D83" s="434"/>
      <c r="E83" s="435"/>
      <c r="F83" s="436">
        <v>100</v>
      </c>
      <c r="G83" s="436">
        <v>100</v>
      </c>
      <c r="H83" s="436">
        <v>100</v>
      </c>
      <c r="I83" s="436">
        <v>100</v>
      </c>
      <c r="J83" s="436">
        <v>100</v>
      </c>
      <c r="K83" s="320"/>
    </row>
    <row r="84" spans="1:11" s="325" customFormat="1" ht="35.1" customHeight="1" x14ac:dyDescent="0.2">
      <c r="A84" s="432" t="s">
        <v>125</v>
      </c>
      <c r="B84" s="433"/>
      <c r="C84" s="433"/>
      <c r="D84" s="434"/>
      <c r="E84" s="435"/>
      <c r="F84" s="437">
        <f>$K$41-1</f>
        <v>9</v>
      </c>
      <c r="G84" s="438">
        <f t="shared" ref="G84:J84" si="16">$K$41-1</f>
        <v>9</v>
      </c>
      <c r="H84" s="438">
        <f t="shared" si="16"/>
        <v>9</v>
      </c>
      <c r="I84" s="438">
        <f t="shared" si="16"/>
        <v>9</v>
      </c>
      <c r="J84" s="438">
        <f t="shared" si="16"/>
        <v>9</v>
      </c>
      <c r="K84" s="320"/>
    </row>
    <row r="85" spans="1:11" s="325" customFormat="1" ht="35.1" customHeight="1" x14ac:dyDescent="0.2">
      <c r="A85" s="432" t="s">
        <v>126</v>
      </c>
      <c r="B85" s="433"/>
      <c r="C85" s="433"/>
      <c r="D85" s="434"/>
      <c r="E85" s="435"/>
      <c r="F85" s="437">
        <v>100</v>
      </c>
      <c r="G85" s="438">
        <v>100</v>
      </c>
      <c r="H85" s="438">
        <v>100</v>
      </c>
      <c r="I85" s="438">
        <v>100</v>
      </c>
      <c r="J85" s="438">
        <v>100</v>
      </c>
      <c r="K85" s="320"/>
    </row>
    <row r="86" spans="1:11" s="325" customFormat="1" ht="50.1" customHeight="1" thickBot="1" x14ac:dyDescent="0.25">
      <c r="B86" s="439"/>
      <c r="C86" s="440"/>
      <c r="D86" s="420"/>
      <c r="E86" s="441"/>
      <c r="F86" s="442" t="e">
        <f>F72^4/(F69^4/100+(F70^4/(K41-1))+(F71^4/100))</f>
        <v>#DIV/0!</v>
      </c>
      <c r="G86" s="443" t="e">
        <f>G72^4/(G69^4/100+(G70^4/(K41-1))+(G71^4/100))</f>
        <v>#DIV/0!</v>
      </c>
      <c r="H86" s="443" t="e">
        <f>H72^4/(H69^4/100+(H70^4/(K41-1))+(H71^4/100))</f>
        <v>#DIV/0!</v>
      </c>
      <c r="I86" s="443" t="e">
        <f>I72^4/(I69^4/100+(I70^4/(K41-1))+(I71^4/100))</f>
        <v>#DIV/0!</v>
      </c>
      <c r="J86" s="443" t="e">
        <f>J72^4/(J69^4/100+(J70^4/(K41-1))+(J71^4/100))</f>
        <v>#DIV/0!</v>
      </c>
      <c r="K86" s="320"/>
    </row>
    <row r="87" spans="1:11" s="325" customFormat="1" ht="35.1" customHeight="1" thickBot="1" x14ac:dyDescent="0.25">
      <c r="C87" s="326"/>
      <c r="D87" s="326"/>
      <c r="E87" s="326"/>
      <c r="F87" s="444" t="s">
        <v>62</v>
      </c>
      <c r="G87" s="445"/>
      <c r="H87" s="445"/>
      <c r="I87" s="445"/>
      <c r="J87" s="446"/>
    </row>
    <row r="88" spans="1:11" s="325" customFormat="1" ht="35.1" customHeight="1" x14ac:dyDescent="0.2">
      <c r="A88" s="432" t="s">
        <v>127</v>
      </c>
      <c r="B88" s="433"/>
      <c r="C88" s="433"/>
      <c r="D88" s="407"/>
      <c r="E88" s="447"/>
      <c r="F88" s="448">
        <v>100</v>
      </c>
      <c r="G88" s="436">
        <v>100</v>
      </c>
      <c r="H88" s="436">
        <v>100</v>
      </c>
      <c r="I88" s="436">
        <v>100</v>
      </c>
      <c r="J88" s="436">
        <v>100</v>
      </c>
    </row>
    <row r="89" spans="1:11" s="325" customFormat="1" ht="35.1" customHeight="1" x14ac:dyDescent="0.2">
      <c r="A89" s="432" t="s">
        <v>128</v>
      </c>
      <c r="B89" s="433"/>
      <c r="C89" s="433"/>
      <c r="D89" s="407"/>
      <c r="E89" s="447"/>
      <c r="F89" s="437">
        <v>100</v>
      </c>
      <c r="G89" s="438">
        <v>100</v>
      </c>
      <c r="H89" s="438">
        <v>100</v>
      </c>
      <c r="I89" s="438">
        <v>100</v>
      </c>
      <c r="J89" s="438">
        <v>100</v>
      </c>
    </row>
    <row r="90" spans="1:11" s="325" customFormat="1" ht="35.1" customHeight="1" x14ac:dyDescent="0.2">
      <c r="A90" s="432" t="s">
        <v>129</v>
      </c>
      <c r="B90" s="433"/>
      <c r="C90" s="433"/>
      <c r="D90" s="407"/>
      <c r="E90" s="447"/>
      <c r="F90" s="437">
        <v>100</v>
      </c>
      <c r="G90" s="438">
        <v>100</v>
      </c>
      <c r="H90" s="438">
        <v>100</v>
      </c>
      <c r="I90" s="438">
        <v>100</v>
      </c>
      <c r="J90" s="438">
        <v>100</v>
      </c>
    </row>
    <row r="91" spans="1:11" s="325" customFormat="1" ht="50.1" customHeight="1" thickBot="1" x14ac:dyDescent="0.25">
      <c r="B91" s="449"/>
      <c r="C91" s="449"/>
      <c r="D91" s="449"/>
      <c r="E91" s="449"/>
      <c r="F91" s="443" t="e">
        <f>F77^4/((F74^4/100)+(F75^4/100)+(F76^4/100))</f>
        <v>#DIV/0!</v>
      </c>
      <c r="G91" s="443" t="e">
        <f>G77^4/((G74^4/100)+(G75^4/100)+(G76^4/100))</f>
        <v>#DIV/0!</v>
      </c>
      <c r="H91" s="443" t="e">
        <f>H77^4/((H74^4/100)+(H75^4/100)+(H76^4/100))</f>
        <v>#DIV/0!</v>
      </c>
      <c r="I91" s="443" t="e">
        <f>I77^4/((I74^4/100)+(I75^4/100)+(I76^4/100))</f>
        <v>#DIV/0!</v>
      </c>
      <c r="J91" s="443" t="e">
        <f>J77^4/((J74^4/100)+(J75^4/100)+(J76^4/100))</f>
        <v>#DIV/0!</v>
      </c>
    </row>
    <row r="92" spans="1:11" s="325" customFormat="1" ht="35.1" customHeight="1" thickBot="1" x14ac:dyDescent="0.25">
      <c r="F92" s="450" t="s">
        <v>33</v>
      </c>
      <c r="G92" s="451"/>
      <c r="H92" s="451"/>
      <c r="I92" s="451"/>
      <c r="J92" s="452"/>
    </row>
    <row r="93" spans="1:11" s="325" customFormat="1" ht="50.1" customHeight="1" x14ac:dyDescent="0.2">
      <c r="B93" s="361"/>
      <c r="C93" s="453"/>
      <c r="D93" s="412"/>
      <c r="E93" s="413"/>
      <c r="F93" s="454" t="e">
        <f>F79^4/((F72^4/F86)+(F77^4/F91))</f>
        <v>#DIV/0!</v>
      </c>
      <c r="G93" s="455" t="e">
        <f>G79^4/((G72^4/G86)+(G77^4/G91))</f>
        <v>#DIV/0!</v>
      </c>
      <c r="H93" s="455" t="e">
        <f>H79^4/((H72^4/H86)+(H77^4/H91))</f>
        <v>#DIV/0!</v>
      </c>
      <c r="I93" s="455" t="e">
        <f>I79^4/((I72^4/I86)+(I77^4/I91))</f>
        <v>#DIV/0!</v>
      </c>
      <c r="J93" s="455" t="e">
        <f>J79^4/((J72^4/J86)+(J77^4/J91))</f>
        <v>#DIV/0!</v>
      </c>
    </row>
    <row r="94" spans="1:11" s="361" customFormat="1" ht="9.9499999999999993" customHeight="1" thickBot="1" x14ac:dyDescent="0.25">
      <c r="B94" s="424"/>
      <c r="C94" s="424"/>
      <c r="E94" s="379"/>
    </row>
    <row r="95" spans="1:11" s="325" customFormat="1" ht="35.1" customHeight="1" thickBot="1" x14ac:dyDescent="0.25">
      <c r="F95" s="450" t="s">
        <v>34</v>
      </c>
      <c r="G95" s="451"/>
      <c r="H95" s="451"/>
      <c r="I95" s="451"/>
      <c r="J95" s="452"/>
    </row>
    <row r="96" spans="1:11" s="325" customFormat="1" ht="35.1" customHeight="1" x14ac:dyDescent="0.2">
      <c r="B96" s="439"/>
      <c r="C96" s="456"/>
      <c r="D96" s="440"/>
      <c r="E96" s="457"/>
      <c r="F96" s="458" t="e">
        <f>_xlfn.T.INV.2T(100%-$I$98,F93)</f>
        <v>#DIV/0!</v>
      </c>
      <c r="G96" s="458" t="e">
        <f>_xlfn.T.INV.2T(100%-$I$98,G93)</f>
        <v>#DIV/0!</v>
      </c>
      <c r="H96" s="458" t="e">
        <f>_xlfn.T.INV.2T(100%-$I$98,H93)</f>
        <v>#DIV/0!</v>
      </c>
      <c r="I96" s="458" t="e">
        <f>_xlfn.T.INV.2T(100%-$I$98,I93)</f>
        <v>#DIV/0!</v>
      </c>
      <c r="J96" s="458" t="e">
        <f>_xlfn.T.INV.2T(100%-$I$98,J93)</f>
        <v>#DIV/0!</v>
      </c>
    </row>
    <row r="97" spans="1:13" s="325" customFormat="1" ht="9.9499999999999993" customHeight="1" thickBot="1" x14ac:dyDescent="0.25">
      <c r="B97" s="320"/>
      <c r="C97" s="320"/>
      <c r="D97" s="320"/>
      <c r="E97" s="320"/>
      <c r="F97" s="320"/>
      <c r="G97" s="320"/>
      <c r="H97" s="320"/>
      <c r="I97" s="320"/>
      <c r="J97" s="320"/>
    </row>
    <row r="98" spans="1:13" s="325" customFormat="1" ht="35.1" customHeight="1" thickBot="1" x14ac:dyDescent="0.25">
      <c r="B98" s="320"/>
      <c r="C98" s="320"/>
      <c r="D98" s="320"/>
      <c r="E98" s="320"/>
      <c r="F98" s="425" t="s">
        <v>64</v>
      </c>
      <c r="G98" s="426"/>
      <c r="H98" s="427"/>
      <c r="I98" s="459">
        <v>0.95450000000000002</v>
      </c>
      <c r="J98" s="320"/>
      <c r="K98" s="320"/>
      <c r="L98" s="320"/>
    </row>
    <row r="99" spans="1:13" s="347" customFormat="1" ht="9.9499999999999993" customHeight="1" thickBot="1" x14ac:dyDescent="0.25">
      <c r="F99" s="424"/>
      <c r="G99" s="424"/>
      <c r="H99" s="424"/>
      <c r="I99" s="379"/>
      <c r="J99" s="379"/>
    </row>
    <row r="100" spans="1:13" s="347" customFormat="1" ht="35.1" customHeight="1" thickBot="1" x14ac:dyDescent="0.25">
      <c r="B100" s="460" t="s">
        <v>71</v>
      </c>
      <c r="C100" s="461"/>
      <c r="D100" s="461"/>
      <c r="E100" s="462"/>
      <c r="F100" s="463" t="e">
        <f>F79*F96</f>
        <v>#DIV/0!</v>
      </c>
      <c r="G100" s="464" t="e">
        <f>G79*G96</f>
        <v>#DIV/0!</v>
      </c>
      <c r="H100" s="464" t="e">
        <f>H79*H96</f>
        <v>#DIV/0!</v>
      </c>
      <c r="I100" s="464" t="e">
        <f>I79*I96</f>
        <v>#DIV/0!</v>
      </c>
      <c r="J100" s="465" t="e">
        <f>J79*J96</f>
        <v>#DIV/0!</v>
      </c>
    </row>
    <row r="101" spans="1:13" s="347" customFormat="1" ht="9.9499999999999993" customHeight="1" thickBot="1" x14ac:dyDescent="0.25">
      <c r="E101" s="424"/>
      <c r="F101" s="424"/>
      <c r="G101" s="424"/>
      <c r="H101" s="379"/>
      <c r="I101" s="379"/>
      <c r="J101" s="361"/>
      <c r="K101" s="361"/>
      <c r="L101" s="361"/>
      <c r="M101" s="361"/>
    </row>
    <row r="102" spans="1:13" s="347" customFormat="1" ht="35.1" customHeight="1" thickBot="1" x14ac:dyDescent="0.25">
      <c r="A102" s="425" t="s">
        <v>38</v>
      </c>
      <c r="B102" s="426"/>
      <c r="C102" s="426"/>
      <c r="D102" s="426"/>
      <c r="E102" s="426"/>
      <c r="F102" s="426"/>
      <c r="G102" s="427"/>
      <c r="I102" s="466" t="s">
        <v>141</v>
      </c>
      <c r="J102" s="467"/>
      <c r="K102" s="468"/>
    </row>
    <row r="103" spans="1:13" s="347" customFormat="1" ht="35.1" customHeight="1" x14ac:dyDescent="0.2">
      <c r="A103" s="469" t="s">
        <v>41</v>
      </c>
      <c r="B103" s="469" t="s">
        <v>42</v>
      </c>
      <c r="C103" s="469" t="s">
        <v>262</v>
      </c>
      <c r="D103" s="469" t="s">
        <v>263</v>
      </c>
      <c r="E103" s="470" t="s">
        <v>45</v>
      </c>
      <c r="F103" s="471"/>
      <c r="G103" s="472" t="s">
        <v>264</v>
      </c>
      <c r="I103" s="473"/>
      <c r="J103" s="474"/>
      <c r="K103" s="475"/>
    </row>
    <row r="104" spans="1:13" s="347" customFormat="1" ht="35.1" customHeight="1" x14ac:dyDescent="0.2">
      <c r="A104" s="476"/>
      <c r="B104" s="476"/>
      <c r="C104" s="476"/>
      <c r="D104" s="476"/>
      <c r="E104" s="477"/>
      <c r="F104" s="478"/>
      <c r="G104" s="472"/>
      <c r="I104" s="479"/>
      <c r="J104" s="480"/>
      <c r="K104" s="481"/>
    </row>
    <row r="105" spans="1:13" s="347" customFormat="1" ht="35.1" customHeight="1" x14ac:dyDescent="0.2">
      <c r="A105" s="482" t="e">
        <f>(1/F79)^2</f>
        <v>#DIV/0!</v>
      </c>
      <c r="B105" s="482" t="e">
        <f>A105*J53*L53</f>
        <v>#DIV/0!</v>
      </c>
      <c r="C105" s="482" t="e">
        <f>(J53)^2*A105</f>
        <v>#DIV/0!</v>
      </c>
      <c r="D105" s="482" t="e">
        <f>((($B$113*$E$114)+($B$114*(J53^2))))</f>
        <v>#DIV/0!</v>
      </c>
      <c r="E105" s="483" t="e">
        <f>SQRT($E$114+D105)</f>
        <v>#DIV/0!</v>
      </c>
      <c r="F105" s="484"/>
      <c r="G105" s="485" t="e">
        <f>A105*($B$112*J53-L53)^2</f>
        <v>#DIV/0!</v>
      </c>
      <c r="I105" s="479"/>
      <c r="J105" s="480"/>
      <c r="K105" s="481"/>
    </row>
    <row r="106" spans="1:13" s="347" customFormat="1" ht="35.1" customHeight="1" x14ac:dyDescent="0.2">
      <c r="A106" s="482" t="e">
        <f>(1/G79)^2</f>
        <v>#DIV/0!</v>
      </c>
      <c r="B106" s="482" t="e">
        <f>A106*J54*L54</f>
        <v>#DIV/0!</v>
      </c>
      <c r="C106" s="482" t="e">
        <f>(J54)^2*A106</f>
        <v>#DIV/0!</v>
      </c>
      <c r="D106" s="482" t="e">
        <f>$B$113*$E$114+$B$114*J54^2</f>
        <v>#DIV/0!</v>
      </c>
      <c r="E106" s="483" t="e">
        <f>SQRT($E$114+D106)</f>
        <v>#DIV/0!</v>
      </c>
      <c r="F106" s="486"/>
      <c r="G106" s="485" t="e">
        <f>A106*($B$112*J54-L54)^2</f>
        <v>#DIV/0!</v>
      </c>
      <c r="I106" s="479"/>
      <c r="J106" s="480"/>
      <c r="K106" s="481"/>
    </row>
    <row r="107" spans="1:13" s="347" customFormat="1" ht="35.1" customHeight="1" x14ac:dyDescent="0.2">
      <c r="A107" s="482" t="e">
        <f>(1/H79)^2</f>
        <v>#DIV/0!</v>
      </c>
      <c r="B107" s="482" t="e">
        <f>A107*J55*L55</f>
        <v>#DIV/0!</v>
      </c>
      <c r="C107" s="482" t="e">
        <f>(J55)^2*A107</f>
        <v>#DIV/0!</v>
      </c>
      <c r="D107" s="482" t="e">
        <f>$B$113*$E$114+$B$114*J55^2</f>
        <v>#DIV/0!</v>
      </c>
      <c r="E107" s="483" t="e">
        <f>SQRT($E$114+D107)</f>
        <v>#DIV/0!</v>
      </c>
      <c r="F107" s="487"/>
      <c r="G107" s="485" t="e">
        <f>A107*($B$112*J55-L55)^2</f>
        <v>#DIV/0!</v>
      </c>
      <c r="I107" s="479"/>
      <c r="J107" s="480"/>
      <c r="K107" s="481"/>
    </row>
    <row r="108" spans="1:13" s="347" customFormat="1" ht="35.1" customHeight="1" x14ac:dyDescent="0.2">
      <c r="A108" s="482" t="e">
        <f>(1/I79)^2</f>
        <v>#DIV/0!</v>
      </c>
      <c r="B108" s="482" t="e">
        <f>A108*J56*L56</f>
        <v>#DIV/0!</v>
      </c>
      <c r="C108" s="482" t="e">
        <f>(J56)^2*A108</f>
        <v>#DIV/0!</v>
      </c>
      <c r="D108" s="482" t="e">
        <f>$B$113*$E$114+$B$114*J56^2</f>
        <v>#DIV/0!</v>
      </c>
      <c r="E108" s="483" t="e">
        <f>SQRT($E$114+D108)</f>
        <v>#DIV/0!</v>
      </c>
      <c r="F108" s="486"/>
      <c r="G108" s="485" t="e">
        <f>A108*($B$112*J56-L56)^2</f>
        <v>#DIV/0!</v>
      </c>
      <c r="I108" s="479"/>
      <c r="J108" s="480"/>
      <c r="K108" s="481"/>
    </row>
    <row r="109" spans="1:13" s="347" customFormat="1" ht="35.1" customHeight="1" x14ac:dyDescent="0.2">
      <c r="A109" s="482" t="e">
        <f>(1/J79)^2</f>
        <v>#DIV/0!</v>
      </c>
      <c r="B109" s="482" t="e">
        <f>A109*J57*L57</f>
        <v>#DIV/0!</v>
      </c>
      <c r="C109" s="482" t="e">
        <f>(J57)^2*A109</f>
        <v>#DIV/0!</v>
      </c>
      <c r="D109" s="482" t="e">
        <f>$B$113*$E$114+$B$114*J57^2</f>
        <v>#DIV/0!</v>
      </c>
      <c r="E109" s="483" t="e">
        <f>SQRT($E$114+D109)</f>
        <v>#DIV/0!</v>
      </c>
      <c r="F109" s="486"/>
      <c r="G109" s="485" t="e">
        <f>A109*($B$112*J57-L57)^2</f>
        <v>#DIV/0!</v>
      </c>
      <c r="I109" s="479"/>
      <c r="J109" s="480"/>
      <c r="K109" s="481"/>
    </row>
    <row r="110" spans="1:13" s="320" customFormat="1" ht="27" customHeight="1" thickBot="1" x14ac:dyDescent="0.3">
      <c r="A110" s="488" t="s">
        <v>43</v>
      </c>
      <c r="B110" s="489" t="e">
        <f t="shared" ref="B110" si="17">SUM(B105:B109)</f>
        <v>#DIV/0!</v>
      </c>
      <c r="C110" s="489" t="e">
        <f>SUM(C105:C109)</f>
        <v>#DIV/0!</v>
      </c>
      <c r="D110" s="490"/>
      <c r="E110" s="491" t="s">
        <v>265</v>
      </c>
      <c r="F110" s="492"/>
      <c r="G110" s="416" t="e">
        <f>SUM(G105:G109)</f>
        <v>#DIV/0!</v>
      </c>
      <c r="I110" s="493"/>
      <c r="J110" s="494"/>
      <c r="K110" s="495"/>
    </row>
    <row r="111" spans="1:13" s="320" customFormat="1" ht="9.9499999999999993" customHeight="1" thickBot="1" x14ac:dyDescent="0.25">
      <c r="B111" s="490"/>
      <c r="C111" s="490"/>
      <c r="D111" s="490"/>
      <c r="E111" s="490"/>
      <c r="F111" s="490"/>
      <c r="G111" s="490"/>
    </row>
    <row r="112" spans="1:13" s="325" customFormat="1" ht="35.1" customHeight="1" thickBot="1" x14ac:dyDescent="0.25">
      <c r="A112" s="496" t="s">
        <v>266</v>
      </c>
      <c r="B112" s="482" t="e">
        <f>(B110/C110)</f>
        <v>#DIV/0!</v>
      </c>
      <c r="C112" s="320"/>
      <c r="D112" s="320"/>
      <c r="E112" s="320"/>
      <c r="F112" s="497" t="s">
        <v>48</v>
      </c>
      <c r="G112" s="438">
        <v>2</v>
      </c>
      <c r="H112" s="320"/>
      <c r="I112" s="498"/>
      <c r="J112" s="499"/>
      <c r="K112" s="500"/>
    </row>
    <row r="113" spans="1:20" s="325" customFormat="1" ht="35.1" customHeight="1" x14ac:dyDescent="0.2">
      <c r="A113" s="501" t="s">
        <v>267</v>
      </c>
      <c r="B113" s="502" t="e">
        <f>B112^2</f>
        <v>#DIV/0!</v>
      </c>
      <c r="C113" s="503" t="s">
        <v>268</v>
      </c>
      <c r="D113" s="492"/>
      <c r="E113" s="502" t="e">
        <f>F46^2</f>
        <v>#DIV/0!</v>
      </c>
      <c r="F113" s="504" t="s">
        <v>49</v>
      </c>
      <c r="G113" s="505">
        <f>G26</f>
        <v>3</v>
      </c>
      <c r="H113" s="320"/>
      <c r="I113" s="506" t="e">
        <f>ABS(G110-G113)</f>
        <v>#DIV/0!</v>
      </c>
      <c r="J113" s="507" t="s">
        <v>44</v>
      </c>
      <c r="K113" s="508">
        <f>G112*SQRT(2*G113)</f>
        <v>4.8989794855663558</v>
      </c>
    </row>
    <row r="114" spans="1:20" s="325" customFormat="1" ht="35.1" customHeight="1" x14ac:dyDescent="0.2">
      <c r="A114" s="509" t="s">
        <v>137</v>
      </c>
      <c r="B114" s="502" t="e">
        <f>1/C110</f>
        <v>#DIV/0!</v>
      </c>
      <c r="C114" s="510" t="s">
        <v>269</v>
      </c>
      <c r="D114" s="511"/>
      <c r="E114" s="502" t="e">
        <f>((D14*1000)^2)/6+E113</f>
        <v>#DIV/0!</v>
      </c>
      <c r="F114" s="497" t="s">
        <v>75</v>
      </c>
      <c r="G114" s="377" t="e">
        <f>MAX(F96:J96)</f>
        <v>#DIV/0!</v>
      </c>
      <c r="H114" s="320"/>
      <c r="I114" s="512" t="e">
        <f>IF(I113&lt;=K113,"APROBADO","NO APROBADO")</f>
        <v>#DIV/0!</v>
      </c>
      <c r="J114" s="512"/>
      <c r="K114" s="512"/>
    </row>
    <row r="115" spans="1:20" s="325" customFormat="1" ht="9.9499999999999993" customHeight="1" thickBot="1" x14ac:dyDescent="0.25">
      <c r="B115" s="320"/>
      <c r="C115" s="320"/>
      <c r="D115" s="320"/>
      <c r="E115" s="320"/>
      <c r="F115" s="320"/>
      <c r="G115" s="320"/>
      <c r="H115" s="320"/>
      <c r="I115" s="320"/>
      <c r="J115" s="320"/>
      <c r="K115" s="320"/>
    </row>
    <row r="116" spans="1:20" s="325" customFormat="1" ht="35.1" customHeight="1" thickBot="1" x14ac:dyDescent="0.25">
      <c r="A116" s="513" t="s">
        <v>135</v>
      </c>
      <c r="B116" s="514"/>
      <c r="C116" s="514"/>
      <c r="D116" s="514"/>
      <c r="E116" s="514"/>
      <c r="F116" s="514"/>
      <c r="G116" s="514"/>
      <c r="H116" s="514"/>
      <c r="I116" s="514"/>
      <c r="J116" s="514"/>
      <c r="K116" s="514"/>
      <c r="L116" s="515"/>
    </row>
    <row r="117" spans="1:20" s="325" customFormat="1" ht="35.1" customHeight="1" x14ac:dyDescent="0.2">
      <c r="B117" s="320"/>
      <c r="C117" s="516" t="s">
        <v>46</v>
      </c>
      <c r="D117" s="517" t="e">
        <f>SLOPE(E105:E109,G21:G25)</f>
        <v>#DIV/0!</v>
      </c>
      <c r="E117" s="518" t="s">
        <v>138</v>
      </c>
      <c r="F117" s="519"/>
      <c r="G117" s="520" t="s">
        <v>86</v>
      </c>
      <c r="H117" s="521">
        <v>5</v>
      </c>
      <c r="J117" s="320"/>
    </row>
    <row r="118" spans="1:20" s="325" customFormat="1" ht="35.1" customHeight="1" x14ac:dyDescent="0.2">
      <c r="B118" s="320"/>
      <c r="C118" s="522" t="s">
        <v>47</v>
      </c>
      <c r="D118" s="358" t="e">
        <f>INTERCEPT(E105:E109,G21:G25)</f>
        <v>#DIV/0!</v>
      </c>
      <c r="E118" s="523" t="s">
        <v>139</v>
      </c>
      <c r="F118" s="524"/>
      <c r="G118" s="522" t="s">
        <v>87</v>
      </c>
      <c r="H118" s="525" t="e">
        <f>D117*H117+D118</f>
        <v>#DIV/0!</v>
      </c>
      <c r="I118" s="320"/>
      <c r="J118" s="320"/>
      <c r="K118" s="320"/>
    </row>
    <row r="119" spans="1:20" s="325" customFormat="1" ht="35.1" customHeight="1" thickBot="1" x14ac:dyDescent="0.25">
      <c r="B119" s="320"/>
      <c r="C119" s="320"/>
      <c r="D119" s="320"/>
      <c r="E119" s="320"/>
      <c r="F119" s="320"/>
      <c r="G119" s="320"/>
      <c r="H119" s="320"/>
      <c r="I119" s="320"/>
      <c r="J119" s="320"/>
      <c r="K119" s="320"/>
      <c r="L119" s="320"/>
    </row>
    <row r="120" spans="1:20" s="325" customFormat="1" ht="35.1" customHeight="1" x14ac:dyDescent="0.2">
      <c r="B120" s="320"/>
      <c r="C120" s="320"/>
      <c r="D120" s="320"/>
      <c r="E120" s="320"/>
      <c r="F120" s="320"/>
      <c r="G120" s="320"/>
      <c r="H120" s="320"/>
      <c r="I120" s="320"/>
      <c r="J120" s="526" t="s">
        <v>80</v>
      </c>
      <c r="K120" s="527" t="s">
        <v>81</v>
      </c>
    </row>
    <row r="121" spans="1:20" s="325" customFormat="1" ht="35.1" customHeight="1" x14ac:dyDescent="0.2">
      <c r="B121" s="320"/>
      <c r="C121" s="320"/>
      <c r="D121" s="320"/>
      <c r="E121" s="320"/>
      <c r="F121" s="320"/>
      <c r="G121" s="320"/>
      <c r="H121" s="320"/>
      <c r="I121" s="320"/>
      <c r="J121" s="528">
        <f>G21</f>
        <v>1</v>
      </c>
      <c r="K121" s="529" t="e">
        <f>E105</f>
        <v>#DIV/0!</v>
      </c>
    </row>
    <row r="122" spans="1:20" s="325" customFormat="1" ht="35.1" customHeight="1" x14ac:dyDescent="0.2">
      <c r="B122" s="320"/>
      <c r="C122" s="320"/>
      <c r="D122" s="320"/>
      <c r="E122" s="320"/>
      <c r="F122" s="320"/>
      <c r="G122" s="320"/>
      <c r="H122" s="320"/>
      <c r="I122" s="530"/>
      <c r="J122" s="531">
        <f>G22</f>
        <v>5</v>
      </c>
      <c r="K122" s="532" t="e">
        <f>E106</f>
        <v>#DIV/0!</v>
      </c>
    </row>
    <row r="123" spans="1:20" s="325" customFormat="1" ht="35.1" customHeight="1" x14ac:dyDescent="0.2">
      <c r="B123" s="320"/>
      <c r="C123" s="320"/>
      <c r="D123" s="320"/>
      <c r="E123" s="320"/>
      <c r="F123" s="320"/>
      <c r="G123" s="320"/>
      <c r="H123" s="320"/>
      <c r="I123" s="530"/>
      <c r="J123" s="531">
        <f>G23</f>
        <v>50</v>
      </c>
      <c r="K123" s="532" t="e">
        <f>E107</f>
        <v>#DIV/0!</v>
      </c>
    </row>
    <row r="124" spans="1:20" s="325" customFormat="1" ht="35.1" customHeight="1" x14ac:dyDescent="0.2">
      <c r="B124" s="320"/>
      <c r="C124" s="320"/>
      <c r="D124" s="320"/>
      <c r="E124" s="320"/>
      <c r="F124" s="320"/>
      <c r="G124" s="320"/>
      <c r="H124" s="320"/>
      <c r="I124" s="530"/>
      <c r="J124" s="531">
        <f>G24</f>
        <v>100</v>
      </c>
      <c r="K124" s="532" t="e">
        <f>E108</f>
        <v>#DIV/0!</v>
      </c>
    </row>
    <row r="125" spans="1:20" s="325" customFormat="1" ht="35.1" customHeight="1" thickBot="1" x14ac:dyDescent="0.25">
      <c r="A125" s="533"/>
      <c r="B125" s="320"/>
      <c r="C125" s="320"/>
      <c r="D125" s="320"/>
      <c r="E125" s="320"/>
      <c r="F125" s="320"/>
      <c r="G125" s="320"/>
      <c r="H125" s="320"/>
      <c r="I125" s="530"/>
      <c r="J125" s="534">
        <f>G25</f>
        <v>200</v>
      </c>
      <c r="K125" s="535" t="e">
        <f>E109</f>
        <v>#DIV/0!</v>
      </c>
    </row>
    <row r="126" spans="1:20" s="325" customFormat="1" ht="35.1" customHeight="1" x14ac:dyDescent="0.2">
      <c r="A126" s="533"/>
      <c r="B126" s="320"/>
      <c r="C126" s="320"/>
      <c r="D126" s="320"/>
      <c r="E126" s="320"/>
      <c r="F126" s="320"/>
      <c r="G126" s="320"/>
      <c r="H126" s="320"/>
      <c r="I126" s="530"/>
      <c r="J126" s="530"/>
      <c r="K126" s="530"/>
      <c r="L126" s="530"/>
    </row>
    <row r="127" spans="1:20" s="325" customFormat="1" ht="9.9499999999999993" customHeight="1" thickBot="1" x14ac:dyDescent="0.25">
      <c r="A127" s="533"/>
      <c r="B127" s="320"/>
      <c r="C127" s="320"/>
      <c r="D127" s="320"/>
      <c r="E127" s="320"/>
      <c r="F127" s="320"/>
      <c r="G127" s="320"/>
      <c r="H127" s="320"/>
      <c r="I127" s="536"/>
      <c r="J127" s="536"/>
      <c r="K127" s="536"/>
      <c r="L127" s="536"/>
    </row>
    <row r="128" spans="1:20" s="320" customFormat="1" ht="35.1" customHeight="1" thickBot="1" x14ac:dyDescent="0.25">
      <c r="B128" s="537" t="s">
        <v>270</v>
      </c>
      <c r="C128" s="538"/>
      <c r="D128" s="539" t="e">
        <f>B112*E113</f>
        <v>#DIV/0!</v>
      </c>
      <c r="E128" s="540" t="s">
        <v>82</v>
      </c>
      <c r="F128" s="538" t="s">
        <v>271</v>
      </c>
      <c r="G128" s="541" t="e">
        <f>B114</f>
        <v>#DIV/0!</v>
      </c>
      <c r="I128" s="530"/>
      <c r="J128" s="530"/>
      <c r="K128" s="530"/>
      <c r="L128" s="530"/>
      <c r="M128" s="325"/>
      <c r="N128" s="325"/>
      <c r="O128" s="325"/>
      <c r="P128" s="325"/>
      <c r="Q128" s="325"/>
      <c r="R128" s="325"/>
      <c r="S128" s="325"/>
      <c r="T128" s="325"/>
    </row>
    <row r="129" spans="1:20" s="320" customFormat="1" ht="9.9499999999999993" customHeight="1" thickBot="1" x14ac:dyDescent="0.25">
      <c r="A129" s="325"/>
      <c r="D129" s="542"/>
      <c r="E129" s="543"/>
      <c r="M129" s="325"/>
      <c r="N129" s="325"/>
      <c r="O129" s="325"/>
      <c r="P129" s="325"/>
      <c r="Q129" s="325"/>
      <c r="R129" s="325"/>
      <c r="S129" s="325"/>
      <c r="T129" s="325"/>
    </row>
    <row r="130" spans="1:20" s="325" customFormat="1" ht="35.1" customHeight="1" thickBot="1" x14ac:dyDescent="0.25">
      <c r="A130" s="425" t="s">
        <v>84</v>
      </c>
      <c r="B130" s="426"/>
      <c r="C130" s="426"/>
      <c r="D130" s="426"/>
      <c r="E130" s="426"/>
      <c r="F130" s="426"/>
      <c r="G130" s="426"/>
      <c r="H130" s="426"/>
      <c r="I130" s="426"/>
      <c r="J130" s="426"/>
      <c r="K130" s="426"/>
      <c r="L130" s="427"/>
    </row>
    <row r="131" spans="1:20" s="325" customFormat="1" ht="35.1" customHeight="1" thickBot="1" x14ac:dyDescent="0.25">
      <c r="B131" s="544" t="s">
        <v>76</v>
      </c>
      <c r="C131" s="545"/>
      <c r="D131" s="545"/>
      <c r="E131" s="546" t="s">
        <v>203</v>
      </c>
      <c r="F131" s="547" t="e">
        <f>B112</f>
        <v>#DIV/0!</v>
      </c>
      <c r="G131" s="548" t="s">
        <v>83</v>
      </c>
      <c r="I131" s="320"/>
      <c r="J131" s="320"/>
    </row>
    <row r="132" spans="1:20" s="325" customFormat="1" ht="9.9499999999999993" customHeight="1" thickBot="1" x14ac:dyDescent="0.25">
      <c r="B132" s="320"/>
      <c r="C132" s="320"/>
      <c r="D132" s="320"/>
      <c r="E132" s="320"/>
      <c r="F132" s="320"/>
      <c r="G132" s="320"/>
      <c r="H132" s="320"/>
      <c r="I132" s="320"/>
      <c r="J132" s="320"/>
    </row>
    <row r="133" spans="1:20" s="325" customFormat="1" ht="35.1" customHeight="1" thickBot="1" x14ac:dyDescent="0.25">
      <c r="B133" s="544" t="s">
        <v>77</v>
      </c>
      <c r="C133" s="545"/>
      <c r="D133" s="545"/>
      <c r="E133" s="549" t="s">
        <v>85</v>
      </c>
      <c r="F133" s="550" t="e">
        <f>D118*G114</f>
        <v>#DIV/0!</v>
      </c>
      <c r="G133" s="540" t="s">
        <v>82</v>
      </c>
      <c r="H133" s="551" t="e">
        <f>D117*G114</f>
        <v>#DIV/0!</v>
      </c>
      <c r="I133" s="552" t="s">
        <v>83</v>
      </c>
      <c r="J133" s="320"/>
    </row>
    <row r="134" spans="1:20" s="325" customFormat="1" ht="15" customHeight="1" x14ac:dyDescent="0.2">
      <c r="B134" s="320"/>
      <c r="C134" s="320"/>
      <c r="D134" s="320"/>
      <c r="E134" s="320"/>
      <c r="F134" s="320"/>
      <c r="G134" s="320"/>
      <c r="H134" s="320"/>
      <c r="I134" s="320"/>
      <c r="J134" s="320"/>
    </row>
    <row r="135" spans="1:20" s="325" customFormat="1" ht="15" customHeight="1" x14ac:dyDescent="0.2">
      <c r="B135" s="320"/>
      <c r="C135" s="320"/>
      <c r="D135" s="320"/>
      <c r="E135" s="320"/>
      <c r="F135" s="320"/>
      <c r="G135" s="320"/>
      <c r="H135" s="320"/>
      <c r="I135" s="320"/>
      <c r="J135" s="320"/>
      <c r="K135" s="320"/>
      <c r="L135" s="553"/>
    </row>
    <row r="136" spans="1:20" s="325" customFormat="1" ht="15" customHeight="1" x14ac:dyDescent="0.2">
      <c r="B136" s="320"/>
      <c r="C136" s="320"/>
      <c r="D136" s="320"/>
      <c r="E136" s="320"/>
      <c r="F136" s="320"/>
      <c r="G136" s="320"/>
      <c r="H136" s="320"/>
      <c r="I136" s="320"/>
      <c r="J136" s="320"/>
      <c r="K136" s="320"/>
      <c r="L136" s="553"/>
    </row>
    <row r="137" spans="1:20" s="325" customFormat="1" ht="15" customHeight="1" thickBot="1" x14ac:dyDescent="0.25">
      <c r="B137" s="320"/>
      <c r="C137" s="320"/>
      <c r="D137" s="320"/>
      <c r="E137" s="320"/>
      <c r="F137" s="320"/>
      <c r="G137" s="320"/>
      <c r="H137" s="320"/>
      <c r="I137" s="320"/>
      <c r="J137" s="320"/>
      <c r="K137" s="554"/>
      <c r="L137" s="555"/>
    </row>
    <row r="138" spans="1:20" s="325" customFormat="1" ht="35.1" customHeight="1" x14ac:dyDescent="0.2">
      <c r="A138" s="556" t="s">
        <v>255</v>
      </c>
      <c r="B138" s="557"/>
      <c r="C138" s="557"/>
      <c r="D138" s="557"/>
      <c r="E138" s="557"/>
      <c r="F138" s="557"/>
      <c r="G138" s="557"/>
      <c r="H138" s="557"/>
      <c r="I138" s="557"/>
      <c r="J138" s="557"/>
      <c r="K138" s="558"/>
    </row>
    <row r="139" spans="1:20" s="325" customFormat="1" ht="35.1" customHeight="1" thickBot="1" x14ac:dyDescent="0.25">
      <c r="A139" s="559"/>
      <c r="B139" s="560"/>
      <c r="C139" s="560"/>
      <c r="D139" s="560"/>
      <c r="E139" s="560"/>
      <c r="F139" s="560"/>
      <c r="G139" s="560"/>
      <c r="H139" s="560"/>
      <c r="I139" s="560"/>
      <c r="J139" s="560"/>
      <c r="K139" s="561"/>
    </row>
    <row r="140" spans="1:20" s="325" customFormat="1" ht="35.1" customHeight="1" x14ac:dyDescent="0.2">
      <c r="A140" s="556"/>
      <c r="B140" s="557"/>
      <c r="C140" s="557"/>
      <c r="D140" s="557"/>
      <c r="E140" s="557"/>
      <c r="F140" s="557"/>
      <c r="G140" s="557"/>
      <c r="H140" s="557"/>
      <c r="I140" s="557"/>
      <c r="J140" s="557"/>
      <c r="K140" s="558"/>
    </row>
    <row r="141" spans="1:20" s="325" customFormat="1" ht="35.1" customHeight="1" x14ac:dyDescent="0.2">
      <c r="A141" s="562"/>
      <c r="B141" s="563"/>
      <c r="C141" s="563"/>
      <c r="D141" s="563"/>
      <c r="E141" s="563"/>
      <c r="F141" s="563"/>
      <c r="G141" s="563"/>
      <c r="H141" s="563"/>
      <c r="I141" s="563"/>
      <c r="J141" s="563"/>
      <c r="K141" s="564"/>
    </row>
    <row r="142" spans="1:20" s="325" customFormat="1" ht="35.1" customHeight="1" thickBot="1" x14ac:dyDescent="0.25">
      <c r="A142" s="559"/>
      <c r="B142" s="560"/>
      <c r="C142" s="560"/>
      <c r="D142" s="560"/>
      <c r="E142" s="560"/>
      <c r="F142" s="560"/>
      <c r="G142" s="560"/>
      <c r="H142" s="560"/>
      <c r="I142" s="560"/>
      <c r="J142" s="560"/>
      <c r="K142" s="561"/>
    </row>
    <row r="143" spans="1:20" s="325" customFormat="1" ht="35.1" customHeight="1" x14ac:dyDescent="0.2"/>
    <row r="144" spans="1:20" s="325" customFormat="1" ht="35.1" customHeight="1" thickBot="1" x14ac:dyDescent="0.25">
      <c r="A144" s="565"/>
      <c r="B144" s="565"/>
      <c r="C144" s="566"/>
      <c r="D144" s="567"/>
      <c r="E144" s="567"/>
      <c r="F144" s="567"/>
      <c r="G144" s="566"/>
      <c r="H144" s="568"/>
      <c r="I144" s="568"/>
      <c r="J144" s="569"/>
      <c r="K144" s="569"/>
    </row>
    <row r="145" spans="1:11" s="325" customFormat="1" ht="35.1" customHeight="1" thickBot="1" x14ac:dyDescent="0.25">
      <c r="A145" s="570" t="s">
        <v>244</v>
      </c>
      <c r="B145" s="571"/>
      <c r="C145" s="572"/>
      <c r="D145" s="573"/>
      <c r="E145" s="574" t="s">
        <v>245</v>
      </c>
      <c r="F145" s="575" t="s">
        <v>246</v>
      </c>
      <c r="G145" s="576" t="s">
        <v>247</v>
      </c>
      <c r="H145" s="568"/>
      <c r="I145" s="567"/>
      <c r="J145" s="567"/>
      <c r="K145" s="567"/>
    </row>
    <row r="146" spans="1:11" s="325" customFormat="1" ht="35.1" customHeight="1" thickBot="1" x14ac:dyDescent="0.25">
      <c r="A146" s="577">
        <v>0.03</v>
      </c>
      <c r="B146" s="578"/>
      <c r="C146" s="579"/>
      <c r="D146" s="567"/>
      <c r="E146" s="580" t="s">
        <v>224</v>
      </c>
      <c r="F146" s="581">
        <f>J6</f>
        <v>0</v>
      </c>
      <c r="G146" s="582">
        <f>H6</f>
        <v>0</v>
      </c>
      <c r="H146" s="567"/>
      <c r="I146" s="567"/>
      <c r="J146" s="567"/>
      <c r="K146" s="567"/>
    </row>
    <row r="147" spans="1:11" s="325" customFormat="1" ht="35.1" customHeight="1" thickBot="1" x14ac:dyDescent="0.25">
      <c r="A147" s="583" t="s">
        <v>248</v>
      </c>
      <c r="B147" s="584"/>
      <c r="C147" s="585"/>
      <c r="D147" s="567"/>
      <c r="E147" s="586" t="s">
        <v>254</v>
      </c>
      <c r="F147" s="587"/>
      <c r="G147" s="588"/>
      <c r="H147" s="567"/>
      <c r="I147" s="567"/>
      <c r="J147" s="567"/>
      <c r="K147" s="567"/>
    </row>
    <row r="148" spans="1:11" s="325" customFormat="1" ht="35.1" customHeight="1" thickBot="1" x14ac:dyDescent="0.25">
      <c r="A148" s="589"/>
      <c r="B148" s="590"/>
      <c r="C148" s="591"/>
      <c r="D148" s="567"/>
      <c r="E148" s="592">
        <f>B46</f>
        <v>10</v>
      </c>
      <c r="F148" s="593">
        <f>A43</f>
        <v>100</v>
      </c>
      <c r="G148" s="594">
        <f>A44</f>
        <v>200</v>
      </c>
      <c r="H148" s="567"/>
      <c r="I148" s="567"/>
      <c r="J148" s="567"/>
      <c r="K148" s="567"/>
    </row>
    <row r="149" spans="1:11" s="325" customFormat="1" ht="35.1" customHeight="1" thickBot="1" x14ac:dyDescent="0.25">
      <c r="A149" s="595" t="s">
        <v>249</v>
      </c>
      <c r="B149" s="596" t="s">
        <v>250</v>
      </c>
      <c r="C149" s="597">
        <v>9</v>
      </c>
      <c r="D149" s="567"/>
      <c r="E149" s="598" t="s">
        <v>251</v>
      </c>
      <c r="F149" s="599"/>
      <c r="G149" s="600"/>
      <c r="H149" s="567"/>
      <c r="I149" s="567"/>
      <c r="J149" s="567"/>
      <c r="K149" s="567"/>
    </row>
    <row r="150" spans="1:11" s="325" customFormat="1" ht="35.1" customHeight="1" thickBot="1" x14ac:dyDescent="0.25">
      <c r="A150" s="601"/>
      <c r="B150" s="602">
        <v>1</v>
      </c>
      <c r="C150" s="603">
        <v>3.1789999999999998</v>
      </c>
      <c r="D150" s="604"/>
      <c r="E150" s="605" t="e">
        <f>E46</f>
        <v>#DIV/0!</v>
      </c>
      <c r="F150" s="606" t="e">
        <f>E47</f>
        <v>#DIV/0!</v>
      </c>
      <c r="G150" s="605" t="e">
        <f>E48</f>
        <v>#DIV/0!</v>
      </c>
      <c r="H150" s="567"/>
      <c r="I150" s="567"/>
      <c r="J150" s="567"/>
      <c r="K150" s="567"/>
    </row>
    <row r="151" spans="1:11" s="325" customFormat="1" ht="35.1" customHeight="1" x14ac:dyDescent="0.2">
      <c r="A151" s="601"/>
      <c r="B151" s="607">
        <v>2</v>
      </c>
      <c r="C151" s="608">
        <v>2.456</v>
      </c>
      <c r="D151" s="609"/>
      <c r="E151" s="610" t="e">
        <f>E150^2</f>
        <v>#DIV/0!</v>
      </c>
      <c r="F151" s="611" t="e">
        <f>F150^2</f>
        <v>#DIV/0!</v>
      </c>
      <c r="G151" s="612" t="e">
        <f>G150^2</f>
        <v>#DIV/0!</v>
      </c>
      <c r="H151" s="567"/>
      <c r="I151" s="567"/>
      <c r="J151" s="567"/>
      <c r="K151" s="567"/>
    </row>
    <row r="152" spans="1:11" s="325" customFormat="1" ht="35.1" customHeight="1" x14ac:dyDescent="0.2">
      <c r="A152" s="601"/>
      <c r="B152" s="613">
        <v>3</v>
      </c>
      <c r="C152" s="614">
        <v>2.25</v>
      </c>
      <c r="D152" s="609"/>
      <c r="E152" s="615">
        <f>$A$146^2</f>
        <v>8.9999999999999998E-4</v>
      </c>
      <c r="F152" s="615">
        <v>5.4999999999999997E-3</v>
      </c>
      <c r="G152" s="615">
        <v>1.5599999999999999E-2</v>
      </c>
      <c r="H152" s="567"/>
      <c r="I152" s="567"/>
      <c r="J152" s="567"/>
      <c r="K152" s="567"/>
    </row>
    <row r="153" spans="1:11" s="325" customFormat="1" ht="35.1" customHeight="1" x14ac:dyDescent="0.2">
      <c r="A153" s="601"/>
      <c r="B153" s="607">
        <v>4</v>
      </c>
      <c r="C153" s="616">
        <v>2.153</v>
      </c>
      <c r="D153" s="609"/>
      <c r="E153" s="617" t="e">
        <f>E151/E152</f>
        <v>#DIV/0!</v>
      </c>
      <c r="F153" s="617" t="e">
        <f t="shared" ref="F153:G153" si="18">F151/F152</f>
        <v>#DIV/0!</v>
      </c>
      <c r="G153" s="617" t="e">
        <f t="shared" si="18"/>
        <v>#DIV/0!</v>
      </c>
      <c r="H153" s="567"/>
      <c r="I153" s="567"/>
      <c r="J153" s="567"/>
      <c r="K153" s="567"/>
    </row>
    <row r="154" spans="1:11" s="325" customFormat="1" ht="35.1" customHeight="1" thickBot="1" x14ac:dyDescent="0.25">
      <c r="A154" s="601"/>
      <c r="B154" s="613">
        <v>5</v>
      </c>
      <c r="C154" s="616">
        <v>2.0960000000000001</v>
      </c>
      <c r="D154" s="618"/>
      <c r="E154" s="619" t="e">
        <f>IF(E153&lt;=C151,"OK","MAL")</f>
        <v>#DIV/0!</v>
      </c>
      <c r="F154" s="620" t="e">
        <f>IF(F153&lt;=C151,"OK","MAL")</f>
        <v>#DIV/0!</v>
      </c>
      <c r="G154" s="621" t="e">
        <f>IF(G153&lt;=C151,"OK","MAL")</f>
        <v>#DIV/0!</v>
      </c>
      <c r="H154" s="567"/>
      <c r="I154" s="567"/>
      <c r="J154" s="567"/>
      <c r="K154" s="567"/>
    </row>
    <row r="155" spans="1:11" s="325" customFormat="1" ht="35.1" customHeight="1" x14ac:dyDescent="0.2">
      <c r="A155" s="601"/>
      <c r="B155" s="607">
        <v>6</v>
      </c>
      <c r="C155" s="616">
        <v>2.0590000000000002</v>
      </c>
      <c r="D155" s="567"/>
      <c r="E155" s="622" t="s">
        <v>252</v>
      </c>
      <c r="F155" s="623" t="s">
        <v>253</v>
      </c>
      <c r="G155" s="573"/>
      <c r="H155" s="320"/>
      <c r="I155" s="320"/>
      <c r="J155" s="567"/>
      <c r="K155" s="567"/>
    </row>
    <row r="156" spans="1:11" s="325" customFormat="1" ht="35.1" customHeight="1" x14ac:dyDescent="0.2">
      <c r="A156" s="601"/>
      <c r="B156" s="613">
        <v>7</v>
      </c>
      <c r="C156" s="616">
        <v>2.032</v>
      </c>
      <c r="D156" s="567"/>
      <c r="E156" s="613">
        <f>C151</f>
        <v>2.456</v>
      </c>
      <c r="F156" s="624">
        <f>2.456*-1</f>
        <v>-2.456</v>
      </c>
      <c r="G156" s="573"/>
      <c r="H156" s="320"/>
      <c r="I156" s="320"/>
      <c r="J156" s="567"/>
      <c r="K156" s="567"/>
    </row>
    <row r="157" spans="1:11" s="325" customFormat="1" ht="35.1" customHeight="1" x14ac:dyDescent="0.2">
      <c r="A157" s="601"/>
      <c r="B157" s="607">
        <v>8</v>
      </c>
      <c r="C157" s="616">
        <v>2.0129999999999999</v>
      </c>
      <c r="D157" s="567"/>
      <c r="E157" s="613">
        <v>2.456</v>
      </c>
      <c r="F157" s="624">
        <f t="shared" ref="F157:F158" si="19">2.456*-1</f>
        <v>-2.456</v>
      </c>
      <c r="G157" s="573"/>
      <c r="H157" s="320"/>
      <c r="I157" s="320"/>
      <c r="J157" s="567"/>
      <c r="K157" s="567"/>
    </row>
    <row r="158" spans="1:11" s="325" customFormat="1" ht="35.1" customHeight="1" thickBot="1" x14ac:dyDescent="0.25">
      <c r="A158" s="601"/>
      <c r="B158" s="613">
        <v>9</v>
      </c>
      <c r="C158" s="616">
        <v>1.998</v>
      </c>
      <c r="D158" s="567"/>
      <c r="E158" s="625">
        <v>2.456</v>
      </c>
      <c r="F158" s="626">
        <f t="shared" si="19"/>
        <v>-2.456</v>
      </c>
      <c r="G158" s="573"/>
      <c r="H158" s="320"/>
      <c r="I158" s="320"/>
      <c r="J158" s="567"/>
      <c r="K158" s="567"/>
    </row>
    <row r="159" spans="1:11" s="325" customFormat="1" ht="35.1" customHeight="1" thickBot="1" x14ac:dyDescent="0.25">
      <c r="A159" s="627"/>
      <c r="B159" s="628">
        <v>10</v>
      </c>
      <c r="C159" s="629">
        <v>1.986</v>
      </c>
      <c r="D159" s="567"/>
      <c r="E159" s="320"/>
      <c r="F159" s="320"/>
      <c r="G159" s="630"/>
      <c r="H159" s="567"/>
      <c r="I159" s="567"/>
      <c r="J159" s="567"/>
      <c r="K159" s="567"/>
    </row>
  </sheetData>
  <sheetProtection algorithmName="SHA-512" hashValue="cY0zOQJMdRRhA3+iRijjYWgTNXc8RZajl34OBr8W+S/xuvCHvPYLrVQYjkl3MS7JfauGD31tP8AmXwQXWvHB2g==" saltValue="AcaYhmTh7kHAHdOyR8QBpA==" spinCount="100000" sheet="1" objects="1" scenarios="1"/>
  <dataConsolidate>
    <dataRefs count="2">
      <dataRef ref="C5:D7" sheet="DATOS DE LOS PATRONES "/>
      <dataRef ref="K5:L7" sheet="DATOS DE LOS PATRONES "/>
    </dataRefs>
  </dataConsolidate>
  <mergeCells count="114">
    <mergeCell ref="A138:K139"/>
    <mergeCell ref="A140:K142"/>
    <mergeCell ref="A145:C145"/>
    <mergeCell ref="A146:C146"/>
    <mergeCell ref="A147:C148"/>
    <mergeCell ref="E147:G147"/>
    <mergeCell ref="A149:A159"/>
    <mergeCell ref="E149:G149"/>
    <mergeCell ref="D150:D154"/>
    <mergeCell ref="C1:L3"/>
    <mergeCell ref="A84:C84"/>
    <mergeCell ref="A83:C83"/>
    <mergeCell ref="C93:E93"/>
    <mergeCell ref="F95:J95"/>
    <mergeCell ref="B100:D100"/>
    <mergeCell ref="D9:E9"/>
    <mergeCell ref="F81:J81"/>
    <mergeCell ref="I114:K114"/>
    <mergeCell ref="I102:K102"/>
    <mergeCell ref="I103:K103"/>
    <mergeCell ref="I104:K104"/>
    <mergeCell ref="D5:E5"/>
    <mergeCell ref="B6:C6"/>
    <mergeCell ref="F6:G6"/>
    <mergeCell ref="B13:C13"/>
    <mergeCell ref="G13:H13"/>
    <mergeCell ref="B14:C14"/>
    <mergeCell ref="G14:H14"/>
    <mergeCell ref="B15:C15"/>
    <mergeCell ref="G15:H15"/>
    <mergeCell ref="B8:E8"/>
    <mergeCell ref="G103:G104"/>
    <mergeCell ref="A102:G102"/>
    <mergeCell ref="B21:C23"/>
    <mergeCell ref="C24:D24"/>
    <mergeCell ref="B28:I28"/>
    <mergeCell ref="B31:G31"/>
    <mergeCell ref="B39:J39"/>
    <mergeCell ref="B9:C9"/>
    <mergeCell ref="B10:C10"/>
    <mergeCell ref="B11:C11"/>
    <mergeCell ref="B12:C12"/>
    <mergeCell ref="B18:C20"/>
    <mergeCell ref="G18:J18"/>
    <mergeCell ref="G19:G20"/>
    <mergeCell ref="H19:H20"/>
    <mergeCell ref="I19:I20"/>
    <mergeCell ref="J19:J20"/>
    <mergeCell ref="B17:J17"/>
    <mergeCell ref="G10:J10"/>
    <mergeCell ref="G11:H11"/>
    <mergeCell ref="I11:J11"/>
    <mergeCell ref="G12:H12"/>
    <mergeCell ref="I12:J12"/>
    <mergeCell ref="I13:J13"/>
    <mergeCell ref="I14:J14"/>
    <mergeCell ref="F73:J73"/>
    <mergeCell ref="B68:D68"/>
    <mergeCell ref="F98:H98"/>
    <mergeCell ref="F92:J92"/>
    <mergeCell ref="F87:J87"/>
    <mergeCell ref="A88:C88"/>
    <mergeCell ref="A89:C89"/>
    <mergeCell ref="A90:C90"/>
    <mergeCell ref="D88:E88"/>
    <mergeCell ref="D89:E89"/>
    <mergeCell ref="D90:E90"/>
    <mergeCell ref="C75:E75"/>
    <mergeCell ref="C76:E76"/>
    <mergeCell ref="C77:E77"/>
    <mergeCell ref="F82:J82"/>
    <mergeCell ref="B91:E91"/>
    <mergeCell ref="D85:E85"/>
    <mergeCell ref="D83:E83"/>
    <mergeCell ref="D84:E84"/>
    <mergeCell ref="F78:J78"/>
    <mergeCell ref="A75:B75"/>
    <mergeCell ref="A76:B76"/>
    <mergeCell ref="A85:C85"/>
    <mergeCell ref="I106:K106"/>
    <mergeCell ref="I107:K107"/>
    <mergeCell ref="I108:K108"/>
    <mergeCell ref="I109:K109"/>
    <mergeCell ref="I110:K110"/>
    <mergeCell ref="B131:D131"/>
    <mergeCell ref="B133:D133"/>
    <mergeCell ref="E118:F118"/>
    <mergeCell ref="E117:F117"/>
    <mergeCell ref="A130:L130"/>
    <mergeCell ref="A116:L116"/>
    <mergeCell ref="A1:B3"/>
    <mergeCell ref="I105:K105"/>
    <mergeCell ref="D10:E10"/>
    <mergeCell ref="D11:E11"/>
    <mergeCell ref="D12:E12"/>
    <mergeCell ref="D13:E13"/>
    <mergeCell ref="D14:E14"/>
    <mergeCell ref="D15:E15"/>
    <mergeCell ref="I15:J15"/>
    <mergeCell ref="B59:I59"/>
    <mergeCell ref="B50:L50"/>
    <mergeCell ref="G51:L51"/>
    <mergeCell ref="A71:B71"/>
    <mergeCell ref="A74:B74"/>
    <mergeCell ref="B51:E51"/>
    <mergeCell ref="A63:L63"/>
    <mergeCell ref="A69:E69"/>
    <mergeCell ref="A70:E70"/>
    <mergeCell ref="B40:J40"/>
    <mergeCell ref="C72:E72"/>
    <mergeCell ref="C71:E71"/>
    <mergeCell ref="C74:E74"/>
    <mergeCell ref="F65:J65"/>
    <mergeCell ref="F68:J68"/>
  </mergeCells>
  <conditionalFormatting sqref="I114">
    <cfRule type="cellIs" dxfId="0" priority="1" operator="greaterThan">
      <formula>$I$113</formula>
    </cfRule>
  </conditionalFormatting>
  <printOptions horizontalCentered="1"/>
  <pageMargins left="0.23622047244094491" right="0.23622047244094491" top="0.74803149606299213" bottom="0.74803149606299213" header="0.31496062992125984" footer="0.31496062992125984"/>
  <pageSetup scale="44" orientation="portrait" r:id="rId1"/>
  <headerFooter>
    <oddFooter>&amp;RRT03-F34 Vr.0(2017-04-28)</oddFooter>
  </headerFooter>
  <rowBreaks count="3" manualBreakCount="3">
    <brk id="48" max="16383" man="1"/>
    <brk id="93" max="11" man="1"/>
    <brk id="134"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204"/>
  <sheetViews>
    <sheetView showGridLines="0" showRuler="0" showWhiteSpace="0" view="pageBreakPreview" zoomScale="160" zoomScaleNormal="110" zoomScaleSheetLayoutView="160" zoomScalePageLayoutView="85" workbookViewId="0">
      <selection activeCell="A31" sqref="A31"/>
    </sheetView>
  </sheetViews>
  <sheetFormatPr baseColWidth="10" defaultRowHeight="15" customHeight="1" x14ac:dyDescent="0.2"/>
  <cols>
    <col min="1" max="3" width="14.7109375" style="32" customWidth="1"/>
    <col min="4" max="4" width="15.140625" style="32" customWidth="1"/>
    <col min="5" max="6" width="14.7109375" style="32" customWidth="1"/>
    <col min="7" max="16384" width="11.42578125" style="32"/>
  </cols>
  <sheetData>
    <row r="1" spans="1:6" ht="18.95" customHeight="1" x14ac:dyDescent="0.2">
      <c r="A1" s="40"/>
      <c r="B1" s="40"/>
      <c r="C1" s="41"/>
      <c r="D1" s="41"/>
      <c r="E1" s="41"/>
      <c r="F1" s="41"/>
    </row>
    <row r="2" spans="1:6" ht="18.95" customHeight="1" x14ac:dyDescent="0.2">
      <c r="A2" s="40"/>
      <c r="B2" s="40"/>
      <c r="C2" s="41"/>
      <c r="D2" s="41"/>
      <c r="E2" s="41"/>
      <c r="F2" s="41"/>
    </row>
    <row r="3" spans="1:6" ht="18.95" customHeight="1" thickBot="1" x14ac:dyDescent="0.25">
      <c r="A3" s="40"/>
      <c r="B3" s="40"/>
      <c r="C3" s="41"/>
      <c r="D3" s="41"/>
      <c r="E3" s="41"/>
      <c r="F3" s="41"/>
    </row>
    <row r="4" spans="1:6" ht="3" customHeight="1" thickTop="1" thickBot="1" x14ac:dyDescent="0.25">
      <c r="A4" s="170"/>
      <c r="B4" s="170"/>
      <c r="C4" s="170"/>
      <c r="D4" s="170"/>
      <c r="E4" s="170"/>
      <c r="F4" s="170"/>
    </row>
    <row r="5" spans="1:6" ht="12" customHeight="1" thickTop="1" x14ac:dyDescent="0.2">
      <c r="A5" s="28"/>
      <c r="B5" s="28"/>
      <c r="C5" s="28"/>
      <c r="D5" s="28"/>
      <c r="E5" s="28"/>
      <c r="F5" s="28"/>
    </row>
    <row r="6" spans="1:6" ht="20.100000000000001" customHeight="1" x14ac:dyDescent="0.25">
      <c r="A6" s="172" t="s">
        <v>89</v>
      </c>
      <c r="B6" s="172"/>
      <c r="C6" s="172"/>
      <c r="D6" s="31"/>
      <c r="E6" s="112"/>
      <c r="F6" s="112"/>
    </row>
    <row r="7" spans="1:6" ht="12" customHeight="1" x14ac:dyDescent="0.2">
      <c r="A7" s="33"/>
      <c r="B7" s="31"/>
      <c r="C7" s="31"/>
      <c r="D7" s="31"/>
      <c r="E7" s="31"/>
      <c r="F7" s="31"/>
    </row>
    <row r="8" spans="1:6" ht="15" customHeight="1" x14ac:dyDescent="0.2">
      <c r="A8" s="145" t="s">
        <v>207</v>
      </c>
      <c r="B8" s="145"/>
      <c r="C8" s="145">
        <f>' CALCULO BALANZAS (VERI)'!H5</f>
        <v>0</v>
      </c>
      <c r="D8" s="145"/>
      <c r="E8" s="71"/>
      <c r="F8" s="31"/>
    </row>
    <row r="9" spans="1:6" ht="15" customHeight="1" x14ac:dyDescent="0.2">
      <c r="A9" s="145" t="s">
        <v>90</v>
      </c>
      <c r="B9" s="145"/>
      <c r="C9" s="145">
        <f>' CALCULO BALANZAS (VERI)'!J5</f>
        <v>0</v>
      </c>
      <c r="D9" s="145"/>
      <c r="E9" s="173" t="s">
        <v>228</v>
      </c>
      <c r="F9" s="174"/>
    </row>
    <row r="10" spans="1:6" ht="15" customHeight="1" x14ac:dyDescent="0.2">
      <c r="A10" s="145" t="s">
        <v>91</v>
      </c>
      <c r="B10" s="145"/>
      <c r="C10" s="145">
        <f>' CALCULO BALANZAS (VERI)'!C5</f>
        <v>0</v>
      </c>
      <c r="D10" s="145"/>
      <c r="E10" s="175"/>
      <c r="F10" s="176"/>
    </row>
    <row r="11" spans="1:6" ht="12" customHeight="1" x14ac:dyDescent="0.2">
      <c r="A11" s="171"/>
      <c r="B11" s="171"/>
      <c r="C11" s="35"/>
      <c r="D11" s="31"/>
      <c r="E11" s="175"/>
      <c r="F11" s="176"/>
    </row>
    <row r="12" spans="1:6" ht="15" customHeight="1" x14ac:dyDescent="0.2">
      <c r="A12" s="145" t="s">
        <v>187</v>
      </c>
      <c r="B12" s="145"/>
      <c r="C12" s="145" t="s">
        <v>186</v>
      </c>
      <c r="D12" s="167"/>
      <c r="E12" s="175"/>
      <c r="F12" s="176"/>
    </row>
    <row r="13" spans="1:6" ht="15" customHeight="1" x14ac:dyDescent="0.2">
      <c r="A13" s="145" t="s">
        <v>93</v>
      </c>
      <c r="B13" s="145"/>
      <c r="C13" s="145">
        <f>' CALCULO BALANZAS (VERI)'!D9</f>
        <v>0</v>
      </c>
      <c r="D13" s="167"/>
      <c r="E13" s="175"/>
      <c r="F13" s="176"/>
    </row>
    <row r="14" spans="1:6" ht="15" customHeight="1" x14ac:dyDescent="0.2">
      <c r="A14" s="145" t="s">
        <v>10</v>
      </c>
      <c r="B14" s="145"/>
      <c r="C14" s="71">
        <f>' CALCULO BALANZAS (VERI)'!D10</f>
        <v>0</v>
      </c>
      <c r="D14" s="31"/>
      <c r="E14" s="177"/>
      <c r="F14" s="178"/>
    </row>
    <row r="15" spans="1:6" ht="15" customHeight="1" x14ac:dyDescent="0.2">
      <c r="A15" s="145" t="s">
        <v>94</v>
      </c>
      <c r="B15" s="145"/>
      <c r="C15" s="71">
        <f>' CALCULO BALANZAS (VERI)'!D11</f>
        <v>0</v>
      </c>
      <c r="D15" s="31"/>
      <c r="E15" s="63"/>
      <c r="F15" s="63"/>
    </row>
    <row r="16" spans="1:6" ht="15" customHeight="1" x14ac:dyDescent="0.2">
      <c r="A16" s="71"/>
      <c r="B16" s="71"/>
      <c r="C16" s="71"/>
      <c r="D16" s="63"/>
      <c r="E16" s="63"/>
      <c r="F16" s="63"/>
    </row>
    <row r="17" spans="1:6" ht="12" customHeight="1" x14ac:dyDescent="0.2">
      <c r="A17" s="145" t="s">
        <v>92</v>
      </c>
      <c r="B17" s="145"/>
      <c r="C17" s="72">
        <f>' CALCULO BALANZAS (VERI)'!F5</f>
        <v>0</v>
      </c>
      <c r="D17" s="179" t="s">
        <v>227</v>
      </c>
      <c r="E17" s="179"/>
      <c r="F17" s="72">
        <f>' CALCULO BALANZAS (VERI)'!H6</f>
        <v>0</v>
      </c>
    </row>
    <row r="18" spans="1:6" ht="15" customHeight="1" x14ac:dyDescent="0.2">
      <c r="A18" s="71"/>
      <c r="B18" s="71"/>
      <c r="C18" s="72"/>
      <c r="D18" s="71"/>
      <c r="E18" s="71"/>
      <c r="F18" s="72"/>
    </row>
    <row r="19" spans="1:6" ht="20.100000000000001" customHeight="1" x14ac:dyDescent="0.2">
      <c r="A19" s="139" t="s">
        <v>185</v>
      </c>
      <c r="B19" s="139"/>
      <c r="C19" s="139"/>
      <c r="D19" s="63"/>
      <c r="E19" s="63"/>
      <c r="F19" s="63"/>
    </row>
    <row r="20" spans="1:6" ht="12" customHeight="1" x14ac:dyDescent="0.2">
      <c r="A20" s="66"/>
      <c r="B20" s="66"/>
      <c r="C20" s="66"/>
      <c r="D20" s="63"/>
      <c r="E20" s="63"/>
      <c r="F20" s="63"/>
    </row>
    <row r="21" spans="1:6" ht="15" customHeight="1" x14ac:dyDescent="0.2">
      <c r="A21" s="145" t="s">
        <v>181</v>
      </c>
      <c r="B21" s="145"/>
      <c r="C21" s="71">
        <f>' CALCULO BALANZAS (VERI)'!D12</f>
        <v>0</v>
      </c>
      <c r="D21" s="71" t="s">
        <v>101</v>
      </c>
      <c r="E21" s="71"/>
      <c r="F21" s="71"/>
    </row>
    <row r="22" spans="1:6" ht="15" customHeight="1" x14ac:dyDescent="0.2">
      <c r="A22" s="145" t="s">
        <v>182</v>
      </c>
      <c r="B22" s="145"/>
      <c r="C22" s="71">
        <f>' CALCULO BALANZAS (VERI)'!D13</f>
        <v>0</v>
      </c>
      <c r="D22" s="71" t="s">
        <v>101</v>
      </c>
      <c r="E22" s="71"/>
      <c r="F22" s="71"/>
    </row>
    <row r="23" spans="1:6" ht="15" customHeight="1" x14ac:dyDescent="0.2">
      <c r="A23" s="145" t="s">
        <v>183</v>
      </c>
      <c r="B23" s="145"/>
      <c r="C23" s="71">
        <f>' CALCULO BALANZAS (VERI)'!D14</f>
        <v>0</v>
      </c>
      <c r="D23" s="71" t="s">
        <v>101</v>
      </c>
      <c r="E23" s="71"/>
      <c r="F23" s="71"/>
    </row>
    <row r="24" spans="1:6" ht="15" customHeight="1" x14ac:dyDescent="0.2">
      <c r="A24" s="145" t="s">
        <v>184</v>
      </c>
      <c r="B24" s="145"/>
      <c r="C24" s="71">
        <f>' CALCULO BALANZAS (VERI)'!D15</f>
        <v>0</v>
      </c>
      <c r="D24" s="71" t="s">
        <v>101</v>
      </c>
      <c r="E24" s="71"/>
      <c r="F24" s="71"/>
    </row>
    <row r="26" spans="1:6" ht="20.100000000000001" customHeight="1" x14ac:dyDescent="0.2">
      <c r="A26" s="139" t="s">
        <v>256</v>
      </c>
      <c r="B26" s="139"/>
      <c r="C26" s="36">
        <f>' CALCULO BALANZAS (VERI)'!J6</f>
        <v>0</v>
      </c>
      <c r="D26" s="34"/>
      <c r="E26" s="34"/>
      <c r="F26" s="31"/>
    </row>
    <row r="27" spans="1:6" ht="12" customHeight="1" x14ac:dyDescent="0.2">
      <c r="A27" s="37"/>
      <c r="B27" s="37"/>
      <c r="C27" s="37"/>
    </row>
    <row r="28" spans="1:6" ht="20.100000000000001" customHeight="1" x14ac:dyDescent="0.2">
      <c r="A28" s="139" t="s">
        <v>215</v>
      </c>
      <c r="B28" s="139"/>
      <c r="C28" s="139"/>
      <c r="D28" s="139"/>
      <c r="E28" s="139"/>
      <c r="F28" s="139"/>
    </row>
    <row r="29" spans="1:6" ht="12" customHeight="1" x14ac:dyDescent="0.2">
      <c r="D29" s="38"/>
      <c r="E29" s="31"/>
      <c r="F29" s="31"/>
    </row>
    <row r="30" spans="1:6" ht="20.100000000000001" customHeight="1" x14ac:dyDescent="0.2">
      <c r="A30" s="139" t="s">
        <v>258</v>
      </c>
      <c r="B30" s="139"/>
      <c r="C30" s="139"/>
      <c r="D30" s="38"/>
      <c r="E30" s="31"/>
      <c r="F30" s="31"/>
    </row>
    <row r="31" spans="1:6" ht="12" customHeight="1" x14ac:dyDescent="0.2">
      <c r="A31" s="66"/>
      <c r="B31" s="66"/>
      <c r="C31" s="66"/>
      <c r="D31" s="38"/>
      <c r="E31" s="63"/>
      <c r="F31" s="63"/>
    </row>
    <row r="32" spans="1:6" ht="15" customHeight="1" x14ac:dyDescent="0.2">
      <c r="A32" s="145" t="s">
        <v>240</v>
      </c>
      <c r="B32" s="145"/>
      <c r="C32" s="145"/>
      <c r="D32" s="145"/>
      <c r="E32" s="145"/>
      <c r="F32" s="145"/>
    </row>
    <row r="33" spans="1:6" ht="12" customHeight="1" x14ac:dyDescent="0.2">
      <c r="A33" s="37"/>
      <c r="B33" s="37"/>
      <c r="C33" s="37"/>
      <c r="D33" s="37"/>
      <c r="E33" s="37"/>
      <c r="F33" s="37"/>
    </row>
    <row r="34" spans="1:6" ht="20.100000000000001" customHeight="1" x14ac:dyDescent="0.2">
      <c r="A34" s="143" t="s">
        <v>257</v>
      </c>
      <c r="B34" s="143"/>
      <c r="C34" s="143"/>
      <c r="D34" s="143"/>
      <c r="E34" s="37"/>
      <c r="F34" s="37"/>
    </row>
    <row r="35" spans="1:6" ht="12" customHeight="1" x14ac:dyDescent="0.2">
      <c r="A35" s="67"/>
      <c r="B35" s="67"/>
      <c r="C35" s="67"/>
      <c r="D35" s="67"/>
      <c r="E35" s="37"/>
      <c r="F35" s="37"/>
    </row>
    <row r="36" spans="1:6" ht="15" customHeight="1" x14ac:dyDescent="0.2">
      <c r="A36" s="159" t="s">
        <v>218</v>
      </c>
      <c r="B36" s="159"/>
      <c r="C36" s="159"/>
      <c r="D36" s="159"/>
      <c r="E36" s="159"/>
      <c r="F36" s="159"/>
    </row>
    <row r="37" spans="1:6" ht="15" customHeight="1" x14ac:dyDescent="0.2">
      <c r="A37" s="159"/>
      <c r="B37" s="159"/>
      <c r="C37" s="159"/>
      <c r="D37" s="159"/>
      <c r="E37" s="159"/>
      <c r="F37" s="159"/>
    </row>
    <row r="38" spans="1:6" ht="15" customHeight="1" x14ac:dyDescent="0.2">
      <c r="A38" s="159"/>
      <c r="B38" s="159"/>
      <c r="C38" s="159"/>
      <c r="D38" s="159"/>
      <c r="E38" s="159"/>
      <c r="F38" s="159"/>
    </row>
    <row r="39" spans="1:6" ht="15" customHeight="1" x14ac:dyDescent="0.2">
      <c r="A39" s="159"/>
      <c r="B39" s="159"/>
      <c r="C39" s="159"/>
      <c r="D39" s="159"/>
      <c r="E39" s="159"/>
      <c r="F39" s="159"/>
    </row>
    <row r="40" spans="1:6" ht="12" customHeight="1" x14ac:dyDescent="0.2"/>
    <row r="41" spans="1:6" ht="15" customHeight="1" x14ac:dyDescent="0.2">
      <c r="A41" s="143" t="s">
        <v>213</v>
      </c>
      <c r="B41" s="143"/>
      <c r="C41" s="163" t="s">
        <v>179</v>
      </c>
      <c r="D41" s="163"/>
      <c r="E41" s="163"/>
      <c r="F41" s="163"/>
    </row>
    <row r="42" spans="1:6" ht="15" customHeight="1" x14ac:dyDescent="0.2">
      <c r="A42" s="143"/>
      <c r="B42" s="143"/>
      <c r="C42" s="163"/>
      <c r="D42" s="163"/>
      <c r="E42" s="163"/>
      <c r="F42" s="163"/>
    </row>
    <row r="43" spans="1:6" ht="15" customHeight="1" x14ac:dyDescent="0.2">
      <c r="A43" s="164" t="s">
        <v>208</v>
      </c>
      <c r="B43" s="164"/>
      <c r="C43" s="163" t="s">
        <v>180</v>
      </c>
      <c r="D43" s="163"/>
      <c r="E43" s="163"/>
      <c r="F43" s="163"/>
    </row>
    <row r="44" spans="1:6" ht="15" customHeight="1" x14ac:dyDescent="0.2">
      <c r="A44" s="164"/>
      <c r="B44" s="164"/>
      <c r="C44" s="163"/>
      <c r="D44" s="163"/>
      <c r="E44" s="163"/>
      <c r="F44" s="163"/>
    </row>
    <row r="45" spans="1:6" ht="15" customHeight="1" x14ac:dyDescent="0.2">
      <c r="A45" s="164" t="s">
        <v>209</v>
      </c>
      <c r="B45" s="164"/>
      <c r="C45" s="163" t="s">
        <v>188</v>
      </c>
      <c r="D45" s="163"/>
      <c r="E45" s="163"/>
      <c r="F45" s="163"/>
    </row>
    <row r="46" spans="1:6" ht="15" customHeight="1" thickBot="1" x14ac:dyDescent="0.25">
      <c r="A46" s="164"/>
      <c r="B46" s="164"/>
      <c r="C46" s="163"/>
      <c r="D46" s="163"/>
      <c r="E46" s="163"/>
      <c r="F46" s="163"/>
    </row>
    <row r="47" spans="1:6" ht="3" customHeight="1" thickTop="1" thickBot="1" x14ac:dyDescent="0.25">
      <c r="A47" s="42"/>
      <c r="B47" s="42"/>
      <c r="C47" s="42"/>
      <c r="D47" s="42"/>
      <c r="E47" s="42"/>
      <c r="F47" s="42"/>
    </row>
    <row r="48" spans="1:6" ht="12" customHeight="1" thickTop="1" x14ac:dyDescent="0.2">
      <c r="A48" s="38"/>
      <c r="B48" s="38"/>
      <c r="C48" s="38"/>
      <c r="D48" s="38"/>
      <c r="E48" s="38"/>
      <c r="F48" s="38"/>
    </row>
    <row r="49" spans="1:6" ht="15" customHeight="1" x14ac:dyDescent="0.2">
      <c r="A49" s="38"/>
      <c r="B49" s="38"/>
      <c r="C49" s="38"/>
      <c r="D49" s="38"/>
      <c r="E49" s="38"/>
      <c r="F49" s="38"/>
    </row>
    <row r="50" spans="1:6" ht="20.100000000000001" customHeight="1" x14ac:dyDescent="0.2">
      <c r="A50" s="143" t="s">
        <v>241</v>
      </c>
      <c r="B50" s="143"/>
      <c r="C50" s="143"/>
      <c r="D50" s="182">
        <f>' CALCULO BALANZAS (VERI)'!D6</f>
        <v>0</v>
      </c>
      <c r="E50" s="182"/>
      <c r="F50" s="182"/>
    </row>
    <row r="51" spans="1:6" ht="20.100000000000001" customHeight="1" x14ac:dyDescent="0.2">
      <c r="A51" s="106"/>
      <c r="B51" s="106"/>
      <c r="C51" s="106"/>
      <c r="D51" s="182">
        <f>' CALCULO BALANZAS (VERI)'!J5</f>
        <v>0</v>
      </c>
      <c r="E51" s="182"/>
      <c r="F51" s="182"/>
    </row>
    <row r="52" spans="1:6" ht="15" customHeight="1" x14ac:dyDescent="0.2">
      <c r="A52" s="44"/>
      <c r="B52" s="45"/>
      <c r="C52" s="38"/>
      <c r="D52" s="31"/>
      <c r="E52" s="31"/>
      <c r="F52" s="31"/>
    </row>
    <row r="53" spans="1:6" ht="20.100000000000001" customHeight="1" x14ac:dyDescent="0.2">
      <c r="A53" s="143" t="s">
        <v>193</v>
      </c>
      <c r="B53" s="143"/>
      <c r="C53" s="73" t="s">
        <v>189</v>
      </c>
      <c r="D53" s="74"/>
      <c r="F53" s="31"/>
    </row>
    <row r="54" spans="1:6" ht="15" customHeight="1" x14ac:dyDescent="0.2">
      <c r="C54" s="31"/>
      <c r="D54" s="31"/>
      <c r="E54" s="31"/>
      <c r="F54" s="31"/>
    </row>
    <row r="55" spans="1:6" ht="20.100000000000001" customHeight="1" x14ac:dyDescent="0.2">
      <c r="A55" s="139" t="s">
        <v>190</v>
      </c>
      <c r="B55" s="139"/>
      <c r="C55" s="31"/>
      <c r="D55" s="31"/>
      <c r="E55" s="31"/>
      <c r="F55" s="31"/>
    </row>
    <row r="56" spans="1:6" ht="15" customHeight="1" thickBot="1" x14ac:dyDescent="0.25">
      <c r="A56" s="46"/>
      <c r="B56" s="46"/>
      <c r="C56" s="46"/>
      <c r="D56" s="31"/>
      <c r="E56" s="31"/>
      <c r="F56" s="31"/>
    </row>
    <row r="57" spans="1:6" ht="24.95" customHeight="1" thickBot="1" x14ac:dyDescent="0.25">
      <c r="A57" s="75" t="s">
        <v>96</v>
      </c>
      <c r="B57" s="76" t="s">
        <v>97</v>
      </c>
      <c r="C57" s="76" t="s">
        <v>98</v>
      </c>
      <c r="D57" s="31"/>
      <c r="E57" s="31"/>
      <c r="F57" s="31"/>
    </row>
    <row r="58" spans="1:6" ht="20.100000000000001" customHeight="1" thickBot="1" x14ac:dyDescent="0.25">
      <c r="A58" s="77">
        <f>' CALCULO BALANZAS (VERI)'!E61</f>
        <v>0</v>
      </c>
      <c r="B58" s="78">
        <f>' CALCULO BALANZAS (VERI)'!G61</f>
        <v>0</v>
      </c>
      <c r="C58" s="78">
        <f>' CALCULO BALANZAS (VERI)'!I61</f>
        <v>0</v>
      </c>
      <c r="D58" s="31"/>
      <c r="E58" s="31"/>
      <c r="F58" s="31"/>
    </row>
    <row r="59" spans="1:6" ht="15" customHeight="1" x14ac:dyDescent="0.2">
      <c r="A59" s="158" t="s">
        <v>230</v>
      </c>
      <c r="B59" s="158"/>
      <c r="C59" s="158"/>
      <c r="D59" s="158"/>
      <c r="E59" s="158"/>
      <c r="F59" s="158"/>
    </row>
    <row r="60" spans="1:6" ht="15" customHeight="1" x14ac:dyDescent="0.2">
      <c r="A60" s="46"/>
      <c r="B60" s="46"/>
      <c r="C60" s="46"/>
      <c r="D60" s="31"/>
      <c r="E60" s="31"/>
      <c r="F60" s="31"/>
    </row>
    <row r="61" spans="1:6" ht="20.100000000000001" customHeight="1" x14ac:dyDescent="0.2">
      <c r="A61" s="143" t="s">
        <v>231</v>
      </c>
      <c r="B61" s="143"/>
      <c r="C61" s="143"/>
      <c r="D61" s="143"/>
      <c r="E61" s="46"/>
      <c r="F61" s="46"/>
    </row>
    <row r="62" spans="1:6" ht="12" customHeight="1" thickBot="1" x14ac:dyDescent="0.25">
      <c r="A62" s="67"/>
      <c r="B62" s="67"/>
      <c r="C62" s="67"/>
      <c r="D62" s="67"/>
      <c r="E62" s="47"/>
      <c r="F62" s="47"/>
    </row>
    <row r="63" spans="1:6" ht="15" customHeight="1" thickBot="1" x14ac:dyDescent="0.25">
      <c r="A63" s="183" t="s">
        <v>217</v>
      </c>
      <c r="B63" s="184"/>
      <c r="C63" s="107">
        <f>' CALCULO BALANZAS (VERI)'!I12</f>
        <v>0</v>
      </c>
      <c r="D63" s="31"/>
      <c r="E63" s="31"/>
      <c r="F63" s="31"/>
    </row>
    <row r="64" spans="1:6" ht="15" customHeight="1" thickBot="1" x14ac:dyDescent="0.25">
      <c r="A64" s="185" t="s">
        <v>99</v>
      </c>
      <c r="B64" s="186"/>
      <c r="C64" s="109">
        <f>' CALCULO BALANZAS (VERI)'!I13</f>
        <v>0</v>
      </c>
      <c r="D64" s="31"/>
      <c r="E64" s="31"/>
      <c r="F64" s="31"/>
    </row>
    <row r="65" spans="1:6" ht="15" customHeight="1" thickBot="1" x14ac:dyDescent="0.25">
      <c r="A65" s="180" t="s">
        <v>216</v>
      </c>
      <c r="B65" s="181"/>
      <c r="C65" s="108">
        <f>' CALCULO BALANZAS (VERI)'!I14</f>
        <v>0</v>
      </c>
      <c r="D65" s="31"/>
      <c r="E65" s="31"/>
      <c r="F65" s="31"/>
    </row>
    <row r="66" spans="1:6" ht="15" customHeight="1" x14ac:dyDescent="0.2">
      <c r="A66" s="37"/>
      <c r="B66" s="64"/>
      <c r="C66" s="31"/>
      <c r="D66" s="31"/>
      <c r="E66" s="31"/>
      <c r="F66" s="31"/>
    </row>
    <row r="67" spans="1:6" ht="20.100000000000001" customHeight="1" x14ac:dyDescent="0.2">
      <c r="A67" s="143" t="s">
        <v>191</v>
      </c>
      <c r="B67" s="143"/>
      <c r="C67" s="143"/>
      <c r="D67" s="143"/>
      <c r="E67" s="46"/>
      <c r="F67" s="46"/>
    </row>
    <row r="68" spans="1:6" ht="12" customHeight="1" x14ac:dyDescent="0.2">
      <c r="A68" s="67"/>
      <c r="B68" s="67"/>
      <c r="C68" s="67"/>
      <c r="D68" s="67"/>
      <c r="E68" s="47"/>
      <c r="F68" s="47"/>
    </row>
    <row r="69" spans="1:6" ht="15" customHeight="1" x14ac:dyDescent="0.2">
      <c r="A69" s="150" t="s">
        <v>104</v>
      </c>
      <c r="B69" s="150"/>
      <c r="D69" s="46"/>
      <c r="E69" s="46"/>
      <c r="F69" s="46"/>
    </row>
    <row r="70" spans="1:6" ht="15" customHeight="1" thickBot="1" x14ac:dyDescent="0.25">
      <c r="A70" s="46"/>
      <c r="B70" s="46"/>
      <c r="C70" s="46"/>
      <c r="D70" s="31"/>
      <c r="E70" s="31"/>
      <c r="F70" s="31"/>
    </row>
    <row r="71" spans="1:6" ht="15" customHeight="1" thickBot="1" x14ac:dyDescent="0.25">
      <c r="A71" s="160" t="s">
        <v>100</v>
      </c>
      <c r="B71" s="161"/>
      <c r="C71" s="162"/>
      <c r="D71" s="46"/>
      <c r="E71" s="46"/>
      <c r="F71" s="46"/>
    </row>
    <row r="72" spans="1:6" ht="15" customHeight="1" thickBot="1" x14ac:dyDescent="0.25">
      <c r="A72" s="79" t="str">
        <f>' CALCULO BALANZAS (VERI)'!C32</f>
        <v>Carga</v>
      </c>
      <c r="B72" s="80">
        <f>' CALCULO BALANZAS (VERI)'!E32</f>
        <v>100</v>
      </c>
      <c r="C72" s="81" t="str">
        <f>' CALCULO BALANZAS (VERI)'!D32</f>
        <v>(g)</v>
      </c>
      <c r="D72" s="46"/>
      <c r="E72" s="88" t="s">
        <v>102</v>
      </c>
      <c r="F72" s="46"/>
    </row>
    <row r="73" spans="1:6" ht="15" customHeight="1" thickBot="1" x14ac:dyDescent="0.25">
      <c r="A73" s="79" t="str">
        <f>' CALCULO BALANZAS (VERI)'!B33</f>
        <v>Posición</v>
      </c>
      <c r="B73" s="81" t="str">
        <f>' CALCULO BALANZAS (VERI)'!B34</f>
        <v>Indicacion (g)</v>
      </c>
      <c r="C73" s="82" t="s">
        <v>103</v>
      </c>
      <c r="D73" s="46"/>
      <c r="E73" s="46"/>
      <c r="F73" s="46"/>
    </row>
    <row r="74" spans="1:6" ht="20.100000000000001" customHeight="1" x14ac:dyDescent="0.2">
      <c r="A74" s="83">
        <f>' CALCULO BALANZAS (VERI)'!C33</f>
        <v>1</v>
      </c>
      <c r="B74" s="116">
        <f>' CALCULO BALANZAS (VERI)'!C34</f>
        <v>0</v>
      </c>
      <c r="C74" s="114">
        <f>' CALCULO BALANZAS (VERI)'!C35</f>
        <v>0</v>
      </c>
      <c r="D74" s="46"/>
      <c r="F74" s="46"/>
    </row>
    <row r="75" spans="1:6" ht="20.100000000000001" customHeight="1" x14ac:dyDescent="0.2">
      <c r="A75" s="83">
        <f>' CALCULO BALANZAS (VERI)'!D33</f>
        <v>2</v>
      </c>
      <c r="B75" s="115">
        <f>' CALCULO BALANZAS (VERI)'!D34</f>
        <v>0</v>
      </c>
      <c r="C75" s="115">
        <f>' CALCULO BALANZAS (VERI)'!D35</f>
        <v>0</v>
      </c>
      <c r="D75" s="46"/>
      <c r="E75" s="46"/>
      <c r="F75" s="46"/>
    </row>
    <row r="76" spans="1:6" ht="20.100000000000001" customHeight="1" x14ac:dyDescent="0.2">
      <c r="A76" s="85">
        <f>' CALCULO BALANZAS (VERI)'!E33</f>
        <v>3</v>
      </c>
      <c r="B76" s="115">
        <f>' CALCULO BALANZAS (VERI)'!E34</f>
        <v>0</v>
      </c>
      <c r="C76" s="115">
        <f>' CALCULO BALANZAS (VERI)'!E35</f>
        <v>0</v>
      </c>
      <c r="D76" s="46"/>
      <c r="E76" s="46"/>
      <c r="F76" s="46"/>
    </row>
    <row r="77" spans="1:6" ht="20.100000000000001" customHeight="1" x14ac:dyDescent="0.2">
      <c r="A77" s="85">
        <f>' CALCULO BALANZAS (VERI)'!F33</f>
        <v>4</v>
      </c>
      <c r="B77" s="115">
        <f>' CALCULO BALANZAS (VERI)'!F34</f>
        <v>0</v>
      </c>
      <c r="C77" s="115">
        <f>' CALCULO BALANZAS (VERI)'!F35</f>
        <v>0</v>
      </c>
      <c r="D77" s="46"/>
      <c r="E77" s="46"/>
      <c r="F77" s="46"/>
    </row>
    <row r="78" spans="1:6" ht="20.100000000000001" customHeight="1" x14ac:dyDescent="0.2">
      <c r="A78" s="85">
        <f>' CALCULO BALANZAS (VERI)'!G33</f>
        <v>5</v>
      </c>
      <c r="B78" s="115">
        <f>' CALCULO BALANZAS (VERI)'!G34</f>
        <v>0</v>
      </c>
      <c r="C78" s="115">
        <f>' CALCULO BALANZAS (VERI)'!G35</f>
        <v>0</v>
      </c>
      <c r="D78" s="46"/>
      <c r="E78" s="46"/>
      <c r="F78" s="46"/>
    </row>
    <row r="79" spans="1:6" ht="20.100000000000001" customHeight="1" x14ac:dyDescent="0.2">
      <c r="A79" s="86" t="str">
        <f>'[5]PRUEBAS DE CALIBRACION'!F18</f>
        <v>DIF MAX EXC</v>
      </c>
      <c r="B79" s="84">
        <f>' CALCULO BALANZAS (VERI)'!C37</f>
        <v>0</v>
      </c>
      <c r="C79" s="87" t="s">
        <v>192</v>
      </c>
      <c r="D79" s="46"/>
      <c r="E79" s="46"/>
      <c r="F79" s="46"/>
    </row>
    <row r="80" spans="1:6" ht="15" customHeight="1" x14ac:dyDescent="0.2">
      <c r="A80" s="38"/>
      <c r="B80" s="48"/>
      <c r="C80" s="45"/>
      <c r="D80" s="47"/>
      <c r="E80" s="47"/>
      <c r="F80" s="47"/>
    </row>
    <row r="81" spans="1:6" ht="15" customHeight="1" x14ac:dyDescent="0.2">
      <c r="A81" s="157" t="s">
        <v>206</v>
      </c>
      <c r="B81" s="157"/>
      <c r="C81" s="157"/>
      <c r="D81" s="157"/>
      <c r="E81" s="157"/>
      <c r="F81" s="157"/>
    </row>
    <row r="82" spans="1:6" ht="15" customHeight="1" x14ac:dyDescent="0.2">
      <c r="A82" s="157"/>
      <c r="B82" s="157"/>
      <c r="C82" s="157"/>
      <c r="D82" s="157"/>
      <c r="E82" s="157"/>
      <c r="F82" s="157"/>
    </row>
    <row r="83" spans="1:6" ht="15" customHeight="1" x14ac:dyDescent="0.2">
      <c r="A83" s="157"/>
      <c r="B83" s="157"/>
      <c r="C83" s="157"/>
      <c r="D83" s="157"/>
      <c r="E83" s="157"/>
      <c r="F83" s="157"/>
    </row>
    <row r="84" spans="1:6" ht="15" customHeight="1" thickBot="1" x14ac:dyDescent="0.25">
      <c r="A84" s="61"/>
      <c r="B84" s="61"/>
      <c r="C84" s="61"/>
      <c r="D84" s="61"/>
      <c r="E84" s="61"/>
      <c r="F84" s="61"/>
    </row>
    <row r="85" spans="1:6" ht="3" customHeight="1" thickTop="1" thickBot="1" x14ac:dyDescent="0.25">
      <c r="A85" s="49"/>
      <c r="B85" s="49"/>
      <c r="C85" s="49"/>
      <c r="D85" s="49"/>
      <c r="E85" s="49"/>
      <c r="F85" s="49"/>
    </row>
    <row r="86" spans="1:6" ht="15" customHeight="1" thickTop="1" x14ac:dyDescent="0.2">
      <c r="A86" s="150" t="s">
        <v>107</v>
      </c>
      <c r="B86" s="150"/>
      <c r="E86" s="38"/>
      <c r="F86" s="38"/>
    </row>
    <row r="87" spans="1:6" ht="15" customHeight="1" thickBot="1" x14ac:dyDescent="0.25">
      <c r="E87" s="38"/>
      <c r="F87" s="38"/>
    </row>
    <row r="88" spans="1:6" ht="15" customHeight="1" thickBot="1" x14ac:dyDescent="0.25">
      <c r="A88" s="147" t="s">
        <v>194</v>
      </c>
      <c r="B88" s="148"/>
      <c r="C88" s="148"/>
      <c r="D88" s="149"/>
      <c r="E88" s="38"/>
      <c r="F88" s="38"/>
    </row>
    <row r="89" spans="1:6" ht="20.100000000000001" customHeight="1" thickBot="1" x14ac:dyDescent="0.25">
      <c r="A89" s="79" t="str">
        <f>' CALCULO BALANZAS (VERI)'!A41</f>
        <v>Cargas (g)</v>
      </c>
      <c r="B89" s="89">
        <f>' CALCULO BALANZAS (VERI)'!A42</f>
        <v>10</v>
      </c>
      <c r="C89" s="89">
        <f>' CALCULO BALANZAS (VERI)'!A43</f>
        <v>100</v>
      </c>
      <c r="D89" s="89">
        <f>' CALCULO BALANZAS (VERI)'!A44</f>
        <v>200</v>
      </c>
      <c r="E89" s="38"/>
      <c r="F89" s="38"/>
    </row>
    <row r="90" spans="1:6" ht="15" customHeight="1" thickBot="1" x14ac:dyDescent="0.25">
      <c r="A90" s="90" t="s">
        <v>105</v>
      </c>
      <c r="B90" s="90" t="s">
        <v>106</v>
      </c>
      <c r="C90" s="90" t="s">
        <v>106</v>
      </c>
      <c r="D90" s="90" t="s">
        <v>106</v>
      </c>
      <c r="E90" s="38"/>
      <c r="F90" s="38"/>
    </row>
    <row r="91" spans="1:6" ht="20.100000000000001" customHeight="1" x14ac:dyDescent="0.2">
      <c r="A91" s="83">
        <f>' CALCULO BALANZAS (VERI)'!B41</f>
        <v>1</v>
      </c>
      <c r="B91" s="114">
        <f>' CALCULO BALANZAS (VERI)'!B42</f>
        <v>0</v>
      </c>
      <c r="C91" s="114">
        <f>' CALCULO BALANZAS (VERI)'!B43</f>
        <v>0</v>
      </c>
      <c r="D91" s="114">
        <f>' CALCULO BALANZAS (VERI)'!B44</f>
        <v>0</v>
      </c>
      <c r="E91" s="38"/>
      <c r="F91" s="38"/>
    </row>
    <row r="92" spans="1:6" ht="20.100000000000001" customHeight="1" x14ac:dyDescent="0.2">
      <c r="A92" s="83">
        <f>' CALCULO BALANZAS (VERI)'!C41</f>
        <v>2</v>
      </c>
      <c r="B92" s="115">
        <f>' CALCULO BALANZAS (VERI)'!C42</f>
        <v>0</v>
      </c>
      <c r="C92" s="115">
        <f>' CALCULO BALANZAS (VERI)'!C43</f>
        <v>0</v>
      </c>
      <c r="D92" s="115">
        <f>' CALCULO BALANZAS (VERI)'!C44</f>
        <v>0</v>
      </c>
      <c r="E92" s="38"/>
      <c r="F92" s="38"/>
    </row>
    <row r="93" spans="1:6" ht="20.100000000000001" customHeight="1" x14ac:dyDescent="0.2">
      <c r="A93" s="83">
        <f>' CALCULO BALANZAS (VERI)'!D41</f>
        <v>3</v>
      </c>
      <c r="B93" s="115">
        <f>' CALCULO BALANZAS (VERI)'!D42</f>
        <v>0</v>
      </c>
      <c r="C93" s="115">
        <f>' CALCULO BALANZAS (VERI)'!D43</f>
        <v>0</v>
      </c>
      <c r="D93" s="115">
        <f>' CALCULO BALANZAS (VERI)'!D44</f>
        <v>0</v>
      </c>
      <c r="E93" s="38"/>
      <c r="F93" s="38"/>
    </row>
    <row r="94" spans="1:6" ht="20.100000000000001" customHeight="1" x14ac:dyDescent="0.2">
      <c r="A94" s="83">
        <f>' CALCULO BALANZAS (VERI)'!E41</f>
        <v>4</v>
      </c>
      <c r="B94" s="115">
        <f>' CALCULO BALANZAS (VERI)'!E42</f>
        <v>0</v>
      </c>
      <c r="C94" s="115">
        <f>' CALCULO BALANZAS (VERI)'!E43</f>
        <v>0</v>
      </c>
      <c r="D94" s="115">
        <f>' CALCULO BALANZAS (VERI)'!E44</f>
        <v>0</v>
      </c>
      <c r="E94" s="38"/>
      <c r="F94" s="38"/>
    </row>
    <row r="95" spans="1:6" ht="20.100000000000001" customHeight="1" x14ac:dyDescent="0.2">
      <c r="A95" s="83">
        <f>' CALCULO BALANZAS (VERI)'!F41</f>
        <v>5</v>
      </c>
      <c r="B95" s="115">
        <f>' CALCULO BALANZAS (VERI)'!F42</f>
        <v>0</v>
      </c>
      <c r="C95" s="115">
        <f>' CALCULO BALANZAS (VERI)'!F43</f>
        <v>0</v>
      </c>
      <c r="D95" s="115">
        <f>' CALCULO BALANZAS (VERI)'!F44</f>
        <v>0</v>
      </c>
      <c r="E95" s="38"/>
      <c r="F95" s="38"/>
    </row>
    <row r="96" spans="1:6" ht="20.100000000000001" customHeight="1" x14ac:dyDescent="0.2">
      <c r="A96" s="83">
        <f>' CALCULO BALANZAS (VERI)'!G41</f>
        <v>6</v>
      </c>
      <c r="B96" s="115">
        <f>' CALCULO BALANZAS (VERI)'!G42</f>
        <v>0</v>
      </c>
      <c r="C96" s="115">
        <f>' CALCULO BALANZAS (VERI)'!G43</f>
        <v>0</v>
      </c>
      <c r="D96" s="115">
        <f>' CALCULO BALANZAS (VERI)'!G44</f>
        <v>0</v>
      </c>
      <c r="E96" s="38"/>
      <c r="F96" s="38"/>
    </row>
    <row r="97" spans="1:6" ht="20.100000000000001" customHeight="1" x14ac:dyDescent="0.2">
      <c r="A97" s="83">
        <f>' CALCULO BALANZAS (VERI)'!H41</f>
        <v>7</v>
      </c>
      <c r="B97" s="115">
        <f>' CALCULO BALANZAS (VERI)'!H42</f>
        <v>0</v>
      </c>
      <c r="C97" s="115">
        <f>' CALCULO BALANZAS (VERI)'!H43</f>
        <v>0</v>
      </c>
      <c r="D97" s="115">
        <f>' CALCULO BALANZAS (VERI)'!H44</f>
        <v>0</v>
      </c>
      <c r="E97" s="38"/>
      <c r="F97" s="38"/>
    </row>
    <row r="98" spans="1:6" ht="20.100000000000001" customHeight="1" x14ac:dyDescent="0.2">
      <c r="A98" s="83">
        <f>' CALCULO BALANZAS (VERI)'!I41</f>
        <v>8</v>
      </c>
      <c r="B98" s="115">
        <f>' CALCULO BALANZAS (VERI)'!I42</f>
        <v>0</v>
      </c>
      <c r="C98" s="115">
        <f>' CALCULO BALANZAS (VERI)'!I43</f>
        <v>0</v>
      </c>
      <c r="D98" s="115">
        <f>' CALCULO BALANZAS (VERI)'!I44</f>
        <v>0</v>
      </c>
      <c r="E98" s="38"/>
      <c r="F98" s="38"/>
    </row>
    <row r="99" spans="1:6" ht="20.100000000000001" customHeight="1" x14ac:dyDescent="0.2">
      <c r="A99" s="83">
        <f>' CALCULO BALANZAS (VERI)'!J41</f>
        <v>9</v>
      </c>
      <c r="B99" s="115">
        <f>' CALCULO BALANZAS (VERI)'!J42</f>
        <v>0</v>
      </c>
      <c r="C99" s="115">
        <f>' CALCULO BALANZAS (VERI)'!J43</f>
        <v>0</v>
      </c>
      <c r="D99" s="115">
        <f>' CALCULO BALANZAS (VERI)'!J44</f>
        <v>0</v>
      </c>
      <c r="E99" s="38"/>
      <c r="F99" s="38"/>
    </row>
    <row r="100" spans="1:6" ht="20.100000000000001" customHeight="1" x14ac:dyDescent="0.2">
      <c r="A100" s="83">
        <f>' CALCULO BALANZAS (VERI)'!K41</f>
        <v>10</v>
      </c>
      <c r="B100" s="115">
        <f>' CALCULO BALANZAS (VERI)'!K42</f>
        <v>0</v>
      </c>
      <c r="C100" s="115">
        <f>' CALCULO BALANZAS (VERI)'!K43</f>
        <v>0</v>
      </c>
      <c r="D100" s="115">
        <f>' CALCULO BALANZAS (VERI)'!K44</f>
        <v>0</v>
      </c>
      <c r="E100" s="46"/>
      <c r="F100" s="46"/>
    </row>
    <row r="101" spans="1:6" ht="15" customHeight="1" x14ac:dyDescent="0.2">
      <c r="A101" s="31"/>
      <c r="B101" s="31"/>
      <c r="C101" s="31"/>
      <c r="D101" s="46"/>
      <c r="E101" s="46"/>
      <c r="F101" s="46"/>
    </row>
    <row r="102" spans="1:6" ht="15" customHeight="1" x14ac:dyDescent="0.2">
      <c r="A102" s="169" t="s">
        <v>108</v>
      </c>
      <c r="B102" s="169"/>
      <c r="C102" s="169"/>
      <c r="D102" s="169"/>
      <c r="E102" s="169"/>
      <c r="F102" s="169"/>
    </row>
    <row r="103" spans="1:6" ht="15" customHeight="1" x14ac:dyDescent="0.2">
      <c r="A103" s="169"/>
      <c r="B103" s="169"/>
      <c r="C103" s="169"/>
      <c r="D103" s="169"/>
      <c r="E103" s="169"/>
      <c r="F103" s="169"/>
    </row>
    <row r="104" spans="1:6" ht="15" customHeight="1" x14ac:dyDescent="0.2">
      <c r="A104" s="169"/>
      <c r="B104" s="169"/>
      <c r="C104" s="169"/>
      <c r="D104" s="169"/>
      <c r="E104" s="169"/>
      <c r="F104" s="169"/>
    </row>
    <row r="105" spans="1:6" ht="15" customHeight="1" x14ac:dyDescent="0.2">
      <c r="A105" s="169"/>
      <c r="B105" s="169"/>
      <c r="C105" s="169"/>
      <c r="D105" s="169"/>
      <c r="E105" s="169"/>
      <c r="F105" s="169"/>
    </row>
    <row r="106" spans="1:6" ht="15" customHeight="1" x14ac:dyDescent="0.2">
      <c r="A106" s="31"/>
      <c r="B106" s="31"/>
      <c r="C106" s="31"/>
      <c r="D106" s="46"/>
      <c r="E106" s="46"/>
      <c r="F106" s="46"/>
    </row>
    <row r="107" spans="1:6" ht="15" customHeight="1" x14ac:dyDescent="0.2">
      <c r="A107" s="150" t="s">
        <v>110</v>
      </c>
      <c r="B107" s="150"/>
      <c r="C107" s="150"/>
      <c r="D107" s="150"/>
      <c r="E107" s="31"/>
      <c r="F107" s="31"/>
    </row>
    <row r="108" spans="1:6" ht="15" customHeight="1" thickBot="1" x14ac:dyDescent="0.25">
      <c r="A108" s="31"/>
      <c r="B108" s="31"/>
      <c r="C108" s="31"/>
      <c r="D108" s="46"/>
      <c r="E108" s="46"/>
      <c r="F108" s="46"/>
    </row>
    <row r="109" spans="1:6" ht="15" customHeight="1" thickBot="1" x14ac:dyDescent="0.25">
      <c r="A109" s="151" t="s">
        <v>109</v>
      </c>
      <c r="B109" s="152"/>
      <c r="C109" s="153"/>
      <c r="D109" s="31"/>
      <c r="E109" s="31"/>
      <c r="F109" s="31"/>
    </row>
    <row r="110" spans="1:6" ht="20.100000000000001" customHeight="1" thickBot="1" x14ac:dyDescent="0.25">
      <c r="A110" s="91" t="str">
        <f>' CALCULO BALANZAS (VERI)'!B52</f>
        <v>Cargas (g)</v>
      </c>
      <c r="B110" s="90" t="s">
        <v>202</v>
      </c>
      <c r="C110" s="90" t="s">
        <v>119</v>
      </c>
      <c r="D110" s="31"/>
      <c r="E110" s="31"/>
      <c r="F110" s="31"/>
    </row>
    <row r="111" spans="1:6" ht="20.100000000000001" customHeight="1" x14ac:dyDescent="0.2">
      <c r="A111" s="83">
        <f>' CALCULO BALANZAS (VERI)'!B53</f>
        <v>0</v>
      </c>
      <c r="B111" s="113" t="e">
        <f>' CALCULO BALANZAS (VERI)'!L53</f>
        <v>#DIV/0!</v>
      </c>
      <c r="C111" s="113" t="e">
        <f>' CALCULO BALANZAS (VERI)'!F100</f>
        <v>#DIV/0!</v>
      </c>
      <c r="D111" s="31"/>
      <c r="E111" s="31"/>
      <c r="F111" s="31"/>
    </row>
    <row r="112" spans="1:6" ht="20.100000000000001" customHeight="1" x14ac:dyDescent="0.2">
      <c r="A112" s="85">
        <f>' CALCULO BALANZAS (VERI)'!B54</f>
        <v>0</v>
      </c>
      <c r="B112" s="87" t="e">
        <f>' CALCULO BALANZAS (VERI)'!L54</f>
        <v>#DIV/0!</v>
      </c>
      <c r="C112" s="113" t="e">
        <f>' CALCULO BALANZAS (VERI)'!G100</f>
        <v>#DIV/0!</v>
      </c>
      <c r="D112" s="31"/>
      <c r="E112" s="31"/>
      <c r="F112" s="31"/>
    </row>
    <row r="113" spans="1:6" ht="20.100000000000001" customHeight="1" x14ac:dyDescent="0.2">
      <c r="A113" s="83">
        <f>' CALCULO BALANZAS (VERI)'!B55</f>
        <v>0</v>
      </c>
      <c r="B113" s="87" t="e">
        <f>' CALCULO BALANZAS (VERI)'!L55</f>
        <v>#DIV/0!</v>
      </c>
      <c r="C113" s="113" t="e">
        <f>' CALCULO BALANZAS (VERI)'!H100</f>
        <v>#DIV/0!</v>
      </c>
      <c r="D113" s="31"/>
      <c r="E113" s="31"/>
      <c r="F113" s="31"/>
    </row>
    <row r="114" spans="1:6" ht="20.100000000000001" customHeight="1" x14ac:dyDescent="0.2">
      <c r="A114" s="85">
        <f>' CALCULO BALANZAS (VERI)'!B56</f>
        <v>0</v>
      </c>
      <c r="B114" s="87" t="e">
        <f>' CALCULO BALANZAS (VERI)'!L56</f>
        <v>#DIV/0!</v>
      </c>
      <c r="C114" s="113" t="e">
        <f>' CALCULO BALANZAS (VERI)'!I100</f>
        <v>#DIV/0!</v>
      </c>
      <c r="D114" s="31"/>
      <c r="E114" s="31"/>
      <c r="F114" s="31"/>
    </row>
    <row r="115" spans="1:6" ht="20.100000000000001" customHeight="1" x14ac:dyDescent="0.2">
      <c r="A115" s="83">
        <f>' CALCULO BALANZAS (VERI)'!B57</f>
        <v>0</v>
      </c>
      <c r="B115" s="87" t="e">
        <f>' CALCULO BALANZAS (VERI)'!L57</f>
        <v>#DIV/0!</v>
      </c>
      <c r="C115" s="113" t="e">
        <f>' CALCULO BALANZAS (VERI)'!J100</f>
        <v>#DIV/0!</v>
      </c>
      <c r="D115" s="31"/>
      <c r="E115" s="31"/>
      <c r="F115" s="31"/>
    </row>
    <row r="116" spans="1:6" ht="15" customHeight="1" x14ac:dyDescent="0.2">
      <c r="A116" s="50"/>
      <c r="B116" s="50"/>
      <c r="C116" s="50"/>
      <c r="D116" s="31"/>
      <c r="E116" s="31"/>
      <c r="F116" s="50"/>
    </row>
    <row r="117" spans="1:6" ht="3" customHeight="1" x14ac:dyDescent="0.2"/>
    <row r="118" spans="1:6" ht="3" customHeight="1" x14ac:dyDescent="0.2"/>
    <row r="119" spans="1:6" ht="16.5" customHeight="1" x14ac:dyDescent="0.2">
      <c r="A119" s="56"/>
      <c r="B119" s="45"/>
      <c r="C119" s="45"/>
      <c r="D119" s="38"/>
      <c r="E119" s="38"/>
      <c r="F119" s="38"/>
    </row>
    <row r="120" spans="1:6" ht="16.5" customHeight="1" thickBot="1" x14ac:dyDescent="0.25">
      <c r="A120" s="56"/>
      <c r="B120" s="45"/>
      <c r="C120" s="45"/>
      <c r="D120" s="38"/>
      <c r="E120" s="38"/>
      <c r="F120" s="38"/>
    </row>
    <row r="121" spans="1:6" ht="3" customHeight="1" thickTop="1" thickBot="1" x14ac:dyDescent="0.25">
      <c r="A121" s="51"/>
      <c r="B121" s="52"/>
      <c r="C121" s="52"/>
      <c r="D121" s="42"/>
      <c r="E121" s="42"/>
      <c r="F121" s="42"/>
    </row>
    <row r="122" spans="1:6" ht="16.5" customHeight="1" thickTop="1" x14ac:dyDescent="0.2">
      <c r="A122" s="56"/>
      <c r="B122" s="45"/>
      <c r="C122" s="45"/>
      <c r="D122" s="38"/>
      <c r="E122" s="38"/>
      <c r="F122" s="38"/>
    </row>
    <row r="123" spans="1:6" ht="16.5" customHeight="1" x14ac:dyDescent="0.2">
      <c r="A123" s="56"/>
      <c r="B123" s="45"/>
      <c r="C123" s="45"/>
      <c r="D123" s="38"/>
      <c r="E123" s="38"/>
      <c r="F123" s="38"/>
    </row>
    <row r="124" spans="1:6" ht="15" customHeight="1" x14ac:dyDescent="0.2">
      <c r="A124" s="50"/>
      <c r="B124" s="45"/>
      <c r="C124" s="45"/>
      <c r="D124" s="31"/>
      <c r="E124" s="31"/>
      <c r="F124" s="31"/>
    </row>
    <row r="125" spans="1:6" ht="15" customHeight="1" x14ac:dyDescent="0.2">
      <c r="A125" s="50"/>
      <c r="B125" s="45"/>
      <c r="C125" s="45"/>
      <c r="D125" s="31"/>
      <c r="E125" s="31"/>
      <c r="F125" s="31"/>
    </row>
    <row r="126" spans="1:6" ht="15" customHeight="1" x14ac:dyDescent="0.2">
      <c r="A126" s="50"/>
      <c r="B126" s="45"/>
      <c r="C126" s="45"/>
      <c r="D126" s="31"/>
      <c r="E126" s="31"/>
      <c r="F126" s="31"/>
    </row>
    <row r="127" spans="1:6" ht="15" customHeight="1" x14ac:dyDescent="0.2">
      <c r="A127" s="38"/>
      <c r="B127" s="53"/>
      <c r="C127" s="38"/>
      <c r="D127" s="38"/>
      <c r="E127" s="38"/>
      <c r="F127" s="38"/>
    </row>
    <row r="128" spans="1:6" ht="15" customHeight="1" x14ac:dyDescent="0.2">
      <c r="A128" s="38"/>
      <c r="B128" s="38"/>
      <c r="C128" s="38"/>
      <c r="D128" s="38"/>
      <c r="E128" s="38"/>
      <c r="F128" s="38"/>
    </row>
    <row r="129" spans="1:6" ht="15" customHeight="1" x14ac:dyDescent="0.2">
      <c r="A129" s="38"/>
      <c r="B129" s="38"/>
      <c r="C129" s="38"/>
      <c r="D129" s="38"/>
      <c r="E129" s="38"/>
      <c r="F129" s="38"/>
    </row>
    <row r="130" spans="1:6" ht="15" customHeight="1" x14ac:dyDescent="0.2">
      <c r="A130" s="38"/>
      <c r="B130" s="38"/>
      <c r="C130" s="38"/>
      <c r="D130" s="38"/>
      <c r="E130" s="38"/>
      <c r="F130" s="38"/>
    </row>
    <row r="131" spans="1:6" ht="15" customHeight="1" x14ac:dyDescent="0.2">
      <c r="A131" s="38"/>
      <c r="B131" s="38"/>
      <c r="C131" s="38"/>
      <c r="D131" s="38"/>
      <c r="E131" s="38"/>
      <c r="F131" s="38"/>
    </row>
    <row r="132" spans="1:6" ht="15" customHeight="1" x14ac:dyDescent="0.2">
      <c r="A132" s="38"/>
      <c r="B132" s="38"/>
      <c r="C132" s="38"/>
      <c r="D132" s="38"/>
      <c r="E132" s="38"/>
      <c r="F132" s="38"/>
    </row>
    <row r="133" spans="1:6" ht="15" customHeight="1" x14ac:dyDescent="0.2">
      <c r="A133" s="38"/>
      <c r="B133" s="38"/>
      <c r="C133" s="38"/>
      <c r="D133" s="38"/>
      <c r="E133" s="38"/>
      <c r="F133" s="38"/>
    </row>
    <row r="134" spans="1:6" ht="15" customHeight="1" x14ac:dyDescent="0.2">
      <c r="A134" s="38"/>
      <c r="B134" s="38"/>
      <c r="C134" s="38"/>
      <c r="D134" s="38"/>
      <c r="E134" s="38"/>
      <c r="F134" s="38"/>
    </row>
    <row r="135" spans="1:6" ht="15" customHeight="1" x14ac:dyDescent="0.2">
      <c r="A135" s="38"/>
      <c r="B135" s="38"/>
      <c r="C135" s="38"/>
      <c r="D135" s="38"/>
      <c r="E135" s="38"/>
      <c r="F135" s="38"/>
    </row>
    <row r="136" spans="1:6" ht="15" customHeight="1" x14ac:dyDescent="0.2">
      <c r="A136" s="38"/>
      <c r="B136" s="38"/>
      <c r="C136" s="38"/>
      <c r="D136" s="38"/>
      <c r="E136" s="38"/>
      <c r="F136" s="38"/>
    </row>
    <row r="137" spans="1:6" ht="15" customHeight="1" x14ac:dyDescent="0.2">
      <c r="A137" s="38"/>
      <c r="B137" s="38"/>
      <c r="C137" s="38"/>
      <c r="D137" s="38"/>
      <c r="E137" s="38"/>
      <c r="F137" s="38"/>
    </row>
    <row r="138" spans="1:6" ht="15" customHeight="1" x14ac:dyDescent="0.2">
      <c r="A138" s="38"/>
      <c r="B138" s="38"/>
      <c r="C138" s="38"/>
      <c r="D138" s="38"/>
      <c r="E138" s="38"/>
      <c r="F138" s="38"/>
    </row>
    <row r="139" spans="1:6" ht="15" customHeight="1" x14ac:dyDescent="0.2">
      <c r="D139" s="31"/>
      <c r="E139" s="31"/>
      <c r="F139" s="31"/>
    </row>
    <row r="140" spans="1:6" ht="15" customHeight="1" x14ac:dyDescent="0.2">
      <c r="A140" s="31"/>
      <c r="B140" s="31"/>
      <c r="C140" s="31"/>
      <c r="D140" s="31"/>
      <c r="E140" s="31"/>
      <c r="F140" s="31"/>
    </row>
    <row r="141" spans="1:6" ht="15" customHeight="1" x14ac:dyDescent="0.2">
      <c r="A141" s="63"/>
      <c r="B141" s="63"/>
      <c r="C141" s="63"/>
      <c r="D141" s="63"/>
      <c r="E141" s="63"/>
      <c r="F141" s="63"/>
    </row>
    <row r="142" spans="1:6" ht="15" customHeight="1" x14ac:dyDescent="0.2">
      <c r="A142" s="63"/>
      <c r="B142" s="63"/>
      <c r="C142" s="63"/>
      <c r="D142" s="63"/>
      <c r="E142" s="63"/>
      <c r="F142" s="63"/>
    </row>
    <row r="143" spans="1:6" ht="15" customHeight="1" x14ac:dyDescent="0.2">
      <c r="A143" s="154" t="s">
        <v>111</v>
      </c>
      <c r="B143" s="154"/>
      <c r="C143" s="154"/>
      <c r="D143" s="154"/>
      <c r="E143" s="154"/>
      <c r="F143" s="154"/>
    </row>
    <row r="144" spans="1:6" ht="15" customHeight="1" x14ac:dyDescent="0.2">
      <c r="A144" s="154"/>
      <c r="B144" s="154"/>
      <c r="C144" s="154"/>
      <c r="D144" s="154"/>
      <c r="E144" s="154"/>
      <c r="F144" s="154"/>
    </row>
    <row r="145" spans="1:6" ht="12" customHeight="1" x14ac:dyDescent="0.2">
      <c r="A145" s="54"/>
      <c r="B145" s="54"/>
      <c r="C145" s="54"/>
      <c r="D145" s="54"/>
      <c r="E145" s="54"/>
      <c r="F145" s="54"/>
    </row>
    <row r="146" spans="1:6" ht="20.100000000000001" customHeight="1" x14ac:dyDescent="0.2">
      <c r="A146" s="146" t="s">
        <v>195</v>
      </c>
      <c r="B146" s="146"/>
      <c r="C146" s="146"/>
      <c r="D146" s="31"/>
      <c r="E146" s="31"/>
      <c r="F146" s="31"/>
    </row>
    <row r="147" spans="1:6" ht="12" customHeight="1" x14ac:dyDescent="0.2">
      <c r="A147" s="27"/>
      <c r="B147" s="27"/>
      <c r="C147" s="27"/>
      <c r="D147" s="63"/>
      <c r="E147" s="63"/>
      <c r="F147" s="63"/>
    </row>
    <row r="148" spans="1:6" ht="15" customHeight="1" x14ac:dyDescent="0.2">
      <c r="A148" s="142" t="s">
        <v>200</v>
      </c>
      <c r="B148" s="142"/>
      <c r="C148" s="142"/>
      <c r="D148" s="142"/>
      <c r="E148" s="142"/>
      <c r="F148" s="142"/>
    </row>
    <row r="149" spans="1:6" ht="15" customHeight="1" x14ac:dyDescent="0.2">
      <c r="A149" s="30"/>
      <c r="B149" s="30"/>
      <c r="C149" s="30"/>
      <c r="D149" s="30"/>
      <c r="E149" s="30"/>
      <c r="F149" s="30"/>
    </row>
    <row r="150" spans="1:6" ht="15" customHeight="1" x14ac:dyDescent="0.2">
      <c r="A150" s="43"/>
      <c r="B150" s="34" t="str">
        <f>' CALCULO BALANZAS (VERI)'!$E$131</f>
        <v>E (R)  (mg) =</v>
      </c>
      <c r="C150" s="68" t="e">
        <f>' CALCULO BALANZAS (VERI)'!F131</f>
        <v>#DIV/0!</v>
      </c>
      <c r="D150" s="34" t="str">
        <f>' CALCULO BALANZAS (VERI)'!G131</f>
        <v>R (g)</v>
      </c>
      <c r="E150" s="43"/>
      <c r="F150" s="43"/>
    </row>
    <row r="151" spans="1:6" ht="15" customHeight="1" x14ac:dyDescent="0.2">
      <c r="A151" s="56"/>
      <c r="E151" s="38"/>
      <c r="F151" s="38"/>
    </row>
    <row r="152" spans="1:6" ht="20.100000000000001" customHeight="1" x14ac:dyDescent="0.2">
      <c r="A152" s="139" t="s">
        <v>196</v>
      </c>
      <c r="B152" s="139"/>
      <c r="C152" s="139"/>
      <c r="D152" s="57" t="s">
        <v>147</v>
      </c>
      <c r="E152" s="98" t="e">
        <f>' CALCULO BALANZAS (VERI)'!G114</f>
        <v>#DIV/0!</v>
      </c>
      <c r="F152" s="59" t="s">
        <v>148</v>
      </c>
    </row>
    <row r="153" spans="1:6" ht="15" customHeight="1" x14ac:dyDescent="0.2">
      <c r="A153" s="66"/>
      <c r="B153" s="66"/>
      <c r="C153" s="66"/>
      <c r="D153" s="57"/>
      <c r="E153" s="58"/>
      <c r="F153" s="59"/>
    </row>
    <row r="154" spans="1:6" ht="15" customHeight="1" x14ac:dyDescent="0.2">
      <c r="A154" s="45" t="str">
        <f>' CALCULO BALANZAS (VERI)'!E133</f>
        <v>U (E)  (mg) =</v>
      </c>
      <c r="B154" s="45" t="e">
        <f>' CALCULO BALANZAS (VERI)'!F133</f>
        <v>#DIV/0!</v>
      </c>
      <c r="C154" s="55" t="str">
        <f>[5]RESULTADOS!I23</f>
        <v xml:space="preserve">                + </v>
      </c>
      <c r="D154" s="45" t="str">
        <f>' CALCULO BALANZAS (VERI)'!I133</f>
        <v>R (g)</v>
      </c>
      <c r="E154" s="60" t="e">
        <f>' CALCULO BALANZAS (VERI)'!H133</f>
        <v>#DIV/0!</v>
      </c>
    </row>
    <row r="155" spans="1:6" ht="15" customHeight="1" x14ac:dyDescent="0.2">
      <c r="A155" s="38"/>
      <c r="B155" s="50"/>
      <c r="C155" s="55"/>
      <c r="D155" s="38"/>
      <c r="E155" s="60"/>
    </row>
    <row r="156" spans="1:6" ht="15" customHeight="1" x14ac:dyDescent="0.2">
      <c r="A156" s="38"/>
      <c r="B156" s="50"/>
      <c r="C156" s="55"/>
      <c r="D156" s="38"/>
      <c r="E156" s="60"/>
    </row>
    <row r="157" spans="1:6" ht="15" customHeight="1" x14ac:dyDescent="0.2">
      <c r="A157" s="141" t="s">
        <v>232</v>
      </c>
      <c r="B157" s="141"/>
      <c r="C157" s="141"/>
      <c r="D157" s="141"/>
      <c r="E157" s="141"/>
      <c r="F157" s="141"/>
    </row>
    <row r="158" spans="1:6" ht="15" customHeight="1" x14ac:dyDescent="0.2">
      <c r="A158" s="141"/>
      <c r="B158" s="141"/>
      <c r="C158" s="141"/>
      <c r="D158" s="141"/>
      <c r="E158" s="141"/>
      <c r="F158" s="141"/>
    </row>
    <row r="159" spans="1:6" ht="15" customHeight="1" x14ac:dyDescent="0.2">
      <c r="A159" s="55"/>
      <c r="B159" s="55"/>
      <c r="C159" s="55"/>
      <c r="D159" s="55"/>
      <c r="E159" s="55"/>
      <c r="F159" s="55"/>
    </row>
    <row r="160" spans="1:6" ht="15" customHeight="1" x14ac:dyDescent="0.2">
      <c r="A160" s="54"/>
      <c r="B160" s="54"/>
      <c r="C160" s="54"/>
      <c r="D160" s="54"/>
      <c r="E160" s="54"/>
      <c r="F160" s="54"/>
    </row>
    <row r="161" spans="1:6" ht="15" customHeight="1" x14ac:dyDescent="0.2">
      <c r="A161" s="61"/>
      <c r="B161" s="61"/>
      <c r="C161" s="61"/>
      <c r="D161" s="61"/>
      <c r="E161" s="61"/>
      <c r="F161" s="61"/>
    </row>
    <row r="162" spans="1:6" ht="15" customHeight="1" thickBot="1" x14ac:dyDescent="0.25">
      <c r="A162" s="61"/>
      <c r="B162" s="61"/>
      <c r="C162" s="61"/>
      <c r="D162" s="61"/>
      <c r="E162" s="61"/>
      <c r="F162" s="61"/>
    </row>
    <row r="163" spans="1:6" ht="3" customHeight="1" thickTop="1" thickBot="1" x14ac:dyDescent="0.25">
      <c r="A163" s="51"/>
      <c r="B163" s="52"/>
      <c r="C163" s="52"/>
      <c r="D163" s="42"/>
      <c r="E163" s="42"/>
      <c r="F163" s="42"/>
    </row>
    <row r="164" spans="1:6" ht="15" customHeight="1" thickTop="1" thickBot="1" x14ac:dyDescent="0.25">
      <c r="A164" s="61"/>
      <c r="B164" s="61"/>
      <c r="C164" s="61"/>
      <c r="D164" s="61"/>
      <c r="E164" s="61"/>
      <c r="F164" s="61"/>
    </row>
    <row r="165" spans="1:6" ht="15" customHeight="1" thickBot="1" x14ac:dyDescent="0.25">
      <c r="A165" s="110" t="s">
        <v>112</v>
      </c>
      <c r="B165" s="144" t="s">
        <v>233</v>
      </c>
      <c r="C165" s="145"/>
      <c r="D165" s="145"/>
      <c r="E165" s="53"/>
      <c r="F165" s="37"/>
    </row>
    <row r="166" spans="1:6" ht="15" customHeight="1" thickBot="1" x14ac:dyDescent="0.25">
      <c r="A166" s="111" t="s">
        <v>113</v>
      </c>
      <c r="B166" s="144" t="s">
        <v>114</v>
      </c>
      <c r="C166" s="145"/>
      <c r="D166" s="145"/>
      <c r="E166" s="37"/>
      <c r="F166" s="54"/>
    </row>
    <row r="167" spans="1:6" ht="15" customHeight="1" thickBot="1" x14ac:dyDescent="0.25">
      <c r="A167" s="110" t="s">
        <v>115</v>
      </c>
      <c r="B167" s="144" t="s">
        <v>116</v>
      </c>
      <c r="C167" s="145"/>
      <c r="D167" s="145"/>
      <c r="E167" s="37"/>
      <c r="F167" s="37"/>
    </row>
    <row r="168" spans="1:6" ht="12" customHeight="1" x14ac:dyDescent="0.2">
      <c r="E168" s="37"/>
      <c r="F168" s="37"/>
    </row>
    <row r="169" spans="1:6" ht="20.100000000000001" customHeight="1" x14ac:dyDescent="0.2">
      <c r="A169" s="143" t="s">
        <v>199</v>
      </c>
      <c r="B169" s="143"/>
      <c r="C169" s="143"/>
      <c r="F169" s="37"/>
    </row>
    <row r="170" spans="1:6" ht="12" customHeight="1" x14ac:dyDescent="0.2">
      <c r="D170" s="31"/>
      <c r="E170" s="31"/>
      <c r="F170" s="31"/>
    </row>
    <row r="171" spans="1:6" ht="15" customHeight="1" x14ac:dyDescent="0.2">
      <c r="A171" s="157" t="s">
        <v>210</v>
      </c>
      <c r="B171" s="157"/>
      <c r="C171" s="157"/>
      <c r="D171" s="157"/>
      <c r="E171" s="157"/>
      <c r="F171" s="157"/>
    </row>
    <row r="172" spans="1:6" ht="15" customHeight="1" x14ac:dyDescent="0.2">
      <c r="A172" s="157"/>
      <c r="B172" s="157"/>
      <c r="C172" s="157"/>
      <c r="D172" s="157"/>
      <c r="E172" s="157"/>
      <c r="F172" s="157"/>
    </row>
    <row r="173" spans="1:6" ht="15" customHeight="1" x14ac:dyDescent="0.2">
      <c r="A173" s="157"/>
      <c r="B173" s="157"/>
      <c r="C173" s="157"/>
      <c r="D173" s="157"/>
      <c r="E173" s="157"/>
      <c r="F173" s="157"/>
    </row>
    <row r="174" spans="1:6" ht="15" customHeight="1" x14ac:dyDescent="0.2">
      <c r="A174" s="62"/>
      <c r="B174" s="62"/>
      <c r="C174" s="62"/>
      <c r="D174" s="62"/>
      <c r="E174" s="62"/>
      <c r="F174" s="62"/>
    </row>
    <row r="175" spans="1:6" ht="20.100000000000001" customHeight="1" x14ac:dyDescent="0.2">
      <c r="A175" s="139" t="s">
        <v>197</v>
      </c>
      <c r="B175" s="139"/>
      <c r="C175" s="139"/>
      <c r="D175" s="62"/>
      <c r="E175" s="62"/>
      <c r="F175" s="62"/>
    </row>
    <row r="176" spans="1:6" ht="15" customHeight="1" x14ac:dyDescent="0.2">
      <c r="D176" s="54"/>
      <c r="E176" s="54"/>
      <c r="F176" s="54"/>
    </row>
    <row r="177" spans="1:6" ht="15" customHeight="1" x14ac:dyDescent="0.2">
      <c r="A177" s="141" t="s">
        <v>234</v>
      </c>
      <c r="B177" s="141"/>
      <c r="C177" s="141"/>
      <c r="D177" s="141"/>
      <c r="E177" s="141"/>
      <c r="F177" s="141"/>
    </row>
    <row r="178" spans="1:6" ht="15" customHeight="1" x14ac:dyDescent="0.2">
      <c r="A178" s="141" t="s">
        <v>235</v>
      </c>
      <c r="B178" s="141"/>
      <c r="C178" s="141"/>
      <c r="D178" s="141"/>
      <c r="E178" s="141"/>
      <c r="F178" s="141"/>
    </row>
    <row r="179" spans="1:6" ht="15" customHeight="1" x14ac:dyDescent="0.2">
      <c r="A179" s="141" t="s">
        <v>236</v>
      </c>
      <c r="B179" s="141"/>
      <c r="C179" s="141"/>
      <c r="D179" s="141"/>
      <c r="E179" s="141"/>
      <c r="F179" s="141"/>
    </row>
    <row r="180" spans="1:6" ht="15" customHeight="1" x14ac:dyDescent="0.2">
      <c r="A180" s="141" t="s">
        <v>214</v>
      </c>
      <c r="B180" s="141"/>
      <c r="C180" s="141"/>
      <c r="D180" s="141"/>
      <c r="E180" s="141"/>
      <c r="F180" s="141"/>
    </row>
    <row r="181" spans="1:6" ht="15" customHeight="1" x14ac:dyDescent="0.2">
      <c r="A181" s="141" t="s">
        <v>237</v>
      </c>
      <c r="B181" s="141"/>
      <c r="C181" s="141"/>
      <c r="D181" s="141"/>
      <c r="E181" s="141"/>
      <c r="F181" s="141"/>
    </row>
    <row r="182" spans="1:6" ht="20.100000000000001" customHeight="1" x14ac:dyDescent="0.2">
      <c r="A182" s="166" t="s">
        <v>198</v>
      </c>
      <c r="B182" s="166"/>
      <c r="C182" s="166"/>
      <c r="D182" s="31"/>
      <c r="E182" s="31"/>
      <c r="F182" s="31"/>
    </row>
    <row r="183" spans="1:6" ht="15" customHeight="1" thickBot="1" x14ac:dyDescent="0.25">
      <c r="B183" s="31"/>
      <c r="C183" s="31"/>
      <c r="D183" s="31"/>
      <c r="E183" s="31"/>
      <c r="F183" s="31"/>
    </row>
    <row r="184" spans="1:6" ht="15" customHeight="1" x14ac:dyDescent="0.2">
      <c r="B184" s="92" t="s">
        <v>21</v>
      </c>
      <c r="C184" s="93" t="s">
        <v>40</v>
      </c>
      <c r="D184" s="94" t="s">
        <v>211</v>
      </c>
      <c r="E184" s="95"/>
      <c r="F184" s="31"/>
    </row>
    <row r="185" spans="1:6" ht="15" customHeight="1" x14ac:dyDescent="0.2">
      <c r="B185" s="117">
        <f>' CALCULO BALANZAS (VERI)'!B53</f>
        <v>0</v>
      </c>
      <c r="C185" s="118">
        <f>' CALCULO BALANZAS (VERI)'!C53</f>
        <v>0</v>
      </c>
      <c r="D185" s="118">
        <f>' CALCULO BALANZAS (VERI)'!E53</f>
        <v>0</v>
      </c>
      <c r="E185" s="31"/>
      <c r="F185" s="31"/>
    </row>
    <row r="186" spans="1:6" ht="15" customHeight="1" x14ac:dyDescent="0.2">
      <c r="B186" s="117">
        <f>' CALCULO BALANZAS (VERI)'!B54</f>
        <v>0</v>
      </c>
      <c r="C186" s="118">
        <f>' CALCULO BALANZAS (VERI)'!C54</f>
        <v>0</v>
      </c>
      <c r="D186" s="118">
        <f>' CALCULO BALANZAS (VERI)'!E54</f>
        <v>0</v>
      </c>
      <c r="E186" s="31"/>
      <c r="F186" s="31"/>
    </row>
    <row r="187" spans="1:6" ht="15" customHeight="1" x14ac:dyDescent="0.2">
      <c r="B187" s="117">
        <f>' CALCULO BALANZAS (VERI)'!B55</f>
        <v>0</v>
      </c>
      <c r="C187" s="118">
        <f>' CALCULO BALANZAS (VERI)'!C55</f>
        <v>0</v>
      </c>
      <c r="D187" s="118">
        <f>' CALCULO BALANZAS (VERI)'!E55</f>
        <v>0</v>
      </c>
      <c r="E187" s="31"/>
      <c r="F187" s="31"/>
    </row>
    <row r="188" spans="1:6" ht="15" customHeight="1" x14ac:dyDescent="0.2">
      <c r="B188" s="117">
        <f>' CALCULO BALANZAS (VERI)'!B56</f>
        <v>0</v>
      </c>
      <c r="C188" s="118">
        <f>' CALCULO BALANZAS (VERI)'!C56</f>
        <v>0</v>
      </c>
      <c r="D188" s="118">
        <f>' CALCULO BALANZAS (VERI)'!E56</f>
        <v>0</v>
      </c>
      <c r="E188" s="31"/>
      <c r="F188" s="31"/>
    </row>
    <row r="189" spans="1:6" ht="15" customHeight="1" x14ac:dyDescent="0.2">
      <c r="B189" s="117">
        <f>' CALCULO BALANZAS (VERI)'!B57</f>
        <v>0</v>
      </c>
      <c r="C189" s="118">
        <f>' CALCULO BALANZAS (VERI)'!C57</f>
        <v>0</v>
      </c>
      <c r="D189" s="118">
        <f>' CALCULO BALANZAS (VERI)'!E57</f>
        <v>0</v>
      </c>
      <c r="E189" s="31"/>
      <c r="F189" s="31"/>
    </row>
    <row r="190" spans="1:6" ht="15" customHeight="1" x14ac:dyDescent="0.2">
      <c r="B190" s="101"/>
      <c r="C190" s="102"/>
      <c r="D190" s="103"/>
      <c r="E190" s="63"/>
      <c r="F190" s="63"/>
    </row>
    <row r="191" spans="1:6" ht="15" customHeight="1" x14ac:dyDescent="0.2">
      <c r="A191" s="140"/>
      <c r="B191" s="140"/>
      <c r="C191" s="31"/>
      <c r="D191" s="31"/>
      <c r="E191" s="31"/>
      <c r="F191" s="31"/>
    </row>
    <row r="192" spans="1:6" ht="15" customHeight="1" x14ac:dyDescent="0.2">
      <c r="A192" s="104"/>
      <c r="B192" s="104"/>
      <c r="C192" s="105"/>
      <c r="D192" s="63"/>
      <c r="E192" s="63"/>
      <c r="F192" s="63"/>
    </row>
    <row r="193" spans="1:6" ht="20.100000000000001" customHeight="1" x14ac:dyDescent="0.2">
      <c r="A193" s="164" t="s">
        <v>238</v>
      </c>
      <c r="B193" s="164"/>
      <c r="C193" s="100">
        <v>42811</v>
      </c>
      <c r="E193" s="99"/>
      <c r="F193" s="99"/>
    </row>
    <row r="194" spans="1:6" ht="15" customHeight="1" x14ac:dyDescent="0.2">
      <c r="B194" s="39"/>
      <c r="C194" s="29"/>
    </row>
    <row r="195" spans="1:6" ht="15" customHeight="1" x14ac:dyDescent="0.2">
      <c r="A195" s="168" t="s">
        <v>117</v>
      </c>
      <c r="B195" s="168"/>
      <c r="C195" s="168"/>
      <c r="D195" s="168" t="s">
        <v>201</v>
      </c>
      <c r="E195" s="168"/>
      <c r="F195" s="168"/>
    </row>
    <row r="196" spans="1:6" ht="15" customHeight="1" x14ac:dyDescent="0.2">
      <c r="A196" s="155" t="s">
        <v>205</v>
      </c>
      <c r="B196" s="155"/>
      <c r="C196" s="69"/>
      <c r="D196" s="155" t="s">
        <v>229</v>
      </c>
      <c r="E196" s="155"/>
      <c r="F196" s="155"/>
    </row>
    <row r="197" spans="1:6" ht="15" customHeight="1" x14ac:dyDescent="0.2">
      <c r="A197" s="156" t="s">
        <v>204</v>
      </c>
      <c r="B197" s="156"/>
      <c r="C197" s="156"/>
      <c r="D197" s="156" t="s">
        <v>243</v>
      </c>
      <c r="E197" s="156"/>
      <c r="F197" s="156"/>
    </row>
    <row r="198" spans="1:6" ht="15" customHeight="1" x14ac:dyDescent="0.2">
      <c r="A198" s="155" t="s">
        <v>122</v>
      </c>
      <c r="B198" s="155"/>
      <c r="C198" s="155"/>
      <c r="D198" s="155" t="s">
        <v>242</v>
      </c>
      <c r="E198" s="155"/>
      <c r="F198" s="155"/>
    </row>
    <row r="200" spans="1:6" s="70" customFormat="1" ht="9.9499999999999993" customHeight="1" x14ac:dyDescent="0.25">
      <c r="B200" s="165" t="s">
        <v>212</v>
      </c>
      <c r="C200" s="165"/>
      <c r="D200" s="165"/>
      <c r="E200" s="165"/>
    </row>
    <row r="201" spans="1:6" ht="15" customHeight="1" x14ac:dyDescent="0.2">
      <c r="B201" s="65"/>
      <c r="C201" s="65"/>
      <c r="D201" s="65"/>
      <c r="E201" s="65"/>
    </row>
    <row r="202" spans="1:6" ht="15" customHeight="1" thickBot="1" x14ac:dyDescent="0.25">
      <c r="C202" s="96"/>
      <c r="D202" s="97"/>
    </row>
    <row r="203" spans="1:6" ht="3" customHeight="1" thickTop="1" thickBot="1" x14ac:dyDescent="0.25">
      <c r="A203" s="51"/>
      <c r="B203" s="52"/>
      <c r="C203" s="52"/>
      <c r="D203" s="42"/>
      <c r="E203" s="42"/>
      <c r="F203" s="42"/>
    </row>
    <row r="204" spans="1:6" ht="3" customHeight="1" thickTop="1" x14ac:dyDescent="0.2">
      <c r="A204" s="56"/>
      <c r="B204" s="45"/>
      <c r="C204" s="45"/>
      <c r="D204" s="38"/>
      <c r="E204" s="38"/>
      <c r="F204" s="38"/>
    </row>
  </sheetData>
  <sheetProtection algorithmName="SHA-512" hashValue="Ppedgb9iEfqpibRse5S9Etc6zYaRb7xZ/TMSVShyjvwh8eCn7iSTXHApBvFE3qr0gv9vsguvfMOfTPiQT24diA==" saltValue="lTxV13+keloxbj9ztnnbSQ==" spinCount="100000" sheet="1" objects="1" scenarios="1"/>
  <mergeCells count="82">
    <mergeCell ref="A65:B65"/>
    <mergeCell ref="A50:C50"/>
    <mergeCell ref="D50:F50"/>
    <mergeCell ref="D51:F51"/>
    <mergeCell ref="A63:B63"/>
    <mergeCell ref="A64:B64"/>
    <mergeCell ref="A81:F83"/>
    <mergeCell ref="A102:F105"/>
    <mergeCell ref="A10:B10"/>
    <mergeCell ref="A4:F4"/>
    <mergeCell ref="A19:C19"/>
    <mergeCell ref="C9:D9"/>
    <mergeCell ref="A21:B21"/>
    <mergeCell ref="A22:B22"/>
    <mergeCell ref="A9:B9"/>
    <mergeCell ref="A11:B11"/>
    <mergeCell ref="A12:B12"/>
    <mergeCell ref="A6:C6"/>
    <mergeCell ref="A8:B8"/>
    <mergeCell ref="E9:F14"/>
    <mergeCell ref="C12:D12"/>
    <mergeCell ref="D17:E17"/>
    <mergeCell ref="C8:D8"/>
    <mergeCell ref="C10:D10"/>
    <mergeCell ref="B200:E200"/>
    <mergeCell ref="A182:C182"/>
    <mergeCell ref="A198:C198"/>
    <mergeCell ref="A13:B13"/>
    <mergeCell ref="A14:B14"/>
    <mergeCell ref="A15:B15"/>
    <mergeCell ref="A32:F32"/>
    <mergeCell ref="A17:B17"/>
    <mergeCell ref="C13:D13"/>
    <mergeCell ref="D195:F195"/>
    <mergeCell ref="A195:C195"/>
    <mergeCell ref="A193:B193"/>
    <mergeCell ref="A26:B26"/>
    <mergeCell ref="A23:B23"/>
    <mergeCell ref="A24:B24"/>
    <mergeCell ref="A181:F181"/>
    <mergeCell ref="A30:C30"/>
    <mergeCell ref="A59:F59"/>
    <mergeCell ref="A34:D34"/>
    <mergeCell ref="A36:F39"/>
    <mergeCell ref="A71:C71"/>
    <mergeCell ref="A69:B69"/>
    <mergeCell ref="A55:B55"/>
    <mergeCell ref="A41:B42"/>
    <mergeCell ref="C41:F42"/>
    <mergeCell ref="A43:B44"/>
    <mergeCell ref="C43:F44"/>
    <mergeCell ref="A45:B46"/>
    <mergeCell ref="C45:F46"/>
    <mergeCell ref="A53:B53"/>
    <mergeCell ref="A107:D107"/>
    <mergeCell ref="A143:F144"/>
    <mergeCell ref="D198:F198"/>
    <mergeCell ref="D196:F196"/>
    <mergeCell ref="A197:C197"/>
    <mergeCell ref="D197:F197"/>
    <mergeCell ref="A175:C175"/>
    <mergeCell ref="A178:F178"/>
    <mergeCell ref="A177:F177"/>
    <mergeCell ref="A180:F180"/>
    <mergeCell ref="A196:B196"/>
    <mergeCell ref="A171:F173"/>
    <mergeCell ref="A28:F28"/>
    <mergeCell ref="A191:B191"/>
    <mergeCell ref="A179:F179"/>
    <mergeCell ref="A148:F148"/>
    <mergeCell ref="A169:C169"/>
    <mergeCell ref="A157:F158"/>
    <mergeCell ref="B165:D165"/>
    <mergeCell ref="B167:D167"/>
    <mergeCell ref="B166:D166"/>
    <mergeCell ref="A152:C152"/>
    <mergeCell ref="A146:C146"/>
    <mergeCell ref="A61:D61"/>
    <mergeCell ref="A67:D67"/>
    <mergeCell ref="A88:D88"/>
    <mergeCell ref="A86:B86"/>
    <mergeCell ref="A109:C109"/>
  </mergeCells>
  <pageMargins left="0.70866141732283472" right="0.70866141732283472" top="0.74803149606299213" bottom="0.74803149606299213" header="0.31496062992125984" footer="0.31496062992125984"/>
  <pageSetup scale="99" orientation="portrait" horizontalDpi="4294967293" r:id="rId1"/>
  <headerFooter>
    <oddHeader>&amp;C &amp;"-,Negrita"&amp;12  
              &amp;16  INFORME&amp;"Arial Narrow,Negrita"&amp;14 DE VERIFICACIONES DE BALANZAS&amp;R&amp;"-,Negrita"&amp;12
&amp;10 
   Certificado No. LCB-027</oddHeader>
    <oddFooter>&amp;L&amp;G&amp;C&amp;"Arial,Normal"&amp;7
SUPERINTENDENCIA DE INDUSTRIA Y COMERCIO SEDE CAN&amp;9
&amp;8Laboratorio de Calibración - Masa
Avenida Carrera 50 No. 26-55  Interior 5 INM
Conmutador: (57) (1) 2540000
Bogotá. D.C. Colombia&amp;R&amp;8       &amp;G
RT03-F15  Vr.0(2016-09-21)
&amp;Pde&amp;N</oddFooter>
  </headerFooter>
  <rowBreaks count="4" manualBreakCount="4">
    <brk id="48" max="5" man="1"/>
    <brk id="85" min="1" max="5" man="1"/>
    <brk id="123" min="1" max="5" man="1"/>
    <brk id="163" max="5"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DATOS DE LOS PATRONES </vt:lpstr>
      <vt:lpstr> CALCULO BALANZAS (VERI)</vt:lpstr>
      <vt:lpstr>INFORME</vt:lpstr>
      <vt:lpstr>' CALCULO BALANZAS (VERI)'!Área_de_impresión</vt:lpstr>
      <vt:lpstr>INFORME!Área_de_impresión</vt:lpstr>
      <vt:lpstr>' CALCULO BALANZAS (VERI)'!Títulos_a_imprimir</vt:lpstr>
      <vt:lpstr>INFORME!Títulos_a_imprimir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Elvis Aguirre Romero</dc:creator>
  <cp:lastModifiedBy>Diana Alexandra Zambrano Rocha</cp:lastModifiedBy>
  <cp:lastPrinted>2017-04-28T15:49:47Z</cp:lastPrinted>
  <dcterms:created xsi:type="dcterms:W3CDTF">2016-06-28T20:23:39Z</dcterms:created>
  <dcterms:modified xsi:type="dcterms:W3CDTF">2017-04-28T16:04:10Z</dcterms:modified>
</cp:coreProperties>
</file>