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RT03-F55_V6/"/>
    </mc:Choice>
  </mc:AlternateContent>
  <xr:revisionPtr revIDLastSave="3" documentId="13_ncr:1_{3B4CA39A-459A-4498-B734-0CC4066CC642}" xr6:coauthVersionLast="47" xr6:coauthVersionMax="47" xr10:uidLastSave="{5D7B32CD-D4D6-4D64-B8AB-C8DB233B4E50}"/>
  <workbookProtection workbookAlgorithmName="SHA-512" workbookHashValue="d8V/chXRCsrfYbD6pp3uFPLRb4x8Ba3PWCiJ6kZx6aem+oDOa19As9JFRM16kfJAYBgEd1Y1mZ9BQ3fEtpdkGw==" workbookSaltValue="vk7j767IXZwU3aCbbQjijg==" workbookSpinCount="100000" lockStructure="1"/>
  <bookViews>
    <workbookView xWindow="20370" yWindow="-120" windowWidth="29040" windowHeight="15840" tabRatio="731" firstSheet="1" activeTab="1" xr2:uid="{00000000-000D-0000-FFFF-FFFF00000000}"/>
  </bookViews>
  <sheets>
    <sheet name="DATOS " sheetId="9" state="hidden" r:id="rId1"/>
    <sheet name="RT03-F55 " sheetId="19" r:id="rId2"/>
    <sheet name="Presupuesto Incertidumbre " sheetId="20" state="hidden" r:id="rId3"/>
    <sheet name="Interpolación Patrones  " sheetId="24" state="hidden" r:id="rId4"/>
    <sheet name="Interpolación Condi Amb TH " sheetId="36" state="hidden" r:id="rId5"/>
    <sheet name="Resultados medios Baño Liquido" sheetId="23" state="hidden" r:id="rId6"/>
    <sheet name="RT03-F56 Certificado Digital" sheetId="29" state="hidden" r:id="rId7"/>
    <sheet name="RT03-F57 &lt; " sheetId="39" state="hidden" r:id="rId8"/>
    <sheet name="RT03-F63 &lt;" sheetId="38" state="hidden" r:id="rId9"/>
  </sheets>
  <externalReferences>
    <externalReference r:id="rId10"/>
    <externalReference r:id="rId11"/>
    <externalReference r:id="rId12"/>
  </externalReferences>
  <definedNames>
    <definedName name="a" localSheetId="7">#REF!</definedName>
    <definedName name="a">#REF!</definedName>
    <definedName name="a_0">'[1]HOJA DE ENTRADA PRESIÓN'!$V$27</definedName>
    <definedName name="a_1">'[1]HOJA DE ENTRADA PRESIÓN'!$V$28</definedName>
    <definedName name="a_2">'[1]HOJA DE ENTRADA PRESIÓN'!$V$29</definedName>
    <definedName name="a_3">'[1]HOJA DE ENTRADA PRESIÓN'!$V$30</definedName>
    <definedName name="a_4">'[1]HOJA DE ENTRADA PRESIÓN'!$V$31</definedName>
    <definedName name="a_5">'[1]HOJA DE ENTRADA PRESIÓN'!$V$32</definedName>
    <definedName name="_xlnm.Print_Area" localSheetId="0">'DATOS '!$A$1:$T$74</definedName>
    <definedName name="_xlnm.Print_Area" localSheetId="4">'Interpolación Condi Amb TH '!$A$1:$Q$40</definedName>
    <definedName name="_xlnm.Print_Area" localSheetId="3">'Interpolación Patrones  '!$A$1:$R$84</definedName>
    <definedName name="_xlnm.Print_Area" localSheetId="2">'Presupuesto Incertidumbre '!$A$1:$Y$104</definedName>
    <definedName name="_xlnm.Print_Area" localSheetId="5">'Resultados medios Baño Liquido'!$A$1:$J$26</definedName>
    <definedName name="_xlnm.Print_Area" localSheetId="1">'RT03-F55 '!$A$1:$N$118</definedName>
    <definedName name="_xlnm.Print_Area" localSheetId="6">'RT03-F56 Certificado Digital'!$A$1:$L$120</definedName>
    <definedName name="_xlnm.Print_Area" localSheetId="7">'RT03-F57 &lt; '!$A$1:$L$121</definedName>
    <definedName name="_xlnm.Print_Area" localSheetId="8">'RT03-F63 &lt;'!$A$1:$J$116</definedName>
    <definedName name="b" localSheetId="7">#REF!</definedName>
    <definedName name="b">#REF!</definedName>
    <definedName name="clave_firma" localSheetId="7">#REF!</definedName>
    <definedName name="clave_firma">#REF!</definedName>
    <definedName name="COEFICIENTES_1000">'[1]CURVAS DE AJUSTE'!$AN$46:$AN$51</definedName>
    <definedName name="COEFICIENTES_10000">'[1]CURVAS DE AJUSTE'!$BU$46:$BU$51</definedName>
    <definedName name="COEFICIENTES_15">'[1]CURVAS DE AJUSTE'!$G$46:$G$51</definedName>
    <definedName name="COEFICIENTES_300">'[1]CURVAS DE AJUSTE'!$AC$46:$AC$51</definedName>
    <definedName name="COEFICIENTES_3000">'[1]CURVAS DE AJUSTE'!$AY$46:$AY$51</definedName>
    <definedName name="COEFICIENTES_36000">'[1]CURVAS DE AJUSTE'!$CF$46:$CF$51</definedName>
    <definedName name="COEFICIENTES_50">'[1]CURVAS DE AJUSTE'!$R$46:$R$51</definedName>
    <definedName name="COEFICIENTES_5000">'[1]CURVAS DE AJUSTE'!$BJ$46:$BJ$51</definedName>
    <definedName name="COEFICIENTES_Fluke_Menos_15">'[1]CURVAS DE AJUSTE'!$CQ$46:$CQ$51</definedName>
    <definedName name="CONVERSION" localSheetId="7">#REF!</definedName>
    <definedName name="CONVERSION">#REF!</definedName>
    <definedName name="Datos_Bloques_CS_JBP_002" localSheetId="7">#REF!</definedName>
    <definedName name="Datos_Bloques_CS_JBP_002">#REF!</definedName>
    <definedName name="Datos_Bloques_CS_JBP_005" localSheetId="7">#REF!</definedName>
    <definedName name="Datos_Bloques_CS_JBP_005">#REF!</definedName>
    <definedName name="Datos_bloques_CS_JBP_008" localSheetId="7">#REF!</definedName>
    <definedName name="Datos_bloques_CS_JBP_008">#REF!</definedName>
    <definedName name="Datos_Bloques_Pulgadas" localSheetId="7">#REF!</definedName>
    <definedName name="Datos_Bloques_Pulgadas">#REF!</definedName>
    <definedName name="Datos_calliper_exterior" localSheetId="7">#REF!</definedName>
    <definedName name="Datos_calliper_exterior">#REF!</definedName>
    <definedName name="Datos_calliper_interno" localSheetId="7">#REF!</definedName>
    <definedName name="Datos_calliper_interno">#REF!</definedName>
    <definedName name="ESP_IAC_NoDIG_µA">'[2]ESPECIFICACIONES DEL PATRÓN'!$L$76:$L$77</definedName>
    <definedName name="ESP_IAC_NoDIG_A">'[2]ESPECIFICACIONES DEL PATRÓN'!$L$85:$L$86</definedName>
    <definedName name="ESP_IAC_NoDIG_mA">'[2]ESPECIFICACIONES DEL PATRÓN'!$L$79:$L$83</definedName>
    <definedName name="ESP_IAC_rango_µA">'[2]ESPECIFICACIONES DEL PATRÓN'!$D$75:$D$77</definedName>
    <definedName name="ESP_IAC_rango_A">'[2]ESPECIFICACIONES DEL PATRÓN'!$D$84:$D$86</definedName>
    <definedName name="ESP_IAC_rango_mA">'[2]ESPECIFICACIONES DEL PATRÓN'!$D$78:$D$83</definedName>
    <definedName name="ESP_IAC_RES_µA">'[2]ESPECIFICACIONES DEL PATRÓN'!$M$76:$M$77</definedName>
    <definedName name="ESP_IAC_RES_A">'[2]ESPECIFICACIONES DEL PATRÓN'!$M$85:$M$86</definedName>
    <definedName name="ESP_IAC_RES_mA">'[2]ESPECIFICACIONES DEL PATRÓN'!$M$79:$M$83</definedName>
    <definedName name="ESP_IAC_salida_µA">'[2]ESPECIFICACIONES DEL PATRÓN'!$J$76:$J$77</definedName>
    <definedName name="ESP_IAC_salida_A">'[2]ESPECIFICACIONES DEL PATRÓN'!$J$85:$J$86</definedName>
    <definedName name="ESP_IAC_salida_mA">'[2]ESPECIFICACIONES DEL PATRÓN'!$J$79:$J$83</definedName>
    <definedName name="ESP_IDC_NoDIG_µA">'[2]ESPECIFICACIONES DEL PATRÓN'!$U$20</definedName>
    <definedName name="ESP_IDC_NoDIG_A">'[2]ESPECIFICACIONES DEL PATRÓN'!$U$27:$U$28</definedName>
    <definedName name="ESP_IDC_NoDIG_mA">'[2]ESPECIFICACIONES DEL PATRÓN'!$U$22:$U$25</definedName>
    <definedName name="ESP_IDC_rango_µA">'[2]ESPECIFICACIONES DEL PATRÓN'!$Q$19:$Q$20</definedName>
    <definedName name="ESP_IDC_rango_A">'[2]ESPECIFICACIONES DEL PATRÓN'!$Q$26:$Q$28</definedName>
    <definedName name="ESP_IDC_rango_mA">'[2]ESPECIFICACIONES DEL PATRÓN'!$Q$21:$Q$25</definedName>
    <definedName name="ESP_IDC_RES_A">'[2]ESPECIFICACIONES DEL PATRÓN'!$V$27:$V$28</definedName>
    <definedName name="ESP_IDC_RES_mA">'[2]ESPECIFICACIONES DEL PATRÓN'!$V$22:$V$25</definedName>
    <definedName name="ESP_IDC_salida_µA">'[2]ESPECIFICACIONES DEL PATRÓN'!$S$20</definedName>
    <definedName name="ESP_IDC_salida_A">'[2]ESPECIFICACIONES DEL PATRÓN'!$S$27:$S$28</definedName>
    <definedName name="ESP_IDC_salida_mA">'[2]ESPECIFICACIONES DEL PATRÓN'!$S$22:$S$25</definedName>
    <definedName name="ESP_OHM_RES_kΩ">'[2]ESPECIFICACIONES DEL PATRÓN'!$U$41:$U$47</definedName>
    <definedName name="ESP_OHM_RES_MΩ">'[2]ESPECIFICACIONES DEL PATRÓN'!$U$49:$U$54</definedName>
    <definedName name="ESP_OHM_RES_Ω">'[2]ESPECIFICACIONES DEL PATRÓN'!$U$35:$U$39</definedName>
    <definedName name="ESP_RES_NoDIG_kΩ">'[2]ESPECIFICACIONES DEL PATRÓN'!$T$41:$T$47</definedName>
    <definedName name="ESP_RES_NoDIG_MΩ">'[2]ESPECIFICACIONES DEL PATRÓN'!$T$49:$T$54</definedName>
    <definedName name="ESP_RES_NoDIG_Ω">'[2]ESPECIFICACIONES DEL PATRÓN'!$T$35:$T$39</definedName>
    <definedName name="ESP_RES_rango_kΩ">'[2]ESPECIFICACIONES DEL PATRÓN'!$Q$40:$Q$47</definedName>
    <definedName name="ESP_RES_rango_MΩ">'[2]ESPECIFICACIONES DEL PATRÓN'!$Q$48:$Q$54</definedName>
    <definedName name="ESP_RES_rango_Ω">'[2]ESPECIFICACIONES DEL PATRÓN'!$Q$34:$Q$39</definedName>
    <definedName name="ESP_RES_salida_kΩ">'[2]ESPECIFICACIONES DEL PATRÓN'!$S$41:$S$47</definedName>
    <definedName name="ESP_RES_salida_MΩ">'[2]ESPECIFICACIONES DEL PATRÓN'!$S$49:$S$54</definedName>
    <definedName name="ESP_RES_salida_Ω">'[2]ESPECIFICACIONES DEL PATRÓN'!$S$35:$S$39</definedName>
    <definedName name="ESP_TAC_NoDIG_mV">'[2]ESPECIFICACIONES DEL PATRÓN'!$L$64:$L$66</definedName>
    <definedName name="ESP_TAC_NoDIG_V">'[2]ESPECIFICACIONES DEL PATRÓN'!$L$68:$L$71</definedName>
    <definedName name="ESP_TAC_rango_mV">'[2]ESPECIFICACIONES DEL PATRÓN'!$D$63:$D$66</definedName>
    <definedName name="ESP_TAC_rango_V">'[2]ESPECIFICACIONES DEL PATRÓN'!$D$67:$D$71</definedName>
    <definedName name="ESP_TAC_RES_mV">'[2]ESPECIFICACIONES DEL PATRÓN'!$M$64:$M$66</definedName>
    <definedName name="ESP_TAC_RES_V">'[2]ESPECIFICACIONES DEL PATRÓN'!$M$68:$M$71</definedName>
    <definedName name="ESP_TAC_salida_mV">'[2]ESPECIFICACIONES DEL PATRÓN'!$J$64:$J$66</definedName>
    <definedName name="ESP_TAC_salida_V">'[2]ESPECIFICACIONES DEL PATRÓN'!$J$68:$J$71</definedName>
    <definedName name="ESP_TDC_NoDIG_mV">'[2]ESPECIFICACIONES DEL PATRÓN'!$U$8:$U$9</definedName>
    <definedName name="ESP_TDC_NoDIG_V">'[2]ESPECIFICACIONES DEL PATRÓN'!$U$11:$U$14</definedName>
    <definedName name="ESP_TDC_rango_mV">'[2]ESPECIFICACIONES DEL PATRÓN'!$Q$7:$Q$9</definedName>
    <definedName name="ESP_TDC_rango_V">'[2]ESPECIFICACIONES DEL PATRÓN'!$Q$10:$Q$14</definedName>
    <definedName name="ESP_TDC_RES_µA">'[2]ESPECIFICACIONES DEL PATRÓN'!$V$20</definedName>
    <definedName name="ESP_TDC_RES_mV">'[2]ESPECIFICACIONES DEL PATRÓN'!$V$8:$V$9</definedName>
    <definedName name="ESP_TDC_RES_V">'[2]ESPECIFICACIONES DEL PATRÓN'!$V$11:$V$14</definedName>
    <definedName name="ESP_TDC_salida_mV">'[2]ESPECIFICACIONES DEL PATRÓN'!$S$8:$S$9</definedName>
    <definedName name="ESP_TDC_salida_V">'[2]ESPECIFICACIONES DEL PATRÓN'!$S$11:$S$14</definedName>
    <definedName name="F.C">'[1]HOJA DE ENTRADA PRESIÓN'!$P$22</definedName>
    <definedName name="Gra_x">"(DESREF($D$4;0;0;CONTAR($D$4:$D$8))"</definedName>
    <definedName name="Gra_y" localSheetId="7">(OFFSET(#REF!,0,0,COUNTA(#REF!)))</definedName>
    <definedName name="Gra_y">(OFFSET(#REF!,0,0,COUNTA(#REF!)))</definedName>
    <definedName name="LISTA_D_TEC" localSheetId="7">#REF!</definedName>
    <definedName name="LISTA_D_TEC">#REF!</definedName>
    <definedName name="lista_especialistas" localSheetId="7">#REF!</definedName>
    <definedName name="lista_especialistas">#REF!</definedName>
    <definedName name="LISTADO_PATRONES">'[1]LISTADO DE PATRONES'!$A$2:$L$13</definedName>
    <definedName name="MAG_FRECUENCIA" localSheetId="7">#REF!</definedName>
    <definedName name="MAG_FRECUENCIA">#REF!</definedName>
    <definedName name="MAG_INTENSIDAD" localSheetId="7">#REF!</definedName>
    <definedName name="MAG_INTENSIDAD">#REF!</definedName>
    <definedName name="MAG_RESISTENCIA" localSheetId="7">#REF!</definedName>
    <definedName name="MAG_RESISTENCIA">#REF!</definedName>
    <definedName name="MAG_TENSION" localSheetId="7">#REF!</definedName>
    <definedName name="MAG_TENSION">#REF!</definedName>
    <definedName name="TIPO_INSTRUMENTO" localSheetId="7">#REF!</definedName>
    <definedName name="TIPO_INSTRUMENTO">#REF!</definedName>
    <definedName name="TRZ_IAC_µA_K">'[2]TRAZABILIDAD PATRÓN '!$L$92:$L$93</definedName>
    <definedName name="TRZ_IAC_µA_Uexp">'[2]TRAZABILIDAD PATRÓN '!$M$92:$M$93</definedName>
    <definedName name="TRZ_IAC_A_K">'[2]TRAZABILIDAD PATRÓN '!$L$101:$L$102</definedName>
    <definedName name="TRZ_IAC_A_Uexp">'[2]TRAZABILIDAD PATRÓN '!$M$101:$M$102</definedName>
    <definedName name="TRZ_IAC_mA_K">'[2]TRAZABILIDAD PATRÓN '!$L$95:$L$99</definedName>
    <definedName name="TRZ_IAC_mA_Uexp">'[2]TRAZABILIDAD PATRÓN '!$M$95:$M$99</definedName>
    <definedName name="TRZ_IAC_rango_µA">'[2]TRAZABILIDAD PATRÓN '!$H$91:$H$93</definedName>
    <definedName name="TRZ_IAC_rango_A">'[2]TRAZABILIDAD PATRÓN '!$H$100:$H$102</definedName>
    <definedName name="TRZ_IAC_rango_mA">'[2]TRAZABILIDAD PATRÓN '!$H$94:$H$99</definedName>
    <definedName name="TRZ_IDC_µA_K">'[2]TRAZABILIDAD PATRÓN '!$X$61:$X$62</definedName>
    <definedName name="TRZ_IDC_µA_K_N">'[2]TRAZABILIDAD PATRÓN '!$X$79:$X$80</definedName>
    <definedName name="TRZ_IDC_µA_Uexp">'[2]TRAZABILIDAD PATRÓN '!$Y$61:$Y$593</definedName>
    <definedName name="TRZ_IDC_µA_Uexp_N">'[2]TRAZABILIDAD PATRÓN '!$Y$79:$Y$80</definedName>
    <definedName name="TRZ_IDC_A_K">'[2]TRAZABILIDAD PATRÓN '!$X$73:$X$75</definedName>
    <definedName name="TRZ_IDC_A_K_N">'[2]TRAZABILIDAD PATRÓN '!$X$89:$X$91</definedName>
    <definedName name="TRZ_IDC_A_Uexp">'[2]TRAZABILIDAD PATRÓN '!$Y$73:$Y$75</definedName>
    <definedName name="TRZ_IDC_A_Uexp_N">'[2]TRAZABILIDAD PATRÓN '!$Y$89:$Y$91</definedName>
    <definedName name="TRZ_IDC_mA_K">'[2]TRAZABILIDAD PATRÓN '!$X$64:$X$71</definedName>
    <definedName name="TRZ_IDC_mA_K_N">'[2]TRAZABILIDAD PATRÓN '!$X$82:$X$87</definedName>
    <definedName name="TRZ_IDC_mA_Uexp">'[2]TRAZABILIDAD PATRÓN '!$Y$64:$Y$71</definedName>
    <definedName name="TRZ_IDC_mA_Uexp_N">'[2]TRAZABILIDAD PATRÓN '!$Y$82:$Y$87</definedName>
    <definedName name="TRZ_IDC_rango_µA">'[2]TRAZABILIDAD PATRÓN '!$T$60:$T$62</definedName>
    <definedName name="TRZ_IDC_rango_µA_N">'[2]TRAZABILIDAD PATRÓN '!$T$78:$T$80</definedName>
    <definedName name="TRZ_IDC_rango_A">'[2]TRAZABILIDAD PATRÓN '!$T$72:$T$75</definedName>
    <definedName name="TRZ_IDC_rango_A_N">'[2]TRAZABILIDAD PATRÓN '!$T$88:$T$91</definedName>
    <definedName name="TRZ_IDC_rango_mA">'[2]TRAZABILIDAD PATRÓN '!$T$63:$T$71</definedName>
    <definedName name="TRZ_IDC_rango_mA_N">'[2]TRAZABILIDAD PATRÓN '!$T$81:$T$87</definedName>
    <definedName name="TRZ_RES_kΩ_K">'[2]TRAZABILIDAD PATRÓN '!$AJ$22:$AJ$36</definedName>
    <definedName name="TRZ_RES_kΩ_Uexp">'[2]TRAZABILIDAD PATRÓN '!$AK$22:$AK$36</definedName>
    <definedName name="TRZ_RES_MΩ_K">'[2]TRAZABILIDAD PATRÓN '!$AJ$38:$AJ$49</definedName>
    <definedName name="TRZ_RES_MΩ_Uexp">'[2]TRAZABILIDAD PATRÓN '!$AK$38:$AK$49</definedName>
    <definedName name="TRZ_RES_rango_kΩ">'[2]TRAZABILIDAD PATRÓN '!$AF$21:$AF$36</definedName>
    <definedName name="TRZ_RES_rango_MΩ">'[2]TRAZABILIDAD PATRÓN '!$AF$37:$AF$49</definedName>
    <definedName name="TRZ_RES_rango_Ω">'[2]TRAZABILIDAD PATRÓN '!$AF$9:$AF$20</definedName>
    <definedName name="TRZ_RES_Ω_K">'[2]TRAZABILIDAD PATRÓN '!$AJ$10:$AJ$20</definedName>
    <definedName name="TRZ_RES_Ω_Uexp">'[2]TRAZABILIDAD PATRÓN '!$AK$10:$AK$20</definedName>
    <definedName name="TRZ_TAC_mV_K">'[2]TRAZABILIDAD PATRÓN '!$L$76:$L$78</definedName>
    <definedName name="TRZ_TAC_mV_Uexp">'[2]TRAZABILIDAD PATRÓN '!$M$76:$M$78</definedName>
    <definedName name="TRZ_TAC_rango_mV">'[2]TRAZABILIDAD PATRÓN '!$H$75:$H$78</definedName>
    <definedName name="TRZ_TAC_rango_V">'[2]TRAZABILIDAD PATRÓN '!$H$79:$H$84</definedName>
    <definedName name="TRZ_TAC_V_K">'[2]TRAZABILIDAD PATRÓN '!$L$80:$L$84</definedName>
    <definedName name="TRZ_TAC_V_Uexp">'[2]TRAZABILIDAD PATRÓN '!$M$80:$M$84</definedName>
    <definedName name="TRZ_TDC_mV_K">'[2]TRAZABILIDAD PATRÓN '!$X$10:$X$14</definedName>
    <definedName name="TRZ_TDC_mV_K_N">'[2]TRAZABILIDAD PATRÓN '!$X$38:$X$41</definedName>
    <definedName name="TRZ_TDC_mV_Uexp">'[2]TRAZABILIDAD PATRÓN '!$Y$10:$Y$14</definedName>
    <definedName name="TRZ_TDC_mV_Uexp_N">'[2]TRAZABILIDAD PATRÓN '!$Y$38:$Y$41</definedName>
    <definedName name="TRZ_TDC_rango_mV">'[2]TRAZABILIDAD PATRÓN '!$T$9:$T$14</definedName>
    <definedName name="TRZ_TDC_rango_mV_N">'[2]TRAZABILIDAD PATRÓN '!$T$37:$T$41</definedName>
    <definedName name="TRZ_TDC_rango_V">'[2]TRAZABILIDAD PATRÓN '!$T$15:$T$34</definedName>
    <definedName name="TRZ_TDC_rango_V_N">'[2]TRAZABILIDAD PATRÓN '!$T$42:$T$50</definedName>
    <definedName name="TRZ_TDC_V_K">'[2]TRAZABILIDAD PATRÓN '!$X$16:$X$34</definedName>
    <definedName name="TRZ_TDC_V_K_N">'[2]TRAZABILIDAD PATRÓN '!$X$43:$X$50</definedName>
    <definedName name="TRZ_TDC_V_Uexp">'[2]TRAZABILIDAD PATRÓN '!$Y$16:$Y$34</definedName>
    <definedName name="TRZ_TDC_V_Uexp_N">'[2]TRAZABILIDAD PATRÓN '!$Y$43:$Y$50</definedName>
    <definedName name="TRZ_TDC_V_UEXP_NE">'[3]TRAZABILIDAD PATRÓN '!$Y$43:$Y$50</definedName>
    <definedName name="UIAC_1">'[2]TOMAS DE DATOS INTENSIDAD (AC)'!$E$13</definedName>
    <definedName name="UIAC_2">'[2]TOMAS DE DATOS INTENSIDAD (AC)'!$E$28</definedName>
    <definedName name="UIAC_3">'[2]TOMAS DE DATOS INTENSIDAD (AC)'!$E$43</definedName>
    <definedName name="UIAC_4">'[2]TOMAS DE DATOS INTENSIDAD (AC)'!$E$58</definedName>
    <definedName name="UIAC_5">'[2]TOMAS DE DATOS INTENSIDAD (AC)'!$E$73</definedName>
    <definedName name="UIAC_6">'[2]TOMAS DE DATOS INTENSIDAD (AC)'!$E$88</definedName>
    <definedName name="UIDC_1">'[2]TOMAS DE DATOS INTENSIDAD (DC)'!$E$13</definedName>
    <definedName name="UIDC_2">'[2]TOMAS DE DATOS INTENSIDAD (DC)'!$E$25</definedName>
    <definedName name="UIDC_3">'[2]TOMAS DE DATOS INTENSIDAD (DC)'!$E$37</definedName>
    <definedName name="UIDC_4">'[2]TOMAS DE DATOS INTENSIDAD (DC)'!$E$50</definedName>
    <definedName name="UIDC_5">'[2]TOMAS DE DATOS INTENSIDAD (DC)'!$E$62</definedName>
    <definedName name="UIDC_6">'[2]TOMAS DE DATOS INTENSIDAD (DC)'!$E$75</definedName>
    <definedName name="URESIST_1">'[2]TOMAS DE DATOS RESISTENCIA (Ω)'!$E$13</definedName>
    <definedName name="URESIST_10">'[2]TOMAS DE DATOS RESISTENCIA (Ω)'!$E$122</definedName>
    <definedName name="URESIST_2">'[2]TOMAS DE DATOS RESISTENCIA (Ω)'!$E$26</definedName>
    <definedName name="URESIST_3">'[2]TOMAS DE DATOS RESISTENCIA (Ω)'!$E$38</definedName>
    <definedName name="URESIST_4">'[2]TOMAS DE DATOS RESISTENCIA (Ω)'!$E$50</definedName>
    <definedName name="URESIST_5">'[2]TOMAS DE DATOS RESISTENCIA (Ω)'!$E$62</definedName>
    <definedName name="URESIST_6">'[2]TOMAS DE DATOS RESISTENCIA (Ω)'!$E$74</definedName>
    <definedName name="URESIST_7">'[2]TOMAS DE DATOS RESISTENCIA (Ω)'!$E$86</definedName>
    <definedName name="URESIST_8">'[2]TOMAS DE DATOS RESISTENCIA (Ω)'!$E$98</definedName>
    <definedName name="URESIST_9">'[2]TOMAS DE DATOS RESISTENCIA (Ω)'!$E$110</definedName>
    <definedName name="UTAC_1">'[2]TOMAS DE DATOS TENSION (AC)'!$E$13</definedName>
    <definedName name="UTAC_2">'[2]TOMAS DE DATOS TENSION (AC)'!$E$30</definedName>
    <definedName name="UTAC_3">'[2]TOMAS DE DATOS TENSION (AC)'!$E$45</definedName>
    <definedName name="UTAC_4">'[2]TOMAS DE DATOS TENSION (AC)'!$E$60</definedName>
    <definedName name="UTAC_5">'[2]TOMAS DE DATOS TENSION (AC)'!$E$77</definedName>
    <definedName name="UTAC_6">'[2]TOMAS DE DATOS TENSION (AC)'!$E$92</definedName>
    <definedName name="UTDC_1">'[2]TOMAS DE DATOS TENSIÓN (DC)'!$E$13</definedName>
    <definedName name="UTDC_2">'[2]TOMAS DE DATOS TENSIÓN (DC)'!$E$27</definedName>
    <definedName name="UTDC_3">'[2]TOMAS DE DATOS TENSIÓN (DC)'!$E$41</definedName>
    <definedName name="UTDC_4">'[2]TOMAS DE DATOS TENSIÓN (DC)'!$E$57</definedName>
    <definedName name="UTDC_5">'[2]TOMAS DE DATOS TENSIÓN (DC)'!$E$71</definedName>
    <definedName name="UTDC_6">'[2]TOMAS DE DATOS TENSIÓN (DC)'!$E$85</definedName>
    <definedName name="Valores_Nominales_Bloques" localSheetId="7">#REF!</definedName>
    <definedName name="Valores_Nominales_Bloques">#REF!</definedName>
    <definedName name="x">OFFSET('[1]HOJA DE ENTRADA PRESIÓN'!XFB1048574,0,0,COUNT('[1]HOJA DE ENTRADA PRESIÓN'!XFB1048574:XFB3),1)</definedName>
    <definedName name="y">OFFSET('[1]HOJA DE ENTRADA PRESIÓN'!XFC1048575,0,0,COUNT('[1]HOJA DE ENTRADA PRESIÓN'!XFC1048575:XFC4),1)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29" l="1"/>
  <c r="G64" i="29" l="1"/>
  <c r="G62" i="29"/>
  <c r="C64" i="29"/>
  <c r="C62" i="29"/>
  <c r="H17" i="19"/>
  <c r="K31" i="19"/>
  <c r="I64" i="19"/>
  <c r="I79" i="19"/>
  <c r="I94" i="19"/>
  <c r="G112" i="19"/>
  <c r="I49" i="19"/>
  <c r="F111" i="19"/>
  <c r="F34" i="19"/>
  <c r="F64" i="19" s="1"/>
  <c r="F79" i="19" l="1"/>
  <c r="D112" i="19"/>
  <c r="F49" i="19"/>
  <c r="D19" i="19"/>
  <c r="I90" i="20"/>
  <c r="I89" i="20"/>
  <c r="I88" i="20"/>
  <c r="I87" i="20"/>
  <c r="F62" i="19"/>
  <c r="I47" i="20" s="1"/>
  <c r="F47" i="19"/>
  <c r="F92" i="19" s="1"/>
  <c r="I85" i="20" s="1"/>
  <c r="I71" i="20"/>
  <c r="I70" i="20"/>
  <c r="I69" i="20"/>
  <c r="I68" i="20"/>
  <c r="I49" i="20"/>
  <c r="I30" i="20"/>
  <c r="B63" i="20"/>
  <c r="I52" i="20"/>
  <c r="I51" i="20"/>
  <c r="D20" i="23"/>
  <c r="C20" i="23"/>
  <c r="I31" i="20"/>
  <c r="I33" i="20"/>
  <c r="I32" i="20"/>
  <c r="D21" i="23"/>
  <c r="D19" i="23"/>
  <c r="C21" i="23"/>
  <c r="C19" i="23"/>
  <c r="I17" i="23" a="1"/>
  <c r="I17" i="23" s="1"/>
  <c r="G17" i="23" a="1"/>
  <c r="G17" i="23" s="1"/>
  <c r="F77" i="19" l="1"/>
  <c r="I66" i="20" s="1"/>
  <c r="E47" i="24" l="1"/>
  <c r="A47" i="24"/>
  <c r="E49" i="24"/>
  <c r="A49" i="24"/>
  <c r="D45" i="24"/>
  <c r="D46" i="24"/>
  <c r="D48" i="24"/>
  <c r="D50" i="24"/>
  <c r="D51" i="24"/>
  <c r="C51" i="24"/>
  <c r="C50" i="24"/>
  <c r="C48" i="24"/>
  <c r="C46" i="24"/>
  <c r="C45" i="24"/>
  <c r="B51" i="24"/>
  <c r="B50" i="24"/>
  <c r="B48" i="24"/>
  <c r="B46" i="24"/>
  <c r="B45" i="24"/>
  <c r="I14" i="20"/>
  <c r="I13" i="20"/>
  <c r="D49" i="24" l="1"/>
  <c r="D47" i="24"/>
  <c r="I28" i="20"/>
  <c r="L28" i="20" s="1"/>
  <c r="Q28" i="20" s="1"/>
  <c r="I9" i="20"/>
  <c r="B25" i="20"/>
  <c r="M75" i="20"/>
  <c r="L75" i="20"/>
  <c r="Q75" i="20" s="1"/>
  <c r="M74" i="20"/>
  <c r="K74" i="20"/>
  <c r="M73" i="20"/>
  <c r="K73" i="20"/>
  <c r="M72" i="20"/>
  <c r="K72" i="20"/>
  <c r="E72" i="20"/>
  <c r="M71" i="20"/>
  <c r="K71" i="20"/>
  <c r="L71" i="20"/>
  <c r="Q71" i="20" s="1"/>
  <c r="M70" i="20"/>
  <c r="K70" i="20"/>
  <c r="L70" i="20"/>
  <c r="Q70" i="20" s="1"/>
  <c r="M69" i="20"/>
  <c r="K69" i="20"/>
  <c r="M68" i="20"/>
  <c r="K68" i="20"/>
  <c r="L68" i="20" s="1"/>
  <c r="Q68" i="20" s="1"/>
  <c r="M67" i="20"/>
  <c r="K67" i="20"/>
  <c r="M66" i="20"/>
  <c r="L66" i="20"/>
  <c r="Q66" i="20" s="1"/>
  <c r="M65" i="20"/>
  <c r="K65" i="20"/>
  <c r="M37" i="20"/>
  <c r="L37" i="20"/>
  <c r="Q37" i="20" s="1"/>
  <c r="M36" i="20"/>
  <c r="K36" i="20"/>
  <c r="M35" i="20"/>
  <c r="K35" i="20"/>
  <c r="M34" i="20"/>
  <c r="K34" i="20"/>
  <c r="M33" i="20"/>
  <c r="K33" i="20"/>
  <c r="L33" i="20" s="1"/>
  <c r="Q33" i="20" s="1"/>
  <c r="M32" i="20"/>
  <c r="K32" i="20"/>
  <c r="M31" i="20"/>
  <c r="K31" i="20"/>
  <c r="L31" i="20" s="1"/>
  <c r="Q31" i="20" s="1"/>
  <c r="M30" i="20"/>
  <c r="K30" i="20"/>
  <c r="L30" i="20" s="1"/>
  <c r="Q30" i="20" s="1"/>
  <c r="M29" i="20"/>
  <c r="K29" i="20"/>
  <c r="N28" i="20"/>
  <c r="M28" i="20"/>
  <c r="M27" i="20"/>
  <c r="K27" i="20"/>
  <c r="L69" i="20" l="1"/>
  <c r="Q69" i="20" s="1"/>
  <c r="L32" i="20"/>
  <c r="Q32" i="20" s="1"/>
  <c r="D86" i="19"/>
  <c r="I72" i="20" s="1"/>
  <c r="L72" i="20" s="1"/>
  <c r="Q72" i="20" s="1"/>
  <c r="C86" i="19"/>
  <c r="B86" i="19"/>
  <c r="D85" i="19"/>
  <c r="E73" i="20" s="1"/>
  <c r="E64" i="29" s="1"/>
  <c r="C85" i="19"/>
  <c r="B85" i="19"/>
  <c r="H78" i="19"/>
  <c r="D56" i="19"/>
  <c r="I34" i="20" s="1"/>
  <c r="L34" i="20" s="1"/>
  <c r="Q34" i="20" s="1"/>
  <c r="C56" i="19"/>
  <c r="B56" i="19"/>
  <c r="D55" i="19"/>
  <c r="E34" i="20" s="1"/>
  <c r="E62" i="29" s="1"/>
  <c r="C55" i="19"/>
  <c r="B55" i="19"/>
  <c r="H48" i="19"/>
  <c r="G6" i="19"/>
  <c r="H93" i="19"/>
  <c r="H63" i="19"/>
  <c r="H33" i="19"/>
  <c r="F18" i="19" l="1"/>
  <c r="H116" i="39" l="1"/>
  <c r="B116" i="39"/>
  <c r="H115" i="39"/>
  <c r="B115" i="39"/>
  <c r="P66" i="39"/>
  <c r="Q66" i="39" s="1"/>
  <c r="M66" i="39"/>
  <c r="N66" i="39" s="1"/>
  <c r="P65" i="39"/>
  <c r="Q65" i="39" s="1"/>
  <c r="M65" i="39"/>
  <c r="N65" i="39" s="1"/>
  <c r="Q64" i="39"/>
  <c r="P64" i="39"/>
  <c r="N64" i="39"/>
  <c r="M64" i="39"/>
  <c r="Q63" i="39"/>
  <c r="P63" i="39"/>
  <c r="N63" i="39"/>
  <c r="M63" i="39"/>
  <c r="Q62" i="39"/>
  <c r="P62" i="39"/>
  <c r="M62" i="39"/>
  <c r="N62" i="39" s="1"/>
  <c r="Q61" i="39"/>
  <c r="P61" i="39"/>
  <c r="M61" i="39"/>
  <c r="N61" i="39" s="1"/>
  <c r="J55" i="39"/>
  <c r="H55" i="39"/>
  <c r="G55" i="39"/>
  <c r="E55" i="39"/>
  <c r="D55" i="39"/>
  <c r="A55" i="39"/>
  <c r="J54" i="39"/>
  <c r="H54" i="39"/>
  <c r="G54" i="39"/>
  <c r="E54" i="39"/>
  <c r="D54" i="39"/>
  <c r="A54" i="39"/>
  <c r="A51" i="39"/>
  <c r="H38" i="39"/>
  <c r="D26" i="39"/>
  <c r="D20" i="39"/>
  <c r="A20" i="39"/>
  <c r="D19" i="39"/>
  <c r="D18" i="39"/>
  <c r="D17" i="39"/>
  <c r="D16" i="39"/>
  <c r="D15" i="39"/>
  <c r="D14" i="39"/>
  <c r="J10" i="39"/>
  <c r="C10" i="39"/>
  <c r="D8" i="39"/>
  <c r="D7" i="39"/>
  <c r="D6" i="39"/>
  <c r="J3" i="39"/>
  <c r="J93" i="39" s="1"/>
  <c r="J42" i="39" l="1"/>
  <c r="I34" i="19"/>
  <c r="A51" i="29" l="1"/>
  <c r="D11" i="19" l="1"/>
  <c r="L18" i="20"/>
  <c r="J55" i="29"/>
  <c r="J54" i="29"/>
  <c r="H38" i="29" l="1"/>
  <c r="D54" i="29" l="1"/>
  <c r="E54" i="29"/>
  <c r="L94" i="20" l="1"/>
  <c r="Q94" i="20" s="1"/>
  <c r="L56" i="20"/>
  <c r="Q56" i="20" s="1"/>
  <c r="Q18" i="20"/>
  <c r="M56" i="20"/>
  <c r="M18" i="20"/>
  <c r="K17" i="20"/>
  <c r="H17" i="24" l="1" a="1"/>
  <c r="H18" i="24" s="1"/>
  <c r="B25" i="24" a="1"/>
  <c r="B25" i="24" s="1"/>
  <c r="J21" i="24" l="1"/>
  <c r="I20" i="24"/>
  <c r="H19" i="24"/>
  <c r="J17" i="24"/>
  <c r="I21" i="24"/>
  <c r="H20" i="24"/>
  <c r="J18" i="24"/>
  <c r="I17" i="24"/>
  <c r="H21" i="24"/>
  <c r="J19" i="24"/>
  <c r="I18" i="24"/>
  <c r="H17" i="24"/>
  <c r="J20" i="24"/>
  <c r="I19" i="24"/>
  <c r="D29" i="24"/>
  <c r="C28" i="24"/>
  <c r="B27" i="24"/>
  <c r="D25" i="24"/>
  <c r="K48" i="19" s="1"/>
  <c r="D28" i="24"/>
  <c r="C27" i="24"/>
  <c r="B26" i="24"/>
  <c r="C29" i="24"/>
  <c r="B28" i="24"/>
  <c r="D26" i="24"/>
  <c r="C25" i="24"/>
  <c r="K54" i="19" s="1"/>
  <c r="B29" i="24"/>
  <c r="D27" i="24"/>
  <c r="C26" i="24"/>
  <c r="K8" i="24" l="1"/>
  <c r="L51" i="19"/>
  <c r="L47" i="19"/>
  <c r="L50" i="19"/>
  <c r="L46" i="19"/>
  <c r="L49" i="19"/>
  <c r="L52" i="19"/>
  <c r="L54" i="19"/>
  <c r="L53" i="19"/>
  <c r="L48" i="19"/>
  <c r="L82" i="19"/>
  <c r="L76" i="19"/>
  <c r="L84" i="19"/>
  <c r="L80" i="19"/>
  <c r="L83" i="19"/>
  <c r="L79" i="19"/>
  <c r="L77" i="19"/>
  <c r="L81" i="19"/>
  <c r="L78" i="19"/>
  <c r="I29" i="20"/>
  <c r="L29" i="20" s="1"/>
  <c r="Q29" i="20" s="1"/>
  <c r="I67" i="20"/>
  <c r="L67" i="20" s="1"/>
  <c r="Q67" i="20" s="1"/>
  <c r="K80" i="19"/>
  <c r="K79" i="19"/>
  <c r="K53" i="19"/>
  <c r="K82" i="19"/>
  <c r="K81" i="19"/>
  <c r="K49" i="19"/>
  <c r="K50" i="19"/>
  <c r="K78" i="19"/>
  <c r="K84" i="19"/>
  <c r="K83" i="19"/>
  <c r="K51" i="19"/>
  <c r="K52" i="19"/>
  <c r="K77" i="19"/>
  <c r="K76" i="19"/>
  <c r="K47" i="19"/>
  <c r="K46" i="19"/>
  <c r="E8" i="24"/>
  <c r="I86" i="20"/>
  <c r="L101" i="20"/>
  <c r="F35" i="36" a="1"/>
  <c r="H39" i="36" s="1"/>
  <c r="B35" i="36" a="1"/>
  <c r="B37" i="36" s="1"/>
  <c r="F17" i="36" a="1"/>
  <c r="H19" i="36" s="1"/>
  <c r="B17" i="36" a="1"/>
  <c r="B21" i="36" s="1"/>
  <c r="N17" i="24" a="1"/>
  <c r="N17" i="24" s="1"/>
  <c r="H55" i="29"/>
  <c r="G55" i="29"/>
  <c r="E55" i="29"/>
  <c r="D55" i="29"/>
  <c r="L86" i="19" l="1"/>
  <c r="L85" i="19"/>
  <c r="L55" i="19"/>
  <c r="L56" i="19"/>
  <c r="K85" i="19"/>
  <c r="E65" i="20" s="1"/>
  <c r="K86" i="19"/>
  <c r="I65" i="20" s="1"/>
  <c r="L65" i="20" s="1"/>
  <c r="Q65" i="20" s="1"/>
  <c r="F83" i="19"/>
  <c r="G83" i="19" s="1"/>
  <c r="K55" i="19"/>
  <c r="M46" i="19" s="1"/>
  <c r="K56" i="19"/>
  <c r="I27" i="20" s="1"/>
  <c r="L27" i="20" s="1"/>
  <c r="Q27" i="20" s="1"/>
  <c r="F53" i="19"/>
  <c r="G53" i="19" s="1"/>
  <c r="H20" i="36"/>
  <c r="B38" i="36"/>
  <c r="H36" i="36"/>
  <c r="C38" i="36"/>
  <c r="F37" i="36"/>
  <c r="D38" i="36"/>
  <c r="G37" i="36"/>
  <c r="D21" i="36"/>
  <c r="D37" i="36"/>
  <c r="G17" i="36"/>
  <c r="M7" i="36" s="1"/>
  <c r="K19" i="19" s="1"/>
  <c r="B19" i="36"/>
  <c r="H17" i="36"/>
  <c r="H21" i="36"/>
  <c r="B35" i="36"/>
  <c r="J8" i="36" s="1"/>
  <c r="B39" i="36"/>
  <c r="H37" i="36"/>
  <c r="C21" i="36"/>
  <c r="F20" i="36"/>
  <c r="C37" i="36"/>
  <c r="G36" i="36"/>
  <c r="B18" i="36"/>
  <c r="C18" i="36"/>
  <c r="F17" i="36"/>
  <c r="L7" i="36" s="1"/>
  <c r="J19" i="19" s="1"/>
  <c r="F21" i="36"/>
  <c r="D18" i="36"/>
  <c r="G21" i="36"/>
  <c r="C19" i="36"/>
  <c r="F18" i="36"/>
  <c r="C35" i="36"/>
  <c r="K8" i="36" s="1"/>
  <c r="C39" i="36"/>
  <c r="F38" i="36"/>
  <c r="C17" i="36"/>
  <c r="K7" i="36" s="1"/>
  <c r="I19" i="19" s="1"/>
  <c r="F36" i="36"/>
  <c r="D17" i="36"/>
  <c r="G20" i="36"/>
  <c r="D19" i="36"/>
  <c r="G18" i="36"/>
  <c r="D35" i="36"/>
  <c r="D39" i="36"/>
  <c r="G38" i="36"/>
  <c r="H38" i="36"/>
  <c r="C20" i="36"/>
  <c r="F19" i="36"/>
  <c r="C36" i="36"/>
  <c r="F35" i="36"/>
  <c r="L8" i="36" s="1"/>
  <c r="F39" i="36"/>
  <c r="D20" i="36"/>
  <c r="G19" i="36"/>
  <c r="D36" i="36"/>
  <c r="G35" i="36"/>
  <c r="M8" i="36" s="1"/>
  <c r="G39" i="36"/>
  <c r="B20" i="36"/>
  <c r="H18" i="36"/>
  <c r="B36" i="36"/>
  <c r="B17" i="36"/>
  <c r="H35" i="36"/>
  <c r="Q10" i="24"/>
  <c r="R10" i="24" s="1"/>
  <c r="Q11" i="24"/>
  <c r="R11" i="24" s="1"/>
  <c r="Q8" i="24"/>
  <c r="R8" i="24" s="1"/>
  <c r="Q9" i="24"/>
  <c r="R9" i="24" s="1"/>
  <c r="Q12" i="24"/>
  <c r="R12" i="24" s="1"/>
  <c r="K9" i="24"/>
  <c r="K11" i="24"/>
  <c r="K10" i="24"/>
  <c r="K12" i="24"/>
  <c r="E79" i="20" l="1"/>
  <c r="F64" i="29" s="1"/>
  <c r="E76" i="20"/>
  <c r="D64" i="29"/>
  <c r="H51" i="19"/>
  <c r="H36" i="19"/>
  <c r="H66" i="19"/>
  <c r="H81" i="19"/>
  <c r="F21" i="19"/>
  <c r="F114" i="19"/>
  <c r="H96" i="19"/>
  <c r="N47" i="19"/>
  <c r="N48" i="19"/>
  <c r="N49" i="19"/>
  <c r="N51" i="19"/>
  <c r="N46" i="19"/>
  <c r="N52" i="19"/>
  <c r="N50" i="19"/>
  <c r="N54" i="19"/>
  <c r="N53" i="19"/>
  <c r="N79" i="19"/>
  <c r="N78" i="19"/>
  <c r="N84" i="19"/>
  <c r="N83" i="19"/>
  <c r="N76" i="19"/>
  <c r="N77" i="19"/>
  <c r="N82" i="19"/>
  <c r="N81" i="19"/>
  <c r="N80" i="19"/>
  <c r="E27" i="20"/>
  <c r="M48" i="19"/>
  <c r="M53" i="19"/>
  <c r="M52" i="19"/>
  <c r="M50" i="19"/>
  <c r="M47" i="19"/>
  <c r="M54" i="19"/>
  <c r="M51" i="19"/>
  <c r="M49" i="19"/>
  <c r="M80" i="19"/>
  <c r="M81" i="19"/>
  <c r="M82" i="19"/>
  <c r="M83" i="19"/>
  <c r="M84" i="19"/>
  <c r="M76" i="19"/>
  <c r="M78" i="19"/>
  <c r="M79" i="19"/>
  <c r="M77" i="19"/>
  <c r="J7" i="36"/>
  <c r="H19" i="19" s="1"/>
  <c r="I11" i="36"/>
  <c r="J11" i="36" s="1"/>
  <c r="K11" i="36" s="1"/>
  <c r="I10" i="36"/>
  <c r="J10" i="36" s="1"/>
  <c r="K10" i="36" s="1"/>
  <c r="I29" i="36"/>
  <c r="J29" i="36" s="1"/>
  <c r="K29" i="36" s="1"/>
  <c r="I28" i="36"/>
  <c r="J28" i="36" s="1"/>
  <c r="K28" i="36" s="1"/>
  <c r="I30" i="36"/>
  <c r="J30" i="36" s="1"/>
  <c r="K30" i="36" s="1"/>
  <c r="I12" i="36"/>
  <c r="J12" i="36" s="1"/>
  <c r="K12" i="36" s="1"/>
  <c r="R13" i="24"/>
  <c r="A55" i="29"/>
  <c r="E38" i="20" l="1"/>
  <c r="E41" i="20" s="1"/>
  <c r="F62" i="29" s="1"/>
  <c r="D62" i="29"/>
  <c r="E114" i="19"/>
  <c r="G66" i="19"/>
  <c r="G36" i="19"/>
  <c r="G81" i="19"/>
  <c r="G96" i="19"/>
  <c r="G51" i="19"/>
  <c r="E21" i="19"/>
  <c r="I38" i="39"/>
  <c r="I38" i="29"/>
  <c r="E38" i="39"/>
  <c r="E38" i="29"/>
  <c r="K13" i="36"/>
  <c r="K31" i="36"/>
  <c r="H54" i="29"/>
  <c r="G54" i="29"/>
  <c r="A54" i="29"/>
  <c r="B106" i="19"/>
  <c r="H115" i="29"/>
  <c r="H114" i="29"/>
  <c r="B115" i="29"/>
  <c r="B114" i="29"/>
  <c r="E37" i="39" l="1"/>
  <c r="H37" i="39"/>
  <c r="I37" i="39"/>
  <c r="H37" i="29"/>
  <c r="I37" i="29"/>
  <c r="E37" i="29"/>
  <c r="A20" i="29"/>
  <c r="D20" i="29"/>
  <c r="K93" i="20" l="1"/>
  <c r="K55" i="20"/>
  <c r="L9" i="20"/>
  <c r="B25" i="19"/>
  <c r="B116" i="19"/>
  <c r="K12" i="20"/>
  <c r="L12" i="20" s="1"/>
  <c r="K8" i="20"/>
  <c r="D17" i="29" l="1"/>
  <c r="G111" i="38" l="1"/>
  <c r="G110" i="38"/>
  <c r="B111" i="38"/>
  <c r="B110" i="38"/>
  <c r="K87" i="20" l="1"/>
  <c r="C10" i="29"/>
  <c r="M84" i="20"/>
  <c r="L85" i="20"/>
  <c r="Q85" i="20" s="1"/>
  <c r="M85" i="20"/>
  <c r="M86" i="20"/>
  <c r="M87" i="20"/>
  <c r="M88" i="20"/>
  <c r="M89" i="20"/>
  <c r="M90" i="20"/>
  <c r="N9" i="20" l="1"/>
  <c r="K54" i="20"/>
  <c r="K92" i="20"/>
  <c r="K16" i="20"/>
  <c r="K15" i="20"/>
  <c r="K53" i="20"/>
  <c r="K91" i="20"/>
  <c r="D41" i="19"/>
  <c r="K90" i="20"/>
  <c r="K52" i="20"/>
  <c r="K14" i="20"/>
  <c r="K13" i="20"/>
  <c r="K51" i="20"/>
  <c r="K89" i="20"/>
  <c r="L89" i="20"/>
  <c r="Q89" i="20" s="1"/>
  <c r="L13" i="20"/>
  <c r="K88" i="20"/>
  <c r="K50" i="20"/>
  <c r="L90" i="20" l="1"/>
  <c r="Q90" i="20" s="1"/>
  <c r="L87" i="20"/>
  <c r="Q87" i="20" s="1"/>
  <c r="K86" i="20"/>
  <c r="K49" i="20"/>
  <c r="K11" i="20"/>
  <c r="K84" i="20"/>
  <c r="K46" i="20"/>
  <c r="M91" i="20" l="1"/>
  <c r="M92" i="20"/>
  <c r="M93" i="20"/>
  <c r="I50" i="20"/>
  <c r="L50" i="20" s="1"/>
  <c r="Q50" i="20" s="1"/>
  <c r="L51" i="20"/>
  <c r="Q51" i="20" s="1"/>
  <c r="L52" i="20"/>
  <c r="Q52" i="20" s="1"/>
  <c r="L47" i="20"/>
  <c r="Q47" i="20" s="1"/>
  <c r="L49" i="20"/>
  <c r="Q49" i="20" s="1"/>
  <c r="L14" i="20"/>
  <c r="Q14" i="20" s="1"/>
  <c r="I15" i="20"/>
  <c r="L15" i="20" s="1"/>
  <c r="I16" i="20"/>
  <c r="K10" i="20"/>
  <c r="Q9" i="20"/>
  <c r="L11" i="20"/>
  <c r="Q11" i="20" s="1"/>
  <c r="Q12" i="20"/>
  <c r="Q13" i="20"/>
  <c r="B44" i="20"/>
  <c r="C62" i="39" s="1"/>
  <c r="B6" i="20"/>
  <c r="C61" i="39" s="1"/>
  <c r="B40" i="19"/>
  <c r="C41" i="19"/>
  <c r="B41" i="19"/>
  <c r="B26" i="19"/>
  <c r="D40" i="19"/>
  <c r="E15" i="20" s="1"/>
  <c r="E61" i="39" s="1"/>
  <c r="B82" i="20"/>
  <c r="C63" i="39" s="1"/>
  <c r="J3" i="29"/>
  <c r="J42" i="29" s="1"/>
  <c r="D19" i="29"/>
  <c r="D18" i="29"/>
  <c r="D16" i="29"/>
  <c r="J10" i="29"/>
  <c r="D26" i="29"/>
  <c r="D14" i="29"/>
  <c r="D15" i="29"/>
  <c r="D8" i="29"/>
  <c r="D7" i="29"/>
  <c r="D6" i="29"/>
  <c r="M55" i="20"/>
  <c r="M54" i="20"/>
  <c r="M53" i="20"/>
  <c r="M52" i="20"/>
  <c r="M51" i="20"/>
  <c r="M50" i="20"/>
  <c r="M49" i="20"/>
  <c r="M48" i="20"/>
  <c r="M47" i="20"/>
  <c r="M46" i="20"/>
  <c r="M17" i="20"/>
  <c r="M16" i="20"/>
  <c r="M15" i="20"/>
  <c r="M14" i="20"/>
  <c r="M13" i="20"/>
  <c r="M12" i="20"/>
  <c r="M11" i="20"/>
  <c r="M10" i="20"/>
  <c r="M9" i="20"/>
  <c r="M8" i="20"/>
  <c r="B6" i="19"/>
  <c r="O14" i="9"/>
  <c r="E25" i="38"/>
  <c r="D19" i="38"/>
  <c r="D18" i="38"/>
  <c r="D17" i="38"/>
  <c r="D16" i="38"/>
  <c r="D15" i="38"/>
  <c r="D14" i="38"/>
  <c r="D10" i="38"/>
  <c r="D8" i="38"/>
  <c r="D7" i="38"/>
  <c r="D6" i="38"/>
  <c r="I3" i="38"/>
  <c r="I41" i="38" s="1"/>
  <c r="D101" i="19"/>
  <c r="I91" i="20" s="1"/>
  <c r="L91" i="20" s="1"/>
  <c r="Q91" i="20" s="1"/>
  <c r="C101" i="19"/>
  <c r="B101" i="19"/>
  <c r="D100" i="19"/>
  <c r="E91" i="20" s="1"/>
  <c r="E63" i="39" s="1"/>
  <c r="C100" i="19"/>
  <c r="B100" i="19"/>
  <c r="D70" i="19"/>
  <c r="E53" i="20" s="1"/>
  <c r="E62" i="39" s="1"/>
  <c r="D71" i="19"/>
  <c r="I53" i="20" s="1"/>
  <c r="L53" i="20" s="1"/>
  <c r="Q53" i="20" s="1"/>
  <c r="C71" i="19"/>
  <c r="B71" i="19"/>
  <c r="C70" i="19"/>
  <c r="B70" i="19"/>
  <c r="M64" i="29"/>
  <c r="N64" i="29" s="1"/>
  <c r="M65" i="29"/>
  <c r="N65" i="29" s="1"/>
  <c r="M66" i="29"/>
  <c r="N66" i="29" s="1"/>
  <c r="M62" i="29"/>
  <c r="N62" i="29" s="1"/>
  <c r="M63" i="29"/>
  <c r="N63" i="29" s="1"/>
  <c r="M61" i="29"/>
  <c r="N61" i="29" s="1"/>
  <c r="C40" i="19"/>
  <c r="B117" i="19"/>
  <c r="I17" i="20"/>
  <c r="I92" i="20" l="1"/>
  <c r="I73" i="20"/>
  <c r="L73" i="20" s="1"/>
  <c r="Q73" i="20" s="1"/>
  <c r="I35" i="20"/>
  <c r="L35" i="20" s="1"/>
  <c r="Q35" i="20" s="1"/>
  <c r="L38" i="20" s="1"/>
  <c r="L17" i="20"/>
  <c r="Q17" i="20" s="1"/>
  <c r="I36" i="20"/>
  <c r="L36" i="20" s="1"/>
  <c r="Q36" i="20" s="1"/>
  <c r="I74" i="20"/>
  <c r="L74" i="20" s="1"/>
  <c r="Q74" i="20" s="1"/>
  <c r="I93" i="20"/>
  <c r="C65" i="29"/>
  <c r="C61" i="29"/>
  <c r="C63" i="29"/>
  <c r="I54" i="20"/>
  <c r="L54" i="20" s="1"/>
  <c r="Q54" i="20" s="1"/>
  <c r="L16" i="20"/>
  <c r="Q16" i="20" s="1"/>
  <c r="E63" i="29"/>
  <c r="E61" i="29"/>
  <c r="J93" i="29"/>
  <c r="K48" i="20"/>
  <c r="I55" i="20"/>
  <c r="L88" i="20"/>
  <c r="Q88" i="20" s="1"/>
  <c r="Q15" i="20"/>
  <c r="E65" i="29"/>
  <c r="I89" i="38"/>
  <c r="N38" i="20" l="1"/>
  <c r="K38" i="20" s="1"/>
  <c r="F41" i="20" s="1"/>
  <c r="H62" i="29" s="1"/>
  <c r="L76" i="20"/>
  <c r="L92" i="20"/>
  <c r="Q92" i="20" s="1"/>
  <c r="L10" i="24"/>
  <c r="L9" i="24"/>
  <c r="L8" i="24"/>
  <c r="L11" i="24"/>
  <c r="L12" i="24"/>
  <c r="F8" i="24"/>
  <c r="L86" i="20"/>
  <c r="Q86" i="20" s="1"/>
  <c r="I48" i="20"/>
  <c r="L48" i="20" s="1"/>
  <c r="Q48" i="20" s="1"/>
  <c r="I10" i="20"/>
  <c r="L55" i="20"/>
  <c r="Q55" i="20" s="1"/>
  <c r="L93" i="20"/>
  <c r="Q93" i="20" s="1"/>
  <c r="L63" i="19"/>
  <c r="L37" i="19"/>
  <c r="L93" i="19"/>
  <c r="L64" i="19"/>
  <c r="L38" i="19"/>
  <c r="L97" i="19"/>
  <c r="L98" i="19"/>
  <c r="L91" i="19"/>
  <c r="L96" i="19"/>
  <c r="L65" i="19"/>
  <c r="L31" i="19"/>
  <c r="L39" i="19"/>
  <c r="L66" i="19"/>
  <c r="L32" i="19"/>
  <c r="L67" i="19"/>
  <c r="L33" i="19"/>
  <c r="L68" i="19"/>
  <c r="L34" i="19"/>
  <c r="L61" i="19"/>
  <c r="L69" i="19"/>
  <c r="L35" i="19"/>
  <c r="L99" i="19"/>
  <c r="L62" i="19"/>
  <c r="L36" i="19"/>
  <c r="L95" i="19"/>
  <c r="L94" i="19"/>
  <c r="L92" i="19"/>
  <c r="K35" i="19"/>
  <c r="E9" i="24"/>
  <c r="F9" i="24" s="1"/>
  <c r="K93" i="19"/>
  <c r="K61" i="19"/>
  <c r="K64" i="19"/>
  <c r="K36" i="19"/>
  <c r="K67" i="19"/>
  <c r="K97" i="19"/>
  <c r="K92" i="19"/>
  <c r="E10" i="24"/>
  <c r="F10" i="24" s="1"/>
  <c r="K94" i="19"/>
  <c r="K91" i="19"/>
  <c r="K99" i="19"/>
  <c r="K65" i="19"/>
  <c r="K37" i="19"/>
  <c r="K38" i="19"/>
  <c r="K39" i="19"/>
  <c r="E11" i="24"/>
  <c r="F11" i="24" s="1"/>
  <c r="K32" i="19"/>
  <c r="K33" i="19"/>
  <c r="E12" i="24"/>
  <c r="F12" i="24" s="1"/>
  <c r="K95" i="19"/>
  <c r="K98" i="19"/>
  <c r="K34" i="19"/>
  <c r="K69" i="19"/>
  <c r="K63" i="19"/>
  <c r="K62" i="19"/>
  <c r="K96" i="19"/>
  <c r="K68" i="19"/>
  <c r="K66" i="19"/>
  <c r="N76" i="20" l="1"/>
  <c r="K76" i="20" s="1"/>
  <c r="F79" i="20" s="1"/>
  <c r="H64" i="29" s="1"/>
  <c r="I38" i="20"/>
  <c r="H41" i="20" s="1"/>
  <c r="F13" i="24"/>
  <c r="L13" i="24"/>
  <c r="K40" i="19"/>
  <c r="M31" i="19" s="1"/>
  <c r="L10" i="20"/>
  <c r="Q10" i="20" s="1"/>
  <c r="F38" i="19"/>
  <c r="G38" i="19" s="1"/>
  <c r="F98" i="19"/>
  <c r="G98" i="19" s="1"/>
  <c r="K71" i="19"/>
  <c r="I46" i="20" s="1"/>
  <c r="L46" i="20" s="1"/>
  <c r="Q46" i="20" s="1"/>
  <c r="L57" i="20" s="1"/>
  <c r="F68" i="19"/>
  <c r="G68" i="19" s="1"/>
  <c r="L70" i="19"/>
  <c r="L41" i="19"/>
  <c r="K70" i="19"/>
  <c r="K41" i="19"/>
  <c r="I8" i="20" s="1"/>
  <c r="K100" i="19"/>
  <c r="K101" i="19"/>
  <c r="I84" i="20" s="1"/>
  <c r="L84" i="20" s="1"/>
  <c r="Q84" i="20" s="1"/>
  <c r="L71" i="19"/>
  <c r="L40" i="19"/>
  <c r="L101" i="19"/>
  <c r="L100" i="19"/>
  <c r="I76" i="20" l="1"/>
  <c r="H79" i="20" s="1"/>
  <c r="S69" i="20"/>
  <c r="S68" i="20"/>
  <c r="S67" i="20"/>
  <c r="S70" i="20"/>
  <c r="S66" i="20"/>
  <c r="S65" i="20"/>
  <c r="S72" i="20"/>
  <c r="S71" i="20"/>
  <c r="S75" i="20"/>
  <c r="S73" i="20"/>
  <c r="S74" i="20"/>
  <c r="N92" i="19"/>
  <c r="N94" i="19"/>
  <c r="N98" i="19"/>
  <c r="N95" i="19"/>
  <c r="N99" i="19"/>
  <c r="N96" i="19"/>
  <c r="N91" i="19"/>
  <c r="N93" i="19"/>
  <c r="N97" i="19"/>
  <c r="M92" i="19"/>
  <c r="M94" i="19"/>
  <c r="M96" i="19"/>
  <c r="M98" i="19"/>
  <c r="M91" i="19"/>
  <c r="M93" i="19"/>
  <c r="M95" i="19"/>
  <c r="M97" i="19"/>
  <c r="M99" i="19"/>
  <c r="N62" i="19"/>
  <c r="N66" i="19"/>
  <c r="N61" i="19"/>
  <c r="N64" i="19"/>
  <c r="N69" i="19"/>
  <c r="N63" i="19"/>
  <c r="N67" i="19"/>
  <c r="N68" i="19"/>
  <c r="N65" i="19"/>
  <c r="M62" i="19"/>
  <c r="M64" i="19"/>
  <c r="M66" i="19"/>
  <c r="M68" i="19"/>
  <c r="M63" i="19"/>
  <c r="M67" i="19"/>
  <c r="M61" i="19"/>
  <c r="M65" i="19"/>
  <c r="M69" i="19"/>
  <c r="L95" i="20"/>
  <c r="S56" i="20"/>
  <c r="N57" i="20"/>
  <c r="K57" i="20" s="1"/>
  <c r="I57" i="20" s="1"/>
  <c r="L8" i="20"/>
  <c r="Q8" i="20" s="1"/>
  <c r="L19" i="20" s="1"/>
  <c r="M32" i="19"/>
  <c r="S55" i="20"/>
  <c r="N34" i="19"/>
  <c r="N33" i="19"/>
  <c r="N32" i="19"/>
  <c r="N39" i="19"/>
  <c r="N31" i="19"/>
  <c r="N38" i="19"/>
  <c r="N37" i="19"/>
  <c r="N36" i="19"/>
  <c r="N35" i="19"/>
  <c r="E84" i="20"/>
  <c r="E46" i="20"/>
  <c r="D62" i="39" s="1"/>
  <c r="E8" i="20"/>
  <c r="M33" i="19"/>
  <c r="M34" i="19"/>
  <c r="M35" i="19"/>
  <c r="M36" i="19"/>
  <c r="M37" i="19"/>
  <c r="M38" i="19"/>
  <c r="M39" i="19"/>
  <c r="S54" i="20"/>
  <c r="S52" i="20"/>
  <c r="S46" i="20"/>
  <c r="S51" i="20"/>
  <c r="S48" i="20"/>
  <c r="S47" i="20"/>
  <c r="S50" i="20"/>
  <c r="S49" i="20"/>
  <c r="S53" i="20"/>
  <c r="D63" i="39" l="1"/>
  <c r="E95" i="20"/>
  <c r="F39" i="19"/>
  <c r="G39" i="19" s="1"/>
  <c r="S76" i="20"/>
  <c r="D61" i="39"/>
  <c r="O63" i="39" s="1"/>
  <c r="E19" i="20"/>
  <c r="E22" i="20" s="1"/>
  <c r="F61" i="39" s="1"/>
  <c r="F84" i="19"/>
  <c r="F54" i="19"/>
  <c r="O64" i="39"/>
  <c r="O65" i="39"/>
  <c r="S85" i="20"/>
  <c r="H60" i="20"/>
  <c r="G62" i="39" s="1"/>
  <c r="S89" i="20"/>
  <c r="S88" i="20"/>
  <c r="S86" i="20"/>
  <c r="S92" i="20"/>
  <c r="S90" i="20"/>
  <c r="S87" i="20"/>
  <c r="S84" i="20"/>
  <c r="S91" i="20"/>
  <c r="F60" i="20"/>
  <c r="H62" i="39" s="1"/>
  <c r="S94" i="20"/>
  <c r="N95" i="20"/>
  <c r="K95" i="20" s="1"/>
  <c r="F98" i="20" s="1"/>
  <c r="H63" i="39" s="1"/>
  <c r="S93" i="20"/>
  <c r="S57" i="20"/>
  <c r="F40" i="19"/>
  <c r="D65" i="29"/>
  <c r="E57" i="20"/>
  <c r="E60" i="20" s="1"/>
  <c r="F62" i="39" s="1"/>
  <c r="E98" i="20"/>
  <c r="F63" i="39" s="1"/>
  <c r="D63" i="29"/>
  <c r="D61" i="29"/>
  <c r="F99" i="19"/>
  <c r="F69" i="19"/>
  <c r="O62" i="39" l="1"/>
  <c r="G99" i="19"/>
  <c r="F100" i="19" s="1"/>
  <c r="G84" i="19"/>
  <c r="F85" i="19" s="1"/>
  <c r="G69" i="19"/>
  <c r="F70" i="19" s="1"/>
  <c r="G54" i="19"/>
  <c r="F55" i="19" s="1"/>
  <c r="S33" i="20"/>
  <c r="S28" i="20"/>
  <c r="S27" i="20"/>
  <c r="S29" i="20"/>
  <c r="S31" i="20"/>
  <c r="S30" i="20"/>
  <c r="S37" i="20"/>
  <c r="S32" i="20"/>
  <c r="S34" i="20"/>
  <c r="S36" i="20"/>
  <c r="S35" i="20"/>
  <c r="G63" i="29"/>
  <c r="I95" i="20"/>
  <c r="H98" i="20" s="1"/>
  <c r="G63" i="39" s="1"/>
  <c r="S8" i="20"/>
  <c r="S18" i="20"/>
  <c r="S95" i="20"/>
  <c r="H63" i="29"/>
  <c r="H65" i="29"/>
  <c r="S17" i="20"/>
  <c r="N19" i="20"/>
  <c r="K19" i="20" s="1"/>
  <c r="I19" i="20" s="1"/>
  <c r="H22" i="20" s="1"/>
  <c r="O62" i="29"/>
  <c r="O65" i="29"/>
  <c r="O64" i="29"/>
  <c r="O63" i="29"/>
  <c r="F63" i="29"/>
  <c r="S11" i="20"/>
  <c r="S9" i="20"/>
  <c r="S12" i="20"/>
  <c r="S13" i="20"/>
  <c r="S16" i="20"/>
  <c r="S14" i="20"/>
  <c r="S15" i="20"/>
  <c r="S10" i="20"/>
  <c r="F61" i="29"/>
  <c r="F65" i="29"/>
  <c r="S38" i="20" l="1"/>
  <c r="S19" i="20"/>
  <c r="G65" i="29"/>
  <c r="P64" i="29"/>
  <c r="P63" i="29"/>
  <c r="Q64" i="29"/>
  <c r="Q63" i="29"/>
  <c r="F22" i="20"/>
  <c r="H61" i="39" s="1"/>
  <c r="P66" i="29"/>
  <c r="Q66" i="29" s="1"/>
  <c r="P65" i="29"/>
  <c r="Q65" i="29" s="1"/>
  <c r="G61" i="29" l="1"/>
  <c r="G61" i="39"/>
  <c r="H61" i="29"/>
  <c r="P61" i="29" l="1"/>
  <c r="P62" i="29"/>
  <c r="Q62" i="29" s="1"/>
  <c r="Q61" i="29"/>
  <c r="C49" i="24" l="1"/>
  <c r="C47" i="24"/>
  <c r="B55" i="24" s="1" a="1"/>
  <c r="B55"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ELVIS AGUIRRE</author>
    <author>tc={7CCFC3A4-6A9A-438E-86B3-018DD2B1F1A5}</author>
    <author>tc={ED17678B-F970-4023-ADC2-80F9B841CF7A}</author>
    <author>tc={FD3BF1B1-FDA0-44BE-B651-B1A4B7378072}</author>
    <author>tc={928F9CD5-CC42-41B6-AE23-CB95A2032F1C}</author>
  </authors>
  <commentList>
    <comment ref="I8" authorId="0" shapeId="0" xr:uid="{D5940C7A-1E36-42B1-A033-A3AB61A84D5E}">
      <text>
        <r>
          <rPr>
            <b/>
            <sz val="9"/>
            <color indexed="81"/>
            <rFont val="Tahoma"/>
            <family val="2"/>
          </rPr>
          <t>ELVIS AGUIRRE:</t>
        </r>
        <r>
          <rPr>
            <sz val="9"/>
            <color indexed="81"/>
            <rFont val="Tahoma"/>
            <family val="2"/>
          </rPr>
          <t xml:space="preserve">
Desviación Estandar</t>
        </r>
      </text>
    </comment>
    <comment ref="I12" authorId="1" shapeId="0" xr:uid="{7CCFC3A4-6A9A-438E-86B3-018DD2B1F1A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toma la deriva del RT03-F44</t>
      </text>
    </comment>
    <comment ref="N19" authorId="2"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Welch-Satterthwaite</t>
      </text>
    </comment>
    <comment ref="I31" authorId="3" shapeId="0" xr:uid="{FD3BF1B1-FDA0-44BE-B651-B1A4B737807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toma la deriva del RT03-F44</t>
      </text>
    </comment>
    <comment ref="N38" authorId="4" shapeId="0" xr:uid="{928F9CD5-CC42-41B6-AE23-CB95A2032F1C}">
      <text>
        <t>[Comentario encadenado]
Su versión de Excel le permite leer este comentario encadenado; sin embargo, las ediciones que se apliquen se quitarán si el archivo se abre en una versión más reciente de Excel. Más información: https://go.microsoft.com/fwlink/?linkid=870924
Comentario:
    Welch-Satterthwaite</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<sst xmlns="http://schemas.openxmlformats.org/spreadsheetml/2006/main" count="1188" uniqueCount="276">
  <si>
    <t>HOJA DE CÁLCULO PARA CALIBRACIÓN DE TERMÓMETROS DIGITALES</t>
  </si>
  <si>
    <t>Información de Calibración</t>
  </si>
  <si>
    <t>Nombre de la entidad:</t>
  </si>
  <si>
    <t>Número de certificado:</t>
  </si>
  <si>
    <t>Dirección:</t>
  </si>
  <si>
    <t>Código interno  LCTD-XX-XXXXX (compuesto por N° Radicado)</t>
  </si>
  <si>
    <t>Ciudad:</t>
  </si>
  <si>
    <t>Fecha de recepción:</t>
  </si>
  <si>
    <t>Unidad de calibración:</t>
  </si>
  <si>
    <t>°C</t>
  </si>
  <si>
    <t>Fecha de calibración:</t>
  </si>
  <si>
    <t>Método de calibración:</t>
  </si>
  <si>
    <t>Directa</t>
  </si>
  <si>
    <t>DATOS DEL INSTRUMENTO BAJO CALIBRACIÓN (IBC)</t>
  </si>
  <si>
    <t>Instrumento:</t>
  </si>
  <si>
    <t>Intervalo de medición :</t>
  </si>
  <si>
    <t>Fabricante:</t>
  </si>
  <si>
    <t>Resolución:</t>
  </si>
  <si>
    <t>Modelo:</t>
  </si>
  <si>
    <t>Tipo de sensor:</t>
  </si>
  <si>
    <t>Termopar</t>
  </si>
  <si>
    <t>Serie:</t>
  </si>
  <si>
    <t>Profundidad de inmersión:</t>
  </si>
  <si>
    <t>cm</t>
  </si>
  <si>
    <t>DATOS DE LOS PATRONES  UTILIZADOS EN LA CALIBRACIÓN</t>
  </si>
  <si>
    <t>Baño Termostático</t>
  </si>
  <si>
    <t>Termómetro Digital con PRT100 TH-003</t>
  </si>
  <si>
    <t>PolyScience</t>
  </si>
  <si>
    <t>LUFFT</t>
  </si>
  <si>
    <t>2110-90004</t>
  </si>
  <si>
    <t>008.0916.1212.006 // 347980.006</t>
  </si>
  <si>
    <t>AP15RCAL-A11BR</t>
  </si>
  <si>
    <t xml:space="preserve">XP100 </t>
  </si>
  <si>
    <t>Certificado No:</t>
  </si>
  <si>
    <t xml:space="preserve">INM  7518 </t>
  </si>
  <si>
    <t>Proveedor  de trazabilidad:</t>
  </si>
  <si>
    <t>Instituto Nacional de Metrología de Colombia - INM</t>
  </si>
  <si>
    <t>Termómetro Digital con PRT PT100 V-003</t>
  </si>
  <si>
    <t>Termohigrómetro data logger TH-013</t>
  </si>
  <si>
    <t>Lufft</t>
  </si>
  <si>
    <t>022.1014.1212.005 // 347980.004</t>
  </si>
  <si>
    <t>131 0122 0802 035</t>
  </si>
  <si>
    <t xml:space="preserve">XP100   </t>
  </si>
  <si>
    <t>Opus 20 THI 8120-00</t>
  </si>
  <si>
    <t xml:space="preserve">INM 7519 </t>
  </si>
  <si>
    <t>SIC LCTA-004-23</t>
  </si>
  <si>
    <t>2023-10-12</t>
  </si>
  <si>
    <t>VERIFICACIÓN DEL EQUIPAMIENTO</t>
  </si>
  <si>
    <t>SI</t>
  </si>
  <si>
    <t>NO</t>
  </si>
  <si>
    <t>OBSERVACIONES</t>
  </si>
  <si>
    <t>EL EQUIPO ESTABILIZA</t>
  </si>
  <si>
    <r>
      <t xml:space="preserve">LAS FECHAS DE CALIBRACIÓN CUMPLEN CON EL INTERVALO DEFINIDO EN </t>
    </r>
    <r>
      <rPr>
        <sz val="12"/>
        <rFont val="Arial"/>
        <family val="2"/>
      </rPr>
      <t>EL RT03-F44</t>
    </r>
  </si>
  <si>
    <t>LAS BATERÍAS DEL EQUIPO POSEEN BASTANTE CARGA PARA CUMPLIR CON LA CALIBRACIÓN?</t>
  </si>
  <si>
    <t>OTROS (ESCRIBA AQUÍ NOVEDADES QUE PUEDA ENCONTRAR EN EL EQUIPAMIENTO)</t>
  </si>
  <si>
    <t>¿MIDE EN °C, (DATOS COHERENTES, SIMILARES A LAS CONDICIONES AMBIENTALES DEL LABORATORIO?</t>
  </si>
  <si>
    <t>INM</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</si>
  <si>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de Colombia, los cuales cumplen con los requisitos de la norma NTC-ISO/IEC 17025:2017. En la siguiente tabla se relacionan los patrones utilizados en esta calibración:</t>
  </si>
  <si>
    <t>INM/OEC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</si>
  <si>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y/o laboratorios que se encuentran acreditados por un organismo firmante  de acuerdo de reconocimiento mutuo (MRA), los cuales cumplen con los requisitos de la norma NTC ISO/IEC 17025:2017. En la siguiente tabla se relacionan los patrones utilizados en esta calibración:</t>
  </si>
  <si>
    <t>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</si>
  <si>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 laboratorios que se encuentran acreditados por un organismo firmante de acuerdo de reconocimiento mutuo (MRA), los cuales cumplen con los requisitos de la norma NTC ISO/IEC 17025:2017. En la siguiente tabla se relacionan los patrones utilizados en esta calibración:</t>
  </si>
  <si>
    <t>OB1</t>
  </si>
  <si>
    <t>El laboratorio toma acciones para evitar ajustes no previstos del equipamiento, según lo definido en el numeral 6.4.12 de la norma NTC ISO/IEC 17025:2017</t>
  </si>
  <si>
    <t>Grupo de trabajo del laboratorio</t>
  </si>
  <si>
    <t>No</t>
  </si>
  <si>
    <t>Nombres</t>
  </si>
  <si>
    <t>Roles del grupo de trabajo</t>
  </si>
  <si>
    <t>LH</t>
  </si>
  <si>
    <t>Luis Henry Barreto Rojas</t>
  </si>
  <si>
    <t>Responsable de la Dirección Técnica del Laboratorio de Temperatura y Humedad</t>
  </si>
  <si>
    <t>Metrólogo del Laboratorio Temperatura y Humedad</t>
  </si>
  <si>
    <t>EA</t>
  </si>
  <si>
    <t>Elvis Aguirre Romero</t>
  </si>
  <si>
    <t>Sustituto del Responsable de la Dirección Técnica del Laboratorio de Temperatura y Humedad</t>
  </si>
  <si>
    <t>Código Interno:</t>
  </si>
  <si>
    <t>Diligenció</t>
  </si>
  <si>
    <t>Temperatura</t>
  </si>
  <si>
    <t>n</t>
  </si>
  <si>
    <t>IBC °C</t>
  </si>
  <si>
    <t>Fecha</t>
  </si>
  <si>
    <t>Hora</t>
  </si>
  <si>
    <t>Patrón</t>
  </si>
  <si>
    <t>Punto de Hielo</t>
  </si>
  <si>
    <t>Medio</t>
  </si>
  <si>
    <t>Punto de hielo</t>
  </si>
  <si>
    <t>SP</t>
  </si>
  <si>
    <t>m°C</t>
  </si>
  <si>
    <t>b°C</t>
  </si>
  <si>
    <t>m % hr</t>
  </si>
  <si>
    <t>b % hr</t>
  </si>
  <si>
    <t>Inmersión</t>
  </si>
  <si>
    <t>Equipo condiciones ambientales</t>
  </si>
  <si>
    <t>TH-013</t>
  </si>
  <si>
    <t>ta, °C</t>
  </si>
  <si>
    <t>ha, % hr</t>
  </si>
  <si>
    <t>PROMEDIO</t>
  </si>
  <si>
    <t>DESV EST</t>
  </si>
  <si>
    <t>t</t>
  </si>
  <si>
    <t xml:space="preserve">Patrón 1 °C </t>
  </si>
  <si>
    <t>Patrón  2 °C</t>
  </si>
  <si>
    <t>Patrón 1 Corregido °C</t>
  </si>
  <si>
    <t>Patrón 2 Corregido °C</t>
  </si>
  <si>
    <t>Difer Tpro Ti Patrón 1</t>
  </si>
  <si>
    <t>Difer Tpro Ti Patrón 2</t>
  </si>
  <si>
    <t>TH-003</t>
  </si>
  <si>
    <t>Baño líquido</t>
  </si>
  <si>
    <t>Uniformidad °C</t>
  </si>
  <si>
    <t>Estabilidad °C</t>
  </si>
  <si>
    <t>¿Pasa el punto de calibración?</t>
  </si>
  <si>
    <t>Patrón  1 Corregido °C</t>
  </si>
  <si>
    <t>SEGUNDO PUNTO DE HIELO</t>
  </si>
  <si>
    <t>Vaso Dewar</t>
  </si>
  <si>
    <t>SP °C</t>
  </si>
  <si>
    <t>Valor Estimado</t>
  </si>
  <si>
    <t>Unidad</t>
  </si>
  <si>
    <t>Tipo</t>
  </si>
  <si>
    <t>Distribución</t>
  </si>
  <si>
    <t xml:space="preserve">U </t>
  </si>
  <si>
    <t>Factor de cobertura</t>
  </si>
  <si>
    <t>Incertidumbre Standard</t>
  </si>
  <si>
    <t>Grados de Libertad</t>
  </si>
  <si>
    <t>Coeficiente de Sensibilidad</t>
  </si>
  <si>
    <t>Contribución a u</t>
  </si>
  <si>
    <t>Porcentaje</t>
  </si>
  <si>
    <t>Fuente de Incertidumbre</t>
  </si>
  <si>
    <t>u típica</t>
  </si>
  <si>
    <t>G.L.</t>
  </si>
  <si>
    <t>Ci</t>
  </si>
  <si>
    <t>%</t>
  </si>
  <si>
    <t>Repetibilidad del patrón 1</t>
  </si>
  <si>
    <t>A</t>
  </si>
  <si>
    <t>N</t>
  </si>
  <si>
    <t>--</t>
  </si>
  <si>
    <t>Incertidumbre del termómetro patrón 1</t>
  </si>
  <si>
    <t>-</t>
  </si>
  <si>
    <t>B</t>
  </si>
  <si>
    <t>Interpolación corrección patrón</t>
  </si>
  <si>
    <t>Resolución  patrón</t>
  </si>
  <si>
    <t>R</t>
  </si>
  <si>
    <t>Deriva del termómetro patrón 1</t>
  </si>
  <si>
    <t>Uniformidad del medio</t>
  </si>
  <si>
    <t>Estabilidad</t>
  </si>
  <si>
    <t>Repetibilidad del termómetro IBC</t>
  </si>
  <si>
    <t>Resolución indicador IBC</t>
  </si>
  <si>
    <t>Variación a cero</t>
  </si>
  <si>
    <t>Incertidumbre del método r y R</t>
  </si>
  <si>
    <t>Corrección e Incertidumbre</t>
  </si>
  <si>
    <t>Corrección   C (°C)</t>
  </si>
  <si>
    <t>K</t>
  </si>
  <si>
    <t>Incertidumbre °C</t>
  </si>
  <si>
    <t>±</t>
  </si>
  <si>
    <t>U</t>
  </si>
  <si>
    <t>Factor</t>
  </si>
  <si>
    <t>Variación en cero</t>
  </si>
  <si>
    <t>Resolución indicador patrón</t>
  </si>
  <si>
    <t>Número de certificado y fecha de calibración
  N°  7518 2024-07-23</t>
  </si>
  <si>
    <t>Número de certificado y fecha de calibración 
  N° 7519 2024-07-23</t>
  </si>
  <si>
    <t>Número de certificado y fecha de calibración 
  N° 7520 2024-07-23</t>
  </si>
  <si>
    <t>Patrón 1 TH-003</t>
  </si>
  <si>
    <t>Patrón 2 V-003</t>
  </si>
  <si>
    <t>Patrón 3 V-004</t>
  </si>
  <si>
    <t>Valor Medido °C</t>
  </si>
  <si>
    <t>Corrección °C</t>
  </si>
  <si>
    <t>U °C</t>
  </si>
  <si>
    <t>"y "calculado</t>
  </si>
  <si>
    <t xml:space="preserve">Residuo </t>
  </si>
  <si>
    <t>Suma cuadrática de los residuos</t>
  </si>
  <si>
    <t>Suma cuadrática
de los residuos</t>
  </si>
  <si>
    <t>Interpolación Patrón 1</t>
  </si>
  <si>
    <t>grado poli</t>
  </si>
  <si>
    <t>coef</t>
  </si>
  <si>
    <t>m °C</t>
  </si>
  <si>
    <t>b °C</t>
  </si>
  <si>
    <t>Termohigrómetro  TH-013
Número de certificado y fecha de calibración
LCTA-004-23 , 2023-10-12</t>
  </si>
  <si>
    <t>Termohigrómetro  TH-013
Número de certificado y fecha de calibración
LCTH-004-23 , 2023-10-12</t>
  </si>
  <si>
    <t>Temperatura  °C</t>
  </si>
  <si>
    <t>Humedad % hr</t>
  </si>
  <si>
    <t>TH-012</t>
  </si>
  <si>
    <t>V medido</t>
  </si>
  <si>
    <t>Corrección</t>
  </si>
  <si>
    <t>Y 
calculado</t>
  </si>
  <si>
    <t>Residuo</t>
  </si>
  <si>
    <t>Residuo cuadrado</t>
  </si>
  <si>
    <t>suma de cuadrados</t>
  </si>
  <si>
    <t>Interpolación Lectura ° C</t>
  </si>
  <si>
    <t>Interpolación Lectura % hr</t>
  </si>
  <si>
    <t>Coeficientes</t>
  </si>
  <si>
    <t xml:space="preserve">Nota: </t>
  </si>
  <si>
    <t>Estos valores deben cambiarse cada vez que se calibren los equipos de las condiciones ambientales</t>
  </si>
  <si>
    <t>Termohigrómetro  TH-012
Número de certificado y fecha de calibración
 T22-3176, 2022-09-22</t>
  </si>
  <si>
    <t>Termohigrómetro  TH-012
Número de certificado y fecha de calibración
 H22-1402, 2022-09-23</t>
  </si>
  <si>
    <t xml:space="preserve">Número de certificado y fecha de calibración
</t>
  </si>
  <si>
    <t>Baño termostático Polysicience</t>
  </si>
  <si>
    <t xml:space="preserve">VALOR MEDIDO °C </t>
  </si>
  <si>
    <t>UNIFORMIDAD °C</t>
  </si>
  <si>
    <t>ESTABILIDAD °C</t>
  </si>
  <si>
    <t>Certificado N°</t>
  </si>
  <si>
    <t>Información del Cliente</t>
  </si>
  <si>
    <t>Solicitante:</t>
  </si>
  <si>
    <t>1.   INFORMACIÓN DEL EQUIPO SOMETIDO A CALIBRACIÓN</t>
  </si>
  <si>
    <t>Objeto:</t>
  </si>
  <si>
    <t>Número de serie:</t>
  </si>
  <si>
    <t>Intervalo de calibración:</t>
  </si>
  <si>
    <t>2.   LUGAR Y DIRECCIÓN DE CALIBRACIÓN</t>
  </si>
  <si>
    <t>Laboratorio de calibración, avenida carrera 50 # 26-55, interior 2 del Centro Administrativo Nacional, piso 5.</t>
  </si>
  <si>
    <t>3.   CÓDIGO INTERNO</t>
  </si>
  <si>
    <t xml:space="preserve">4.   MÉTODO DE CALIBRACIÓN UTILIZADO </t>
  </si>
  <si>
    <t>Para la calibración del termómetro digital, se utilizó el método  establecido en el documento normativo guía para la calibración de termómetros digitales con sensor tipo PRT, termistor y termopar en baños líquidos y hornos de bloque metálico. Instituto Nacional de Metrología, 2022</t>
  </si>
  <si>
    <t>5.  CONDICIONES AMBIENTALES</t>
  </si>
  <si>
    <t xml:space="preserve">La calibración se realizó bajo condiciones ambientales corregidas: </t>
  </si>
  <si>
    <t>Temperatura:</t>
  </si>
  <si>
    <t>Máxima</t>
  </si>
  <si>
    <t>Mínima</t>
  </si>
  <si>
    <t xml:space="preserve">Humedad Relativa: </t>
  </si>
  <si>
    <t>% hr</t>
  </si>
  <si>
    <t>6.   INCERTIDUMBRE DE MEDICIÓN</t>
  </si>
  <si>
    <t>7.   TRAZABILIDAD METROLÓGICA</t>
  </si>
  <si>
    <t>Instrumento</t>
  </si>
  <si>
    <t>Fabricante</t>
  </si>
  <si>
    <t>No. de serie</t>
  </si>
  <si>
    <t>Trazabilidad</t>
  </si>
  <si>
    <t>Fecha de calibración</t>
  </si>
  <si>
    <t>Trazabilidad N°</t>
  </si>
  <si>
    <t>8.   RESULTADOS DE LA CALIBRACIÓN</t>
  </si>
  <si>
    <t>Valor Nominal</t>
  </si>
  <si>
    <t>Lectura del patrón</t>
  </si>
  <si>
    <t>Lectura promedio
IBC</t>
  </si>
  <si>
    <t>Incertidumbre  Expandida  ± U</t>
  </si>
  <si>
    <t>EMP +</t>
  </si>
  <si>
    <t>EMP -</t>
  </si>
  <si>
    <t>x</t>
  </si>
  <si>
    <t>LA</t>
  </si>
  <si>
    <t>10.   OBSERVACIONES</t>
  </si>
  <si>
    <t>*</t>
  </si>
  <si>
    <t>Los resultados obtenidos en esta calibración, aplican a la información del equipo descrito en el numeral uno (1) del presente certificado.</t>
  </si>
  <si>
    <t>Los resultados obtenidos en el presente certificado se refieren al momento y condiciones en que se realizaron las mediciones.</t>
  </si>
  <si>
    <t>Los laboratorios de calibración de la Superintendencia de Industria y Comercio no se responsabilizan de los perjuicios que puedan derivarse del uso inadecuado del equipo calibrado.</t>
  </si>
  <si>
    <t>Se adhiere una estampilla al equipo calibrado, identificado con el número del  certificado.</t>
  </si>
  <si>
    <t>En el presente certificado se usa la coma “,” como separador decimal.</t>
  </si>
  <si>
    <t>Este certificado de calibración no puede ser reproducido parcialmente,  excepto  con  autorización  del  laboratorio  de la Superintendencia de Industria y Comercio.</t>
  </si>
  <si>
    <t>Los resultados de la calibración son trazables al Sistema Internacional (SI).</t>
  </si>
  <si>
    <t>(* IBC) Instrumento bajo Calibración.</t>
  </si>
  <si>
    <t>(* EMP) Error Máximo Permitido.</t>
  </si>
  <si>
    <t>Se realiza medición en 0 °C  para calcular la histéresis del sensor de temperatura.</t>
  </si>
  <si>
    <t>El laboratorio no se responsabiliza de los resultados que puedan ser afectados por la desviación del estado en que se recibió el equipo.</t>
  </si>
  <si>
    <t>Firma Autorizada</t>
  </si>
  <si>
    <t>Calibrado por</t>
  </si>
  <si>
    <t xml:space="preserve">Fecha de elaboración:  </t>
  </si>
  <si>
    <t xml:space="preserve">Fecha de emisión:  </t>
  </si>
  <si>
    <t>…………………..Fin de este documento………………………</t>
  </si>
  <si>
    <r>
      <t>La incertidumbre expandida de la medición reportada se establece como la incertidumbre estándar de medición multiplicada por el factor de cobertura "</t>
    </r>
    <r>
      <rPr>
        <b/>
        <i/>
        <sz val="12"/>
        <color theme="0"/>
        <rFont val="Arial"/>
        <family val="2"/>
      </rPr>
      <t>k</t>
    </r>
    <r>
      <rPr>
        <sz val="12"/>
        <color theme="0"/>
        <rFont val="Arial"/>
        <family val="2"/>
      </rPr>
      <t>",y la probabilidad de cobertura,  la cual debe ser aproximada al 95 % y no menor a este valor" de acuerdo con el documento: "JCGM 100:2008. GUM 1995".</t>
    </r>
  </si>
  <si>
    <t>Informe N°</t>
  </si>
  <si>
    <t>Ciudad :</t>
  </si>
  <si>
    <t xml:space="preserve">1.   INFORMACIÓN DEL EQUIPO </t>
  </si>
  <si>
    <t xml:space="preserve">2.   LUGAR Y DIRECCIÓN </t>
  </si>
  <si>
    <t>4.   REGISTRO FOTOGRÁFICO</t>
  </si>
  <si>
    <t>5. OBSERVACIONES</t>
  </si>
  <si>
    <t>Autorizado por</t>
  </si>
  <si>
    <t>Elaborado por</t>
  </si>
  <si>
    <t>Informe INM 100869</t>
  </si>
  <si>
    <t>Número de certificado y fecha de calibración
2024-08-20</t>
  </si>
  <si>
    <t>y=mx+b</t>
  </si>
  <si>
    <t>m</t>
  </si>
  <si>
    <t>b</t>
  </si>
  <si>
    <t>y=mx+b Uniformidad</t>
  </si>
  <si>
    <t>y=mx+b Estabilidad</t>
  </si>
  <si>
    <t>PRIMER PUNTO DE HIELO</t>
  </si>
  <si>
    <t>Interpolación</t>
  </si>
  <si>
    <t>Se emite al equipo calibrado una estampilla identificada con el número del  certificado.</t>
  </si>
  <si>
    <t>El certificado de calibración sin la firma autorizada no es válido.</t>
  </si>
  <si>
    <t>LCTD-XXXXX</t>
  </si>
  <si>
    <t>LCTD-XXXX-XX</t>
  </si>
  <si>
    <t>Código: RT03-F55</t>
  </si>
  <si>
    <t>Versión: 6</t>
  </si>
  <si>
    <t>Fecha: 2024-11-19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</si>
</sst>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_(&quot;$&quot;* #,##0.00_);_(&quot;$&quot;* \(#,##0.00\);_(&quot;$&quot;* &quot;-&quot;??_);_(@_)"/>
    <numFmt numFmtId="165" formatCode="0.0000"/>
    <numFmt numFmtId="166" formatCode="&quot;(&quot;0\ \ &quot;A&quot;"/>
    <numFmt numFmtId="167" formatCode="0&quot;)&quot;"/>
    <numFmt numFmtId="168" formatCode="0.000"/>
    <numFmt numFmtId="169" formatCode="0.0"/>
    <numFmt numFmtId="170" formatCode="0.00000"/>
    <numFmt numFmtId="171" formatCode="0.00000000"/>
    <numFmt numFmtId="172" formatCode="yyyy\-mm\-dd;@"/>
    <numFmt numFmtId="173" formatCode="[$-240A]hh&quot;:&quot;mm"/>
    <numFmt numFmtId="174" formatCode="0000###"/>
    <numFmt numFmtId="175" formatCode="&quot;DID-139-&quot;0000"/>
    <numFmt numFmtId="176" formatCode="0.00\ &quot;mL&quot;"/>
    <numFmt numFmtId="177" formatCode="0.00\ &quot;°C&quot;"/>
    <numFmt numFmtId="178" formatCode="0.000000E+00"/>
    <numFmt numFmtId="179" formatCode="0.00000000000000000"/>
    <numFmt numFmtId="180" formatCode="0.00000000000000000000"/>
    <numFmt numFmtId="181" formatCode="0.000000000"/>
    <numFmt numFmtId="182" formatCode="0.0000000000000"/>
    <numFmt numFmtId="183" formatCode="0.000000"/>
    <numFmt numFmtId="184" formatCode="0.0000000"/>
    <numFmt numFmtId="185" formatCode="0.000000000000"/>
  </numFmts>
  <fonts count="8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color theme="1"/>
      <name val="Arial"/>
      <family val="2"/>
    </font>
    <font>
      <sz val="10"/>
      <name val="Arial"/>
      <family val="2"/>
    </font>
    <font>
      <b/>
      <sz val="10"/>
      <color theme="1"/>
      <name val="Arial"/>
      <family val="2"/>
    </font>
    <font>
      <b/>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charset val="204"/>
    </font>
    <font>
      <sz val="11"/>
      <color theme="1"/>
      <name val="Arial Narrow"/>
      <family val="2"/>
    </font>
    <font>
      <sz val="10"/>
      <name val="Arial Narrow"/>
      <family val="2"/>
    </font>
    <font>
      <b/>
      <sz val="12"/>
      <color theme="1"/>
      <name val="Arial Narrow"/>
      <family val="2"/>
    </font>
    <font>
      <b/>
      <sz val="10"/>
      <name val="Calibri"/>
      <family val="2"/>
      <scheme val="minor"/>
    </font>
    <font>
      <sz val="10"/>
      <name val="Calibri"/>
      <family val="2"/>
      <scheme val="minor"/>
    </font>
    <font>
      <sz val="10"/>
      <color theme="0" tint="-0.34998626667073579"/>
      <name val="Calibri"/>
      <family val="2"/>
      <scheme val="minor"/>
    </font>
    <font>
      <sz val="8"/>
      <name val="Calibri"/>
      <family val="2"/>
      <scheme val="minor"/>
    </font>
    <font>
      <sz val="11"/>
      <name val="Arial Narrow"/>
      <family val="2"/>
    </font>
    <font>
      <sz val="12"/>
      <name val="Arial Narrow"/>
      <family val="2"/>
    </font>
    <font>
      <b/>
      <sz val="12"/>
      <name val="Arial"/>
      <family val="2"/>
    </font>
    <font>
      <b/>
      <sz val="12"/>
      <name val="Arial Narrow"/>
      <family val="2"/>
    </font>
    <font>
      <sz val="12"/>
      <name val="Arial"/>
      <family val="2"/>
    </font>
    <font>
      <sz val="11"/>
      <name val="Arial"/>
      <family val="2"/>
    </font>
    <font>
      <b/>
      <sz val="11"/>
      <name val="Arial"/>
      <family val="2"/>
    </font>
    <font>
      <sz val="12"/>
      <color theme="1"/>
      <name val="Arial Narrow"/>
      <family val="2"/>
    </font>
    <font>
      <sz val="12"/>
      <color theme="0"/>
      <name val="Arial"/>
      <family val="2"/>
    </font>
    <font>
      <sz val="12"/>
      <color theme="1"/>
      <name val="Arial"/>
      <family val="2"/>
    </font>
    <font>
      <b/>
      <sz val="12"/>
      <color theme="1"/>
      <name val="Arial"/>
      <family val="2"/>
    </font>
    <font>
      <sz val="8"/>
      <name val="Arial"/>
      <family val="2"/>
    </font>
    <font>
      <b/>
      <sz val="9"/>
      <name val="Arial"/>
      <family val="2"/>
    </font>
    <font>
      <b/>
      <sz val="12"/>
      <color theme="0"/>
      <name val="Arial"/>
      <family val="2"/>
    </font>
    <font>
      <b/>
      <sz val="14"/>
      <name val="Arial"/>
      <family val="2"/>
    </font>
    <font>
      <sz val="11"/>
      <color theme="1"/>
      <name val="Arial"/>
      <family val="2"/>
    </font>
    <font>
      <sz val="12"/>
      <color theme="0" tint="-0.249977111117893"/>
      <name val="Arial"/>
      <family val="2"/>
    </font>
    <font>
      <sz val="12"/>
      <color theme="0" tint="-0.34998626667073579"/>
      <name val="Arial"/>
      <family val="2"/>
    </font>
    <font>
      <b/>
      <sz val="12"/>
      <color theme="3"/>
      <name val="Arial"/>
      <family val="2"/>
    </font>
    <font>
      <b/>
      <sz val="12"/>
      <color rgb="FF121960"/>
      <name val="Arial"/>
      <family val="2"/>
    </font>
    <font>
      <b/>
      <sz val="14"/>
      <color theme="0"/>
      <name val="Arial"/>
      <family val="2"/>
    </font>
    <font>
      <b/>
      <sz val="14"/>
      <color theme="1"/>
      <name val="Arial"/>
      <family val="2"/>
    </font>
    <font>
      <b/>
      <sz val="16"/>
      <name val="Arial"/>
      <family val="2"/>
    </font>
    <font>
      <sz val="12"/>
      <color rgb="FF0000FF"/>
      <name val="Arial"/>
      <family val="2"/>
    </font>
    <font>
      <sz val="12"/>
      <color theme="0" tint="-4.9989318521683403E-2"/>
      <name val="Arial"/>
      <family val="2"/>
    </font>
    <font>
      <sz val="11"/>
      <name val="Calibri"/>
      <family val="2"/>
      <scheme val="minor"/>
    </font>
    <font>
      <b/>
      <i/>
      <sz val="10"/>
      <name val="Calibri"/>
      <family val="2"/>
      <scheme val="minor"/>
    </font>
    <font>
      <sz val="12"/>
      <color theme="4" tint="0.79998168889431442"/>
      <name val="Arial"/>
      <family val="2"/>
    </font>
    <font>
      <b/>
      <sz val="16"/>
      <color theme="1"/>
      <name val="Arial"/>
      <family val="2"/>
    </font>
    <font>
      <sz val="12"/>
      <color rgb="FF000000"/>
      <name val="Arial"/>
      <family val="2"/>
    </font>
    <font>
      <sz val="12"/>
      <color rgb="FFFF0000"/>
      <name val="Arial"/>
      <family val="2"/>
    </font>
    <font>
      <b/>
      <i/>
      <sz val="12"/>
      <color theme="0"/>
      <name val="Arial"/>
      <family val="2"/>
    </font>
    <font>
      <b/>
      <sz val="9"/>
      <color theme="1"/>
      <name val="Arial"/>
      <family val="2"/>
    </font>
    <font>
      <b/>
      <i/>
      <sz val="12"/>
      <color theme="1"/>
      <name val="Arial"/>
      <family val="2"/>
    </font>
    <font>
      <b/>
      <sz val="11"/>
      <color theme="1"/>
      <name val="Arial"/>
      <family val="2"/>
    </font>
    <font>
      <b/>
      <sz val="20"/>
      <color theme="0"/>
      <name val="Arial"/>
      <family val="2"/>
    </font>
    <font>
      <b/>
      <sz val="20"/>
      <name val="Arial"/>
      <family val="2"/>
    </font>
    <font>
      <b/>
      <sz val="20"/>
      <color theme="1"/>
      <name val="Arial"/>
      <family val="2"/>
    </font>
    <font>
      <sz val="20"/>
      <color theme="1"/>
      <name val="Arial"/>
      <family val="2"/>
    </font>
    <font>
      <b/>
      <sz val="20"/>
      <color theme="1"/>
      <name val="Calibri"/>
      <family val="2"/>
      <scheme val="minor"/>
    </font>
    <font>
      <sz val="9"/>
      <color indexed="81"/>
      <name val="Tahoma"/>
      <family val="2"/>
    </font>
    <font>
      <b/>
      <sz val="9"/>
      <color indexed="81"/>
      <name val="Tahoma"/>
      <family val="2"/>
    </font>
    <font>
      <b/>
      <sz val="11"/>
      <name val="Calibri"/>
      <family val="2"/>
      <scheme val="minor"/>
    </font>
    <font>
      <sz val="10"/>
      <color theme="0"/>
      <name val="Arial"/>
      <family val="2"/>
    </font>
  </fonts>
  <fills count="60">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002060"/>
        <bgColor indexed="64"/>
      </patternFill>
    </fill>
    <fill>
      <patternFill patternType="solid">
        <fgColor theme="0"/>
        <bgColor indexed="64"/>
      </patternFill>
    </fill>
    <fill>
      <patternFill patternType="solid">
        <fgColor theme="3" tint="0.59999389629810485"/>
        <bgColor rgb="FFD9D9D9"/>
      </patternFill>
    </fill>
    <fill>
      <gradientFill degree="90">
        <stop position="0">
          <color rgb="FFFFFF00"/>
        </stop>
        <stop position="1">
          <color rgb="FF7030A0"/>
        </stop>
      </gradientFill>
    </fill>
    <fill>
      <gradientFill type="path" left="1" right="1">
        <stop position="0">
          <color rgb="FF7030A0"/>
        </stop>
        <stop position="1">
          <color rgb="FFFFFF00"/>
        </stop>
      </gradientFill>
    </fill>
    <fill>
      <patternFill patternType="solid">
        <fgColor theme="4" tint="0.39997558519241921"/>
        <bgColor indexed="64"/>
      </patternFill>
    </fill>
    <fill>
      <patternFill patternType="solid">
        <fgColor theme="4" tint="-0.499984740745262"/>
        <bgColor indexed="64"/>
      </patternFill>
    </fill>
    <fill>
      <patternFill patternType="solid">
        <fgColor rgb="FF9BC2E6"/>
        <bgColor indexed="64"/>
      </patternFill>
    </fill>
    <fill>
      <patternFill patternType="solid">
        <fgColor theme="4" tint="0.39997558519241921"/>
        <bgColor rgb="FFD9D9D9"/>
      </patternFill>
    </fill>
    <fill>
      <patternFill patternType="solid">
        <fgColor theme="4" tint="0.39997558519241921"/>
        <bgColor rgb="FFFFFF00"/>
      </patternFill>
    </fill>
    <fill>
      <patternFill patternType="solid">
        <fgColor theme="4" tint="0.39997558519241921"/>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BC2E6"/>
        <bgColor rgb="FFD9D9D9"/>
      </patternFill>
    </fill>
    <fill>
      <patternFill patternType="solid">
        <fgColor rgb="FF9BC2E6"/>
        <bgColor rgb="FFFFFF00"/>
      </patternFill>
    </fill>
    <fill>
      <patternFill patternType="solid">
        <fgColor rgb="FFFFFF00"/>
        <bgColor indexed="64"/>
      </patternFill>
    </fill>
    <fill>
      <patternFill patternType="solid">
        <fgColor rgb="FFDDEBF7"/>
        <bgColor indexed="64"/>
      </patternFill>
    </fill>
    <fill>
      <patternFill patternType="solid">
        <fgColor theme="5" tint="0.79998168889431442"/>
        <bgColor indexed="64"/>
      </patternFill>
    </fill>
    <fill>
      <patternFill patternType="solid">
        <fgColor theme="5" tint="0.79998168889431442"/>
        <bgColor rgb="FFFFFF00"/>
      </patternFill>
    </fill>
    <fill>
      <patternFill patternType="solid">
        <fgColor theme="0" tint="-0.14999847407452621"/>
        <bgColor indexed="64"/>
      </patternFill>
    </fill>
    <fill>
      <patternFill patternType="solid">
        <fgColor rgb="FFE2EFDA"/>
        <bgColor indexed="64"/>
      </patternFill>
    </fill>
    <fill>
      <patternFill patternType="solid">
        <fgColor rgb="FF1F4E78"/>
        <bgColor indexed="64"/>
      </patternFill>
    </fill>
    <fill>
      <patternFill patternType="solid">
        <fgColor rgb="FFFFFF00"/>
        <bgColor rgb="FF000000"/>
      </patternFill>
    </fill>
    <fill>
      <patternFill patternType="solid">
        <fgColor theme="9" tint="0.59999389629810485"/>
        <bgColor indexed="64"/>
      </patternFill>
    </fill>
    <fill>
      <patternFill patternType="solid">
        <fgColor theme="0"/>
        <bgColor auto="1"/>
      </patternFill>
    </fill>
  </fills>
  <borders count="11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medium">
        <color auto="1"/>
      </right>
      <top/>
      <bottom style="thin">
        <color indexed="64"/>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style="thin">
        <color auto="1"/>
      </left>
      <right/>
      <top style="thin">
        <color auto="1"/>
      </top>
      <bottom/>
      <diagonal/>
    </border>
    <border>
      <left style="medium">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medium">
        <color indexed="64"/>
      </top>
      <bottom style="thin">
        <color indexed="64"/>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right/>
      <top style="thin">
        <color rgb="FF000000"/>
      </top>
      <bottom/>
      <diagonal/>
    </border>
    <border>
      <left/>
      <right style="medium">
        <color auto="1"/>
      </right>
      <top style="thin">
        <color indexed="64"/>
      </top>
      <bottom/>
      <diagonal/>
    </border>
    <border>
      <left style="thin">
        <color auto="1"/>
      </left>
      <right/>
      <top style="medium">
        <color auto="1"/>
      </top>
      <bottom style="thin">
        <color indexed="64"/>
      </bottom>
      <diagonal/>
    </border>
    <border>
      <left style="thin">
        <color auto="1"/>
      </left>
      <right/>
      <top style="thin">
        <color auto="1"/>
      </top>
      <bottom style="medium">
        <color indexed="64"/>
      </bottom>
      <diagonal/>
    </border>
    <border>
      <left/>
      <right/>
      <top/>
      <bottom style="thin">
        <color rgb="FF000000"/>
      </bottom>
      <diagonal/>
    </border>
    <border>
      <left/>
      <right/>
      <top style="medium">
        <color rgb="FF000000"/>
      </top>
      <bottom/>
      <diagonal/>
    </border>
    <border>
      <left style="thin">
        <color rgb="FF000000"/>
      </left>
      <right/>
      <top/>
      <bottom style="thin">
        <color rgb="FF000000"/>
      </bottom>
      <diagonal/>
    </border>
    <border>
      <left style="thin">
        <color indexed="64"/>
      </left>
      <right style="medium">
        <color auto="1"/>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auto="1"/>
      </left>
      <right/>
      <top/>
      <bottom style="thin">
        <color indexed="64"/>
      </bottom>
      <diagonal/>
    </border>
    <border diagonalDown="1">
      <left style="medium">
        <color indexed="64"/>
      </left>
      <right style="thin">
        <color indexed="64"/>
      </right>
      <top style="medium">
        <color auto="1"/>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diagonal/>
    </border>
    <border>
      <left/>
      <right style="medium">
        <color indexed="64"/>
      </right>
      <top style="thin">
        <color rgb="FF000000"/>
      </top>
      <bottom/>
      <diagonal/>
    </border>
    <border>
      <left/>
      <right style="medium">
        <color indexed="64"/>
      </right>
      <top/>
      <bottom style="thin">
        <color rgb="FF000000"/>
      </bottom>
      <diagonal/>
    </border>
    <border>
      <left/>
      <right style="thin">
        <color rgb="FF000000"/>
      </right>
      <top style="thin">
        <color rgb="FF000000"/>
      </top>
      <bottom/>
      <diagonal/>
    </border>
    <border>
      <left/>
      <right/>
      <top style="medium">
        <color auto="1"/>
      </top>
      <bottom style="thin">
        <color rgb="FF000000"/>
      </bottom>
      <diagonal/>
    </border>
    <border>
      <left style="medium">
        <color rgb="FF000000"/>
      </left>
      <right/>
      <top style="medium">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rgb="FF000000"/>
      </bottom>
      <diagonal/>
    </border>
    <border>
      <left/>
      <right style="thin">
        <color rgb="FF000000"/>
      </right>
      <top/>
      <bottom style="medium">
        <color indexed="64"/>
      </bottom>
      <diagonal/>
    </border>
    <border>
      <left/>
      <right/>
      <top style="thin">
        <color auto="1"/>
      </top>
      <bottom style="medium">
        <color indexed="64"/>
      </bottom>
      <diagonal/>
    </border>
    <border>
      <left style="medium">
        <color indexed="64"/>
      </left>
      <right style="thin">
        <color rgb="FF000000"/>
      </right>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indexed="64"/>
      </left>
      <right style="medium">
        <color indexed="64"/>
      </right>
      <top style="thin">
        <color auto="1"/>
      </top>
      <bottom/>
      <diagonal/>
    </border>
    <border>
      <left/>
      <right style="thin">
        <color auto="1"/>
      </right>
      <top/>
      <bottom/>
      <diagonal/>
    </border>
    <border>
      <left/>
      <right style="medium">
        <color rgb="FF000000"/>
      </right>
      <top style="medium">
        <color rgb="FF000000"/>
      </top>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s>
  <cellStyleXfs count="51">
    <xf numFmtId="0" fontId="0" fillId="0" borderId="0"/>
    <xf numFmtId="0" fontId="7" fillId="0" borderId="0"/>
    <xf numFmtId="0" fontId="7" fillId="0" borderId="0"/>
    <xf numFmtId="9" fontId="7" fillId="0" borderId="0" applyFont="0" applyFill="0" applyBorder="0" applyAlignment="0" applyProtection="0"/>
    <xf numFmtId="0" fontId="9" fillId="0" borderId="0"/>
    <xf numFmtId="164" fontId="7" fillId="0" borderId="0" applyFont="0" applyFill="0" applyBorder="0" applyAlignment="0" applyProtection="0"/>
    <xf numFmtId="0" fontId="12" fillId="0" borderId="0" applyNumberFormat="0" applyFill="0" applyBorder="0" applyAlignment="0" applyProtection="0"/>
    <xf numFmtId="0" fontId="13" fillId="0" borderId="43" applyNumberFormat="0" applyFill="0" applyAlignment="0" applyProtection="0"/>
    <xf numFmtId="0" fontId="14" fillId="0" borderId="44" applyNumberFormat="0" applyFill="0" applyAlignment="0" applyProtection="0"/>
    <xf numFmtId="0" fontId="15" fillId="0" borderId="4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6" applyNumberFormat="0" applyAlignment="0" applyProtection="0"/>
    <xf numFmtId="0" fontId="20" fillId="7" borderId="47" applyNumberFormat="0" applyAlignment="0" applyProtection="0"/>
    <xf numFmtId="0" fontId="21" fillId="7" borderId="46" applyNumberFormat="0" applyAlignment="0" applyProtection="0"/>
    <xf numFmtId="0" fontId="22" fillId="0" borderId="48" applyNumberFormat="0" applyFill="0" applyAlignment="0" applyProtection="0"/>
    <xf numFmtId="0" fontId="23" fillId="8" borderId="49" applyNumberFormat="0" applyAlignment="0" applyProtection="0"/>
    <xf numFmtId="0" fontId="24" fillId="0" borderId="0" applyNumberFormat="0" applyFill="0" applyBorder="0" applyAlignment="0" applyProtection="0"/>
    <xf numFmtId="0" fontId="7" fillId="9" borderId="50" applyNumberFormat="0" applyFont="0" applyAlignment="0" applyProtection="0"/>
    <xf numFmtId="0" fontId="25" fillId="0" borderId="0" applyNumberFormat="0" applyFill="0" applyBorder="0" applyAlignment="0" applyProtection="0"/>
    <xf numFmtId="0" fontId="26" fillId="0" borderId="51"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8" fillId="0" borderId="0" applyNumberFormat="0" applyFill="0" applyBorder="0" applyProtection="0">
      <alignment vertical="top" wrapText="1"/>
    </xf>
    <xf numFmtId="9" fontId="7" fillId="0" borderId="0" applyFont="0" applyFill="0" applyBorder="0" applyAlignment="0" applyProtection="0"/>
    <xf numFmtId="2" fontId="8" fillId="38" borderId="40" applyFont="0" applyBorder="0" applyAlignment="0">
      <alignment horizontal="center" vertical="center" wrapText="1"/>
      <protection locked="0"/>
    </xf>
    <xf numFmtId="0" fontId="43" fillId="39" borderId="0">
      <alignment horizontal="center"/>
    </xf>
  </cellStyleXfs>
  <cellXfs count="1161">
    <xf numFmtId="0" fontId="0" fillId="0" borderId="0" xfId="0"/>
    <xf numFmtId="0" fontId="8" fillId="0" borderId="0" xfId="0" applyFont="1"/>
    <xf numFmtId="0" fontId="0" fillId="0" borderId="0" xfId="0" applyAlignment="1">
      <alignment horizontal="center"/>
    </xf>
    <xf numFmtId="0" fontId="26" fillId="0" borderId="0" xfId="0" applyFont="1"/>
    <xf numFmtId="0" fontId="0" fillId="0" borderId="0" xfId="0" applyAlignment="1">
      <alignment vertical="center"/>
    </xf>
    <xf numFmtId="0" fontId="0" fillId="35" borderId="0" xfId="0" applyFill="1" applyAlignment="1">
      <alignment vertical="center"/>
    </xf>
    <xf numFmtId="2" fontId="0" fillId="0" borderId="0" xfId="0" applyNumberFormat="1" applyAlignment="1">
      <alignment vertical="center"/>
    </xf>
    <xf numFmtId="0" fontId="29" fillId="0" borderId="0" xfId="0" applyFont="1"/>
    <xf numFmtId="0" fontId="29" fillId="0" borderId="0" xfId="0" applyFont="1" applyAlignment="1">
      <alignment horizontal="center"/>
    </xf>
    <xf numFmtId="0" fontId="31" fillId="0" borderId="0" xfId="0" applyFont="1"/>
    <xf numFmtId="0" fontId="32" fillId="0" borderId="0" xfId="0" applyFont="1" applyAlignment="1">
      <alignment horizontal="left"/>
    </xf>
    <xf numFmtId="0" fontId="33" fillId="0" borderId="0" xfId="0" applyFont="1"/>
    <xf numFmtId="0" fontId="33" fillId="0" borderId="0" xfId="0" applyFont="1" applyAlignment="1">
      <alignment horizontal="center"/>
    </xf>
    <xf numFmtId="0" fontId="0" fillId="0" borderId="0" xfId="0" applyAlignment="1">
      <alignment horizontal="center" wrapText="1"/>
    </xf>
    <xf numFmtId="0" fontId="34" fillId="0" borderId="0" xfId="0" applyFont="1" applyAlignment="1">
      <alignment horizontal="center" vertical="center"/>
    </xf>
    <xf numFmtId="0" fontId="0" fillId="0" borderId="0" xfId="0" applyAlignment="1">
      <alignment horizontal="left" vertical="center"/>
    </xf>
    <xf numFmtId="14" fontId="0" fillId="0" borderId="0" xfId="0" applyNumberFormat="1" applyAlignment="1">
      <alignment horizontal="center" wrapText="1"/>
    </xf>
    <xf numFmtId="168" fontId="0" fillId="0" borderId="0" xfId="0" applyNumberFormat="1" applyAlignment="1">
      <alignment horizontal="center"/>
    </xf>
    <xf numFmtId="0" fontId="38" fillId="0" borderId="0" xfId="0" applyFont="1" applyAlignment="1" applyProtection="1">
      <alignment horizontal="right"/>
      <protection hidden="1"/>
    </xf>
    <xf numFmtId="0" fontId="39" fillId="0" borderId="0" xfId="0" applyFont="1" applyAlignment="1" applyProtection="1">
      <alignment vertical="center" wrapText="1"/>
      <protection hidden="1"/>
    </xf>
    <xf numFmtId="0" fontId="37" fillId="0" borderId="0" xfId="0" applyFont="1" applyAlignment="1" applyProtection="1">
      <alignment horizontal="center" vertical="center" wrapText="1"/>
      <protection hidden="1"/>
    </xf>
    <xf numFmtId="0" fontId="37" fillId="0" borderId="0" xfId="0" applyFont="1" applyProtection="1">
      <protection hidden="1"/>
    </xf>
    <xf numFmtId="0" fontId="39" fillId="0" borderId="0" xfId="0" applyFont="1" applyAlignment="1" applyProtection="1">
      <alignment horizontal="left" vertical="center" wrapText="1"/>
      <protection hidden="1"/>
    </xf>
    <xf numFmtId="0" fontId="37" fillId="0" borderId="0" xfId="0" applyFont="1" applyAlignment="1" applyProtection="1">
      <alignment vertical="center" wrapText="1"/>
      <protection hidden="1"/>
    </xf>
    <xf numFmtId="0" fontId="40" fillId="0" borderId="0" xfId="0" applyFont="1" applyAlignment="1" applyProtection="1">
      <alignment horizontal="center" vertical="center" wrapText="1"/>
      <protection hidden="1"/>
    </xf>
    <xf numFmtId="0" fontId="40" fillId="0" borderId="0" xfId="0" applyFont="1" applyProtection="1">
      <protection hidden="1"/>
    </xf>
    <xf numFmtId="0" fontId="40" fillId="0" borderId="0" xfId="0" applyFont="1" applyAlignment="1" applyProtection="1">
      <alignment vertical="center" wrapText="1"/>
      <protection hidden="1"/>
    </xf>
    <xf numFmtId="0" fontId="40" fillId="36" borderId="0" xfId="0" applyFont="1" applyFill="1" applyAlignment="1" applyProtection="1">
      <alignment vertical="center" wrapText="1"/>
      <protection hidden="1"/>
    </xf>
    <xf numFmtId="0" fontId="40" fillId="0" borderId="0" xfId="0" applyFont="1" applyAlignment="1" applyProtection="1">
      <alignment horizontal="center" vertical="center"/>
      <protection hidden="1"/>
    </xf>
    <xf numFmtId="0" fontId="38" fillId="0" borderId="0" xfId="0" applyFont="1" applyAlignment="1" applyProtection="1">
      <alignment vertical="center"/>
      <protection hidden="1"/>
    </xf>
    <xf numFmtId="0" fontId="40" fillId="0" borderId="0" xfId="0" applyFont="1" applyAlignment="1" applyProtection="1">
      <alignment horizontal="justify" vertical="justify" wrapText="1"/>
      <protection hidden="1"/>
    </xf>
    <xf numFmtId="0" fontId="42" fillId="0" borderId="0" xfId="0" applyFont="1" applyAlignment="1" applyProtection="1">
      <alignment horizontal="center" vertical="center" wrapText="1"/>
      <protection hidden="1"/>
    </xf>
    <xf numFmtId="0" fontId="40" fillId="0" borderId="0" xfId="0" applyFont="1" applyAlignment="1" applyProtection="1">
      <alignment horizontal="right" vertical="top" wrapText="1"/>
      <protection hidden="1"/>
    </xf>
    <xf numFmtId="0" fontId="39" fillId="0" borderId="0" xfId="0" applyFont="1" applyAlignment="1" applyProtection="1">
      <alignment horizontal="center" vertical="center" wrapText="1"/>
      <protection hidden="1"/>
    </xf>
    <xf numFmtId="0" fontId="37" fillId="36" borderId="0" xfId="0" applyFont="1" applyFill="1" applyProtection="1">
      <protection hidden="1"/>
    </xf>
    <xf numFmtId="0" fontId="42" fillId="0" borderId="0" xfId="0" applyFont="1" applyAlignment="1" applyProtection="1">
      <alignment horizontal="left" vertical="center"/>
      <protection hidden="1"/>
    </xf>
    <xf numFmtId="0" fontId="36" fillId="0" borderId="0" xfId="0" applyFont="1" applyAlignment="1" applyProtection="1">
      <alignment horizontal="justify" vertical="justify" wrapText="1"/>
      <protection hidden="1"/>
    </xf>
    <xf numFmtId="0" fontId="36" fillId="36" borderId="0" xfId="0" applyFont="1" applyFill="1" applyProtection="1">
      <protection hidden="1"/>
    </xf>
    <xf numFmtId="0" fontId="9" fillId="0" borderId="0" xfId="0" applyFont="1" applyProtection="1">
      <protection hidden="1"/>
    </xf>
    <xf numFmtId="169" fontId="37" fillId="36" borderId="0" xfId="0" applyNumberFormat="1" applyFont="1" applyFill="1" applyProtection="1">
      <protection hidden="1"/>
    </xf>
    <xf numFmtId="1" fontId="38" fillId="0" borderId="0" xfId="0" applyNumberFormat="1" applyFont="1" applyProtection="1">
      <protection hidden="1"/>
    </xf>
    <xf numFmtId="172" fontId="40" fillId="0" borderId="0" xfId="0" applyNumberFormat="1" applyFont="1" applyAlignment="1" applyProtection="1">
      <alignment horizontal="left"/>
      <protection hidden="1"/>
    </xf>
    <xf numFmtId="0" fontId="40" fillId="0" borderId="0" xfId="0" applyFont="1" applyAlignment="1" applyProtection="1">
      <alignment horizontal="left" vertical="center" wrapText="1"/>
      <protection locked="0" hidden="1"/>
    </xf>
    <xf numFmtId="0" fontId="40" fillId="0" borderId="0" xfId="0" applyFont="1" applyAlignment="1" applyProtection="1">
      <alignment vertical="justify" wrapText="1"/>
      <protection hidden="1"/>
    </xf>
    <xf numFmtId="177" fontId="9" fillId="0" borderId="0" xfId="0" applyNumberFormat="1" applyFont="1" applyAlignment="1" applyProtection="1">
      <alignment vertical="center" wrapText="1"/>
      <protection hidden="1"/>
    </xf>
    <xf numFmtId="0" fontId="9" fillId="0" borderId="0" xfId="0" applyFont="1" applyAlignment="1" applyProtection="1">
      <alignment vertical="center" wrapText="1"/>
      <protection hidden="1"/>
    </xf>
    <xf numFmtId="0" fontId="11" fillId="0" borderId="0" xfId="0" applyFont="1" applyAlignment="1" applyProtection="1">
      <alignment horizontal="center" vertical="center"/>
      <protection hidden="1"/>
    </xf>
    <xf numFmtId="2" fontId="40" fillId="0" borderId="0" xfId="0" applyNumberFormat="1" applyFont="1" applyProtection="1">
      <protection hidden="1"/>
    </xf>
    <xf numFmtId="0" fontId="38" fillId="0" borderId="0" xfId="0" applyFont="1" applyAlignment="1" applyProtection="1">
      <alignment horizontal="justify" vertical="center" wrapText="1"/>
      <protection hidden="1"/>
    </xf>
    <xf numFmtId="0" fontId="38" fillId="0" borderId="0" xfId="0" applyFont="1" applyAlignment="1" applyProtection="1">
      <alignment vertical="center" wrapText="1"/>
      <protection hidden="1"/>
    </xf>
    <xf numFmtId="0" fontId="40" fillId="36" borderId="0" xfId="0" applyFont="1" applyFill="1" applyAlignment="1" applyProtection="1">
      <alignment vertical="top" wrapText="1"/>
      <protection hidden="1"/>
    </xf>
    <xf numFmtId="1" fontId="40" fillId="0" borderId="0" xfId="0" applyNumberFormat="1" applyFont="1" applyAlignment="1" applyProtection="1">
      <alignment vertical="center" wrapText="1"/>
      <protection hidden="1"/>
    </xf>
    <xf numFmtId="2" fontId="40" fillId="38" borderId="0" xfId="49" applyFont="1" applyBorder="1" applyAlignment="1">
      <protection locked="0"/>
    </xf>
    <xf numFmtId="0" fontId="38" fillId="0" borderId="0" xfId="0" applyFont="1" applyProtection="1">
      <protection hidden="1"/>
    </xf>
    <xf numFmtId="0" fontId="52" fillId="0" borderId="0" xfId="0" quotePrefix="1" applyFont="1" applyAlignment="1">
      <alignment horizontal="center"/>
    </xf>
    <xf numFmtId="0" fontId="40" fillId="0" borderId="0" xfId="0" applyFont="1"/>
    <xf numFmtId="0" fontId="40" fillId="0" borderId="0" xfId="0" applyFont="1" applyAlignment="1">
      <alignment horizontal="center"/>
    </xf>
    <xf numFmtId="0" fontId="55" fillId="0" borderId="0" xfId="0" applyFont="1" applyAlignment="1">
      <alignment horizontal="center"/>
    </xf>
    <xf numFmtId="0" fontId="46" fillId="0" borderId="0" xfId="0" applyFont="1" applyAlignment="1">
      <alignment horizontal="center" vertical="center" wrapText="1"/>
    </xf>
    <xf numFmtId="0" fontId="49" fillId="41" borderId="31" xfId="0" applyFont="1" applyFill="1" applyBorder="1" applyAlignment="1">
      <alignment horizontal="center" vertical="center" wrapText="1"/>
    </xf>
    <xf numFmtId="0" fontId="46" fillId="43" borderId="32" xfId="0" applyFont="1" applyFill="1" applyBorder="1" applyAlignment="1">
      <alignment horizontal="center" vertical="center" wrapText="1"/>
    </xf>
    <xf numFmtId="0" fontId="40" fillId="0" borderId="17" xfId="0" applyFont="1" applyBorder="1" applyAlignment="1">
      <alignment horizontal="center" vertical="center" wrapText="1"/>
    </xf>
    <xf numFmtId="0" fontId="40" fillId="0" borderId="16" xfId="0" applyFont="1" applyBorder="1" applyAlignment="1">
      <alignment horizontal="center" vertical="center" wrapText="1"/>
    </xf>
    <xf numFmtId="0" fontId="38" fillId="44" borderId="40" xfId="0" applyFont="1" applyFill="1" applyBorder="1" applyAlignment="1">
      <alignment horizontal="center" vertical="center" wrapText="1"/>
    </xf>
    <xf numFmtId="168" fontId="38" fillId="43" borderId="31" xfId="0" applyNumberFormat="1" applyFont="1" applyFill="1" applyBorder="1" applyAlignment="1">
      <alignment horizontal="center" vertical="center" wrapText="1"/>
    </xf>
    <xf numFmtId="0" fontId="46" fillId="40" borderId="52" xfId="0" applyFont="1" applyFill="1" applyBorder="1" applyAlignment="1">
      <alignment horizontal="center" vertical="center" wrapText="1"/>
    </xf>
    <xf numFmtId="0" fontId="46" fillId="40" borderId="22" xfId="0" applyFont="1" applyFill="1" applyBorder="1" applyAlignment="1">
      <alignment horizontal="center" vertical="center" wrapText="1"/>
    </xf>
    <xf numFmtId="168" fontId="46" fillId="43" borderId="31" xfId="0" applyNumberFormat="1" applyFont="1" applyFill="1" applyBorder="1" applyAlignment="1">
      <alignment horizontal="center" vertical="center" wrapText="1"/>
    </xf>
    <xf numFmtId="0" fontId="51" fillId="0" borderId="0" xfId="0" applyFont="1" applyAlignment="1">
      <alignment vertical="center"/>
    </xf>
    <xf numFmtId="0" fontId="0" fillId="36" borderId="0" xfId="0" applyFill="1" applyAlignment="1">
      <alignment vertical="center"/>
    </xf>
    <xf numFmtId="0" fontId="57" fillId="36" borderId="0" xfId="0" applyFont="1" applyFill="1" applyAlignment="1">
      <alignment vertical="center"/>
    </xf>
    <xf numFmtId="0" fontId="46" fillId="40" borderId="55" xfId="0" applyFont="1" applyFill="1" applyBorder="1" applyAlignment="1">
      <alignment horizontal="center" vertical="center"/>
    </xf>
    <xf numFmtId="0" fontId="51" fillId="36" borderId="0" xfId="0" applyFont="1" applyFill="1" applyAlignment="1">
      <alignment vertical="center"/>
    </xf>
    <xf numFmtId="0" fontId="49" fillId="41" borderId="52" xfId="0" applyFont="1" applyFill="1" applyBorder="1" applyAlignment="1">
      <alignment horizontal="center" vertical="center" wrapText="1"/>
    </xf>
    <xf numFmtId="0" fontId="49" fillId="41" borderId="29" xfId="0" applyFont="1" applyFill="1" applyBorder="1" applyAlignment="1">
      <alignment horizontal="center" vertical="center" wrapText="1"/>
    </xf>
    <xf numFmtId="0" fontId="46" fillId="0" borderId="0" xfId="0" applyFont="1"/>
    <xf numFmtId="0" fontId="49" fillId="41" borderId="18" xfId="0" applyFont="1" applyFill="1" applyBorder="1" applyAlignment="1">
      <alignment horizontal="center" vertical="center" wrapText="1"/>
    </xf>
    <xf numFmtId="0" fontId="46" fillId="36" borderId="0" xfId="0" applyFont="1" applyFill="1"/>
    <xf numFmtId="0" fontId="0" fillId="36" borderId="0" xfId="0" applyFill="1" applyAlignment="1">
      <alignment horizontal="center"/>
    </xf>
    <xf numFmtId="0" fontId="40" fillId="36" borderId="0" xfId="0" applyFont="1" applyFill="1" applyProtection="1">
      <protection hidden="1"/>
    </xf>
    <xf numFmtId="0" fontId="41" fillId="36" borderId="0" xfId="0" applyFont="1" applyFill="1" applyAlignment="1" applyProtection="1">
      <alignment horizontal="left" vertical="center" wrapText="1"/>
      <protection hidden="1"/>
    </xf>
    <xf numFmtId="0" fontId="41" fillId="36" borderId="0" xfId="0" applyFont="1" applyFill="1" applyAlignment="1" applyProtection="1">
      <alignment horizontal="justify" vertical="justify" wrapText="1"/>
      <protection hidden="1"/>
    </xf>
    <xf numFmtId="0" fontId="41" fillId="36" borderId="0" xfId="0" applyFont="1" applyFill="1" applyAlignment="1" applyProtection="1">
      <alignment horizontal="left"/>
      <protection hidden="1"/>
    </xf>
    <xf numFmtId="0" fontId="37" fillId="36" borderId="0" xfId="0" applyFont="1" applyFill="1" applyAlignment="1" applyProtection="1">
      <alignment horizontal="left" vertical="center" wrapText="1"/>
      <protection hidden="1"/>
    </xf>
    <xf numFmtId="0" fontId="40" fillId="36" borderId="0" xfId="0" applyFont="1" applyFill="1" applyAlignment="1" applyProtection="1">
      <alignment vertical="justify" wrapText="1"/>
      <protection hidden="1"/>
    </xf>
    <xf numFmtId="0" fontId="47" fillId="0" borderId="0" xfId="0" applyFont="1" applyAlignment="1" applyProtection="1">
      <alignment horizontal="center" vertical="center" wrapText="1"/>
      <protection hidden="1"/>
    </xf>
    <xf numFmtId="0" fontId="48" fillId="0" borderId="0" xfId="0" applyFont="1" applyAlignment="1" applyProtection="1">
      <alignment horizontal="center" vertical="top" wrapText="1"/>
      <protection hidden="1"/>
    </xf>
    <xf numFmtId="2" fontId="9" fillId="0" borderId="0" xfId="0" applyNumberFormat="1" applyFont="1" applyAlignment="1" applyProtection="1">
      <alignment horizontal="center" vertical="center" wrapText="1"/>
      <protection hidden="1"/>
    </xf>
    <xf numFmtId="168" fontId="9" fillId="0" borderId="0" xfId="0" applyNumberFormat="1" applyFont="1" applyAlignment="1" applyProtection="1">
      <alignment horizontal="center" vertical="center" wrapText="1"/>
      <protection hidden="1"/>
    </xf>
    <xf numFmtId="169" fontId="9" fillId="0" borderId="0" xfId="0" applyNumberFormat="1"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40" fillId="36" borderId="0" xfId="0" applyFont="1" applyFill="1" applyAlignment="1" applyProtection="1">
      <alignment horizontal="center" vertical="center"/>
      <protection hidden="1"/>
    </xf>
    <xf numFmtId="169" fontId="40" fillId="36" borderId="0" xfId="0" applyNumberFormat="1" applyFont="1" applyFill="1" applyAlignment="1" applyProtection="1">
      <alignment horizontal="center" vertical="center"/>
      <protection hidden="1"/>
    </xf>
    <xf numFmtId="1" fontId="38" fillId="0" borderId="0" xfId="0" applyNumberFormat="1" applyFont="1" applyAlignment="1" applyProtection="1">
      <alignment vertical="center" wrapText="1"/>
      <protection hidden="1"/>
    </xf>
    <xf numFmtId="0" fontId="40" fillId="0" borderId="12" xfId="0" applyFont="1" applyBorder="1" applyProtection="1">
      <protection hidden="1"/>
    </xf>
    <xf numFmtId="0" fontId="10" fillId="0" borderId="0" xfId="0" applyFont="1"/>
    <xf numFmtId="0" fontId="60" fillId="36" borderId="0" xfId="0" applyFont="1" applyFill="1" applyAlignment="1">
      <alignment horizontal="center"/>
    </xf>
    <xf numFmtId="0" fontId="59" fillId="36" borderId="0" xfId="0" applyFont="1" applyFill="1" applyAlignment="1">
      <alignment horizontal="center"/>
    </xf>
    <xf numFmtId="172" fontId="59" fillId="36" borderId="0" xfId="0" applyNumberFormat="1" applyFont="1" applyFill="1" applyAlignment="1">
      <alignment horizontal="left"/>
    </xf>
    <xf numFmtId="0" fontId="59" fillId="2" borderId="0" xfId="0" applyFont="1" applyFill="1" applyAlignment="1">
      <alignment horizontal="center"/>
    </xf>
    <xf numFmtId="172" fontId="59" fillId="2" borderId="0" xfId="0" applyNumberFormat="1" applyFont="1" applyFill="1" applyAlignment="1">
      <alignment horizontal="left"/>
    </xf>
    <xf numFmtId="0" fontId="56" fillId="41" borderId="18" xfId="0" applyFont="1" applyFill="1" applyBorder="1" applyAlignment="1">
      <alignment horizontal="center" vertical="center" wrapText="1"/>
    </xf>
    <xf numFmtId="0" fontId="0" fillId="0" borderId="0" xfId="0" quotePrefix="1" applyAlignment="1">
      <alignment vertical="center"/>
    </xf>
    <xf numFmtId="0" fontId="51" fillId="0" borderId="0" xfId="0" quotePrefix="1" applyFont="1" applyAlignment="1">
      <alignment vertical="center"/>
    </xf>
    <xf numFmtId="10" fontId="51" fillId="0" borderId="0" xfId="0" applyNumberFormat="1" applyFont="1" applyAlignment="1">
      <alignment vertical="center"/>
    </xf>
    <xf numFmtId="0" fontId="49" fillId="0" borderId="0" xfId="0" applyFont="1" applyAlignment="1">
      <alignment horizontal="center" vertical="center"/>
    </xf>
    <xf numFmtId="0" fontId="61" fillId="0" borderId="0" xfId="0" applyFont="1"/>
    <xf numFmtId="0" fontId="61" fillId="36" borderId="0" xfId="0" applyFont="1" applyFill="1"/>
    <xf numFmtId="0" fontId="38" fillId="36" borderId="0" xfId="0" applyFont="1" applyFill="1" applyAlignment="1">
      <alignment vertical="center"/>
    </xf>
    <xf numFmtId="0" fontId="62" fillId="36" borderId="0" xfId="0" applyFont="1" applyFill="1" applyAlignment="1">
      <alignment horizontal="left" vertical="center"/>
    </xf>
    <xf numFmtId="169" fontId="61" fillId="0" borderId="0" xfId="0" applyNumberFormat="1" applyFont="1"/>
    <xf numFmtId="2" fontId="61" fillId="0" borderId="0" xfId="0" applyNumberFormat="1" applyFont="1"/>
    <xf numFmtId="0" fontId="61" fillId="0" borderId="0" xfId="0" applyFont="1" applyAlignment="1">
      <alignment horizontal="center"/>
    </xf>
    <xf numFmtId="0" fontId="61" fillId="0" borderId="0" xfId="0" applyFont="1" applyAlignment="1">
      <alignment horizontal="left" vertical="center" wrapText="1"/>
    </xf>
    <xf numFmtId="0" fontId="61" fillId="0" borderId="0" xfId="0" applyFont="1" applyAlignment="1">
      <alignment horizontal="justify" vertical="center" wrapText="1"/>
    </xf>
    <xf numFmtId="0" fontId="40" fillId="0" borderId="0" xfId="50" applyFont="1" applyFill="1" applyProtection="1">
      <alignment horizontal="center"/>
      <protection hidden="1"/>
    </xf>
    <xf numFmtId="2" fontId="61" fillId="38" borderId="0" xfId="49" applyFont="1" applyBorder="1" applyAlignment="1">
      <protection locked="0"/>
    </xf>
    <xf numFmtId="0" fontId="0" fillId="0" borderId="0" xfId="0" applyAlignment="1">
      <alignment horizontal="left"/>
    </xf>
    <xf numFmtId="0" fontId="46" fillId="43" borderId="31" xfId="0" applyFont="1" applyFill="1" applyBorder="1" applyAlignment="1">
      <alignment horizontal="center" vertical="center" wrapText="1"/>
    </xf>
    <xf numFmtId="0" fontId="46" fillId="43" borderId="67" xfId="0" applyFont="1" applyFill="1" applyBorder="1" applyAlignment="1">
      <alignment horizontal="center" vertical="center" wrapText="1"/>
    </xf>
    <xf numFmtId="0" fontId="46" fillId="43" borderId="59" xfId="0" applyFont="1" applyFill="1" applyBorder="1" applyAlignment="1">
      <alignment horizontal="center" vertical="center" wrapText="1"/>
    </xf>
    <xf numFmtId="0" fontId="46" fillId="43" borderId="63" xfId="0" applyFont="1" applyFill="1" applyBorder="1" applyAlignment="1">
      <alignment horizontal="center" vertical="center" wrapText="1"/>
    </xf>
    <xf numFmtId="178" fontId="38" fillId="43" borderId="25" xfId="0" applyNumberFormat="1" applyFont="1" applyFill="1" applyBorder="1" applyAlignment="1">
      <alignment horizontal="center" vertical="center" wrapText="1"/>
    </xf>
    <xf numFmtId="178" fontId="46" fillId="43" borderId="25" xfId="0" applyNumberFormat="1" applyFont="1" applyFill="1" applyBorder="1" applyAlignment="1">
      <alignment horizontal="center" vertical="center" wrapText="1"/>
    </xf>
    <xf numFmtId="178" fontId="46" fillId="43" borderId="27" xfId="0" applyNumberFormat="1" applyFont="1" applyFill="1" applyBorder="1" applyAlignment="1">
      <alignment horizontal="center" vertical="center" wrapText="1"/>
    </xf>
    <xf numFmtId="170" fontId="46" fillId="40" borderId="29" xfId="0" applyNumberFormat="1" applyFont="1" applyFill="1" applyBorder="1" applyAlignment="1">
      <alignment horizontal="center" vertical="center" wrapText="1"/>
    </xf>
    <xf numFmtId="180" fontId="0" fillId="0" borderId="0" xfId="0" applyNumberFormat="1" applyAlignment="1">
      <alignment vertical="center"/>
    </xf>
    <xf numFmtId="0" fontId="38" fillId="0" borderId="0" xfId="0" applyFont="1" applyAlignment="1" applyProtection="1">
      <alignment horizontal="left" vertical="center"/>
      <protection hidden="1"/>
    </xf>
    <xf numFmtId="0" fontId="38" fillId="0" borderId="0" xfId="0" applyFont="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0" fontId="40" fillId="0" borderId="0" xfId="0" applyFont="1" applyAlignment="1" applyProtection="1">
      <alignment horizontal="left" vertical="center" wrapText="1"/>
      <protection hidden="1"/>
    </xf>
    <xf numFmtId="0" fontId="37" fillId="0" borderId="0" xfId="0" applyFont="1" applyAlignment="1" applyProtection="1">
      <alignment horizontal="center"/>
      <protection hidden="1"/>
    </xf>
    <xf numFmtId="0" fontId="40" fillId="36" borderId="0" xfId="0" applyFont="1" applyFill="1" applyAlignment="1" applyProtection="1">
      <alignment horizontal="left" vertical="center" wrapText="1"/>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14" fontId="9" fillId="0" borderId="0" xfId="0" applyNumberFormat="1" applyFont="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1" fontId="9" fillId="0" borderId="0" xfId="0" applyNumberFormat="1" applyFont="1" applyAlignment="1" applyProtection="1">
      <alignment horizontal="center" vertical="center" wrapText="1"/>
      <protection hidden="1"/>
    </xf>
    <xf numFmtId="172" fontId="40" fillId="0" borderId="0" xfId="0" applyNumberFormat="1" applyFont="1" applyAlignment="1" applyProtection="1">
      <alignment vertical="center" wrapText="1"/>
      <protection hidden="1"/>
    </xf>
    <xf numFmtId="2" fontId="40" fillId="0" borderId="0" xfId="48" applyNumberFormat="1" applyFont="1" applyFill="1" applyAlignment="1" applyProtection="1">
      <alignment horizontal="left" vertical="center" wrapText="1"/>
      <protection hidden="1"/>
    </xf>
    <xf numFmtId="176" fontId="40" fillId="0" borderId="0" xfId="0" applyNumberFormat="1" applyFont="1" applyAlignment="1" applyProtection="1">
      <alignment horizontal="lef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justify" vertical="justify" wrapText="1"/>
      <protection hidden="1"/>
    </xf>
    <xf numFmtId="0" fontId="41" fillId="0" borderId="0" xfId="0" applyFont="1" applyAlignment="1" applyProtection="1">
      <alignment horizontal="left"/>
      <protection hidden="1"/>
    </xf>
    <xf numFmtId="0" fontId="49" fillId="41" borderId="68" xfId="0" applyFont="1" applyFill="1" applyBorder="1" applyAlignment="1">
      <alignment horizontal="center" vertical="center" wrapText="1"/>
    </xf>
    <xf numFmtId="0" fontId="38" fillId="42" borderId="71" xfId="0" applyFont="1" applyFill="1" applyBorder="1" applyAlignment="1">
      <alignment horizontal="center" vertical="center" wrapText="1"/>
    </xf>
    <xf numFmtId="0" fontId="0" fillId="0" borderId="17"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46" fillId="0" borderId="0" xfId="0" applyFont="1" applyAlignment="1">
      <alignment horizontal="left" wrapText="1"/>
    </xf>
    <xf numFmtId="0" fontId="0" fillId="0" borderId="16" xfId="0" applyBorder="1" applyAlignment="1">
      <alignment horizontal="center"/>
    </xf>
    <xf numFmtId="0" fontId="0" fillId="0" borderId="9" xfId="0" applyBorder="1" applyAlignment="1">
      <alignment horizontal="center"/>
    </xf>
    <xf numFmtId="0" fontId="44" fillId="0" borderId="0" xfId="0" applyFont="1" applyAlignment="1">
      <alignment horizontal="center" vertical="center" wrapText="1"/>
    </xf>
    <xf numFmtId="0" fontId="40" fillId="0" borderId="0" xfId="0" applyFont="1" applyAlignment="1">
      <alignment horizontal="center" vertical="center" wrapText="1"/>
    </xf>
    <xf numFmtId="0" fontId="54" fillId="0" borderId="0" xfId="0" applyFont="1" applyAlignment="1">
      <alignment horizontal="center"/>
    </xf>
    <xf numFmtId="0" fontId="46" fillId="0" borderId="0" xfId="0" applyFont="1" applyAlignment="1">
      <alignment horizontal="center"/>
    </xf>
    <xf numFmtId="2" fontId="55" fillId="0" borderId="0" xfId="0" applyNumberFormat="1" applyFont="1" applyAlignment="1">
      <alignment horizontal="center"/>
    </xf>
    <xf numFmtId="168" fontId="55" fillId="0" borderId="16" xfId="0" applyNumberFormat="1" applyFont="1" applyBorder="1" applyAlignment="1">
      <alignment horizontal="center"/>
    </xf>
    <xf numFmtId="0" fontId="49" fillId="41" borderId="42" xfId="0" applyFont="1" applyFill="1" applyBorder="1" applyAlignment="1">
      <alignment horizontal="center" vertical="center"/>
    </xf>
    <xf numFmtId="0" fontId="49" fillId="41" borderId="54" xfId="0" applyFont="1" applyFill="1" applyBorder="1" applyAlignment="1">
      <alignment horizontal="center" vertical="center"/>
    </xf>
    <xf numFmtId="0" fontId="49" fillId="41" borderId="70" xfId="0" applyFont="1" applyFill="1" applyBorder="1" applyAlignment="1">
      <alignment horizontal="center" vertical="center"/>
    </xf>
    <xf numFmtId="0" fontId="38" fillId="0" borderId="0" xfId="0" applyFont="1" applyAlignment="1">
      <alignment horizontal="center" vertical="center" wrapText="1"/>
    </xf>
    <xf numFmtId="2" fontId="40" fillId="0" borderId="0" xfId="0" applyNumberFormat="1" applyFont="1" applyAlignment="1">
      <alignment horizontal="center" vertical="center" wrapText="1"/>
    </xf>
    <xf numFmtId="0" fontId="63" fillId="46" borderId="80" xfId="0" applyFont="1" applyFill="1" applyBorder="1" applyAlignment="1">
      <alignment horizontal="center" vertical="center" wrapText="1"/>
    </xf>
    <xf numFmtId="0" fontId="63" fillId="46" borderId="81" xfId="0" applyFont="1" applyFill="1" applyBorder="1" applyAlignment="1">
      <alignment horizontal="center" vertical="center" wrapText="1"/>
    </xf>
    <xf numFmtId="168" fontId="40" fillId="0" borderId="0" xfId="0" applyNumberFormat="1" applyFont="1" applyAlignment="1">
      <alignment horizontal="center" vertical="center" wrapText="1"/>
    </xf>
    <xf numFmtId="182" fontId="27" fillId="0" borderId="0" xfId="0" applyNumberFormat="1" applyFont="1" applyAlignment="1">
      <alignment vertical="center"/>
    </xf>
    <xf numFmtId="0" fontId="0" fillId="0" borderId="0" xfId="0" applyAlignment="1">
      <alignment horizontal="center" vertical="center"/>
    </xf>
    <xf numFmtId="0" fontId="27" fillId="0" borderId="0" xfId="0" applyFont="1" applyAlignment="1">
      <alignment horizontal="center"/>
    </xf>
    <xf numFmtId="0" fontId="27" fillId="0" borderId="17" xfId="0" applyFont="1" applyBorder="1"/>
    <xf numFmtId="0" fontId="27" fillId="0" borderId="2" xfId="0" applyFont="1" applyBorder="1"/>
    <xf numFmtId="2" fontId="9" fillId="0" borderId="25" xfId="0" applyNumberFormat="1" applyFont="1" applyBorder="1" applyAlignment="1" applyProtection="1">
      <alignment horizontal="center" vertical="center" wrapText="1"/>
      <protection hidden="1"/>
    </xf>
    <xf numFmtId="0" fontId="40" fillId="0" borderId="0" xfId="48" applyNumberFormat="1" applyFont="1" applyFill="1" applyAlignment="1" applyProtection="1">
      <alignment horizontal="left" vertical="center" wrapText="1"/>
      <protection hidden="1"/>
    </xf>
    <xf numFmtId="0" fontId="61" fillId="0" borderId="0" xfId="0" applyFont="1" applyAlignment="1">
      <alignment horizontal="center" vertical="center"/>
    </xf>
    <xf numFmtId="169" fontId="61" fillId="0" borderId="0" xfId="0" applyNumberFormat="1" applyFont="1" applyAlignment="1">
      <alignment horizontal="center" vertical="center"/>
    </xf>
    <xf numFmtId="168" fontId="61" fillId="0" borderId="0" xfId="0" applyNumberFormat="1" applyFont="1" applyAlignment="1">
      <alignment horizontal="center" vertical="center"/>
    </xf>
    <xf numFmtId="2" fontId="61" fillId="0" borderId="0" xfId="0" applyNumberFormat="1" applyFont="1" applyAlignment="1">
      <alignment horizontal="center" vertical="center"/>
    </xf>
    <xf numFmtId="0" fontId="40" fillId="36" borderId="61" xfId="0" applyFont="1" applyFill="1" applyBorder="1" applyAlignment="1" applyProtection="1">
      <alignment horizontal="center" vertical="center"/>
      <protection hidden="1"/>
    </xf>
    <xf numFmtId="169" fontId="40" fillId="0" borderId="61" xfId="0" applyNumberFormat="1" applyFont="1" applyBorder="1" applyAlignment="1" applyProtection="1">
      <alignment horizontal="center" vertical="center"/>
      <protection hidden="1"/>
    </xf>
    <xf numFmtId="0" fontId="40" fillId="0" borderId="61" xfId="0" applyFont="1" applyBorder="1" applyAlignment="1" applyProtection="1">
      <alignment horizontal="center" vertical="center"/>
      <protection hidden="1"/>
    </xf>
    <xf numFmtId="168" fontId="9" fillId="0" borderId="31" xfId="0" applyNumberFormat="1" applyFont="1" applyBorder="1" applyAlignment="1" applyProtection="1">
      <alignment horizontal="center" vertical="center" wrapText="1"/>
      <protection hidden="1"/>
    </xf>
    <xf numFmtId="2" fontId="9" fillId="0" borderId="31" xfId="0" applyNumberFormat="1" applyFont="1" applyBorder="1" applyAlignment="1" applyProtection="1">
      <alignment horizontal="center" vertical="center" wrapText="1"/>
      <protection hidden="1"/>
    </xf>
    <xf numFmtId="0" fontId="11" fillId="0" borderId="40"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wrapText="1"/>
      <protection hidden="1"/>
    </xf>
    <xf numFmtId="2" fontId="9" fillId="0" borderId="29" xfId="0" applyNumberFormat="1"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168" fontId="9" fillId="0" borderId="25" xfId="0" applyNumberFormat="1" applyFont="1" applyBorder="1" applyAlignment="1" applyProtection="1">
      <alignment horizontal="center" vertical="center" wrapText="1"/>
      <protection hidden="1"/>
    </xf>
    <xf numFmtId="2" fontId="9" fillId="0" borderId="27" xfId="0" applyNumberFormat="1" applyFont="1" applyBorder="1" applyAlignment="1" applyProtection="1">
      <alignment horizontal="center" vertical="center" wrapText="1"/>
      <protection hidden="1"/>
    </xf>
    <xf numFmtId="0" fontId="61" fillId="0" borderId="31" xfId="0" applyFont="1" applyBorder="1" applyAlignment="1">
      <alignment horizontal="center" vertical="center" wrapText="1"/>
    </xf>
    <xf numFmtId="49" fontId="9" fillId="0" borderId="31" xfId="0" applyNumberFormat="1" applyFont="1" applyBorder="1" applyAlignment="1" applyProtection="1">
      <alignment horizontal="center" vertical="center" wrapText="1"/>
      <protection hidden="1"/>
    </xf>
    <xf numFmtId="2" fontId="9" fillId="50" borderId="31" xfId="0" applyNumberFormat="1" applyFont="1" applyFill="1" applyBorder="1" applyAlignment="1" applyProtection="1">
      <alignment horizontal="center" vertical="center" wrapText="1"/>
      <protection hidden="1"/>
    </xf>
    <xf numFmtId="2" fontId="9" fillId="50" borderId="25" xfId="0" applyNumberFormat="1" applyFont="1" applyFill="1" applyBorder="1" applyAlignment="1" applyProtection="1">
      <alignment horizontal="center" vertical="center" wrapText="1"/>
      <protection hidden="1"/>
    </xf>
    <xf numFmtId="169" fontId="38" fillId="50" borderId="0" xfId="0" applyNumberFormat="1" applyFont="1" applyFill="1" applyAlignment="1">
      <alignment horizontal="center" vertical="center"/>
    </xf>
    <xf numFmtId="0" fontId="40" fillId="50" borderId="0" xfId="0" applyFont="1" applyFill="1" applyAlignment="1" applyProtection="1">
      <alignment horizontal="left" vertical="center" wrapText="1"/>
      <protection hidden="1"/>
    </xf>
    <xf numFmtId="0" fontId="66" fillId="50" borderId="0" xfId="0" applyFont="1" applyFill="1" applyAlignment="1" applyProtection="1">
      <alignment vertical="justify" wrapText="1"/>
      <protection hidden="1"/>
    </xf>
    <xf numFmtId="0" fontId="24" fillId="50" borderId="0" xfId="0" applyFont="1" applyFill="1"/>
    <xf numFmtId="0" fontId="66" fillId="50" borderId="0" xfId="0" applyFont="1" applyFill="1" applyAlignment="1">
      <alignment vertical="center" wrapText="1"/>
    </xf>
    <xf numFmtId="1" fontId="9" fillId="0" borderId="25" xfId="0" applyNumberFormat="1" applyFont="1" applyBorder="1" applyAlignment="1" applyProtection="1">
      <alignment horizontal="center" vertical="center" wrapText="1"/>
      <protection hidden="1"/>
    </xf>
    <xf numFmtId="0" fontId="49" fillId="41" borderId="5" xfId="0" applyFont="1" applyFill="1" applyBorder="1" applyAlignment="1">
      <alignment horizontal="center" vertical="center" wrapText="1"/>
    </xf>
    <xf numFmtId="0" fontId="46" fillId="40" borderId="31" xfId="0" applyFont="1" applyFill="1" applyBorder="1" applyAlignment="1">
      <alignment horizontal="center" vertical="center" wrapText="1"/>
    </xf>
    <xf numFmtId="0" fontId="46" fillId="40" borderId="29" xfId="0" applyFont="1" applyFill="1" applyBorder="1" applyAlignment="1">
      <alignment horizontal="center" vertical="center" wrapText="1"/>
    </xf>
    <xf numFmtId="0" fontId="56" fillId="41" borderId="18" xfId="0" applyFont="1" applyFill="1" applyBorder="1" applyAlignment="1">
      <alignment horizontal="center" vertical="center"/>
    </xf>
    <xf numFmtId="0" fontId="40" fillId="36" borderId="1" xfId="0" applyFont="1" applyFill="1" applyBorder="1" applyAlignment="1">
      <alignment vertical="center" wrapText="1"/>
    </xf>
    <xf numFmtId="0" fontId="40" fillId="36" borderId="3" xfId="0" applyFont="1" applyFill="1" applyBorder="1" applyAlignment="1">
      <alignment vertical="center" wrapText="1"/>
    </xf>
    <xf numFmtId="0" fontId="49" fillId="36" borderId="0" xfId="0" applyFont="1" applyFill="1" applyAlignment="1" applyProtection="1">
      <alignment horizontal="center" vertical="center" wrapText="1"/>
      <protection hidden="1"/>
    </xf>
    <xf numFmtId="0" fontId="49" fillId="36" borderId="0" xfId="0" applyFont="1" applyFill="1" applyAlignment="1" applyProtection="1">
      <alignment horizontal="center"/>
      <protection hidden="1"/>
    </xf>
    <xf numFmtId="0" fontId="45" fillId="0" borderId="0" xfId="0" applyFont="1" applyAlignment="1" applyProtection="1">
      <alignment horizontal="justify" vertical="center" wrapText="1"/>
      <protection hidden="1"/>
    </xf>
    <xf numFmtId="0" fontId="49" fillId="0" borderId="0" xfId="0" applyFont="1" applyAlignment="1" applyProtection="1">
      <alignment horizontal="center" vertical="center" wrapText="1"/>
      <protection hidden="1"/>
    </xf>
    <xf numFmtId="0" fontId="49" fillId="0" borderId="0" xfId="0" applyFont="1" applyAlignment="1" applyProtection="1">
      <alignment horizontal="justify" vertical="center" wrapText="1"/>
      <protection locked="0" hidden="1"/>
    </xf>
    <xf numFmtId="14" fontId="40" fillId="0" borderId="0" xfId="0" applyNumberFormat="1" applyFont="1" applyAlignment="1" applyProtection="1">
      <alignment vertical="center" wrapText="1"/>
      <protection hidden="1"/>
    </xf>
    <xf numFmtId="0" fontId="46" fillId="40" borderId="90" xfId="0" applyFont="1" applyFill="1" applyBorder="1" applyAlignment="1">
      <alignment horizontal="center" vertical="center"/>
    </xf>
    <xf numFmtId="0" fontId="46" fillId="40" borderId="91" xfId="0" applyFont="1" applyFill="1" applyBorder="1" applyAlignment="1">
      <alignment horizontal="center" vertical="center"/>
    </xf>
    <xf numFmtId="0" fontId="46" fillId="40" borderId="92" xfId="0" applyFont="1" applyFill="1" applyBorder="1" applyAlignment="1">
      <alignment horizontal="center" vertical="center"/>
    </xf>
    <xf numFmtId="0" fontId="38" fillId="40" borderId="91" xfId="0" applyFont="1" applyFill="1" applyBorder="1" applyAlignment="1">
      <alignment horizontal="center" vertical="center" wrapText="1"/>
    </xf>
    <xf numFmtId="0" fontId="38" fillId="40" borderId="92" xfId="0" applyFont="1" applyFill="1" applyBorder="1" applyAlignment="1">
      <alignment horizontal="center" vertical="center" wrapText="1"/>
    </xf>
    <xf numFmtId="0" fontId="46" fillId="40" borderId="90" xfId="0" applyFont="1" applyFill="1" applyBorder="1" applyAlignment="1">
      <alignment horizontal="center" vertical="center" wrapText="1"/>
    </xf>
    <xf numFmtId="0" fontId="46" fillId="40" borderId="91" xfId="0" applyFont="1" applyFill="1" applyBorder="1" applyAlignment="1">
      <alignment horizontal="center" vertical="center" wrapText="1"/>
    </xf>
    <xf numFmtId="0" fontId="46" fillId="40" borderId="92" xfId="0" applyFont="1" applyFill="1" applyBorder="1" applyAlignment="1">
      <alignment horizontal="center" vertical="center" wrapText="1"/>
    </xf>
    <xf numFmtId="0" fontId="46" fillId="43" borderId="29" xfId="0" applyFont="1" applyFill="1" applyBorder="1" applyAlignment="1">
      <alignment horizontal="center" vertical="center" wrapText="1"/>
    </xf>
    <xf numFmtId="0" fontId="46" fillId="43" borderId="22" xfId="0" applyFont="1" applyFill="1" applyBorder="1" applyAlignment="1">
      <alignment horizontal="center" vertical="center" wrapText="1"/>
    </xf>
    <xf numFmtId="0" fontId="46" fillId="43" borderId="52" xfId="0" applyFont="1" applyFill="1" applyBorder="1" applyAlignment="1">
      <alignment horizontal="center" vertical="center" wrapText="1"/>
    </xf>
    <xf numFmtId="0" fontId="46" fillId="43" borderId="93" xfId="0" applyFont="1" applyFill="1" applyBorder="1" applyAlignment="1">
      <alignment horizontal="center" vertical="center" wrapText="1"/>
    </xf>
    <xf numFmtId="0" fontId="46" fillId="43" borderId="94" xfId="0" applyFont="1" applyFill="1" applyBorder="1" applyAlignment="1">
      <alignment horizontal="center" vertical="center" wrapText="1"/>
    </xf>
    <xf numFmtId="0" fontId="46" fillId="43" borderId="53" xfId="0" applyFont="1" applyFill="1" applyBorder="1" applyAlignment="1">
      <alignment horizontal="center" vertical="center" wrapText="1"/>
    </xf>
    <xf numFmtId="0" fontId="46" fillId="43" borderId="39" xfId="0" applyFont="1" applyFill="1" applyBorder="1" applyAlignment="1">
      <alignment horizontal="center" vertical="center" wrapText="1"/>
    </xf>
    <xf numFmtId="0" fontId="46" fillId="43" borderId="41" xfId="0" applyFont="1" applyFill="1" applyBorder="1" applyAlignment="1">
      <alignment horizontal="center" vertical="center" wrapText="1"/>
    </xf>
    <xf numFmtId="168" fontId="38" fillId="43" borderId="52" xfId="0" applyNumberFormat="1" applyFont="1" applyFill="1" applyBorder="1" applyAlignment="1">
      <alignment horizontal="center" vertical="center" wrapText="1"/>
    </xf>
    <xf numFmtId="168" fontId="38" fillId="43" borderId="29" xfId="0" applyNumberFormat="1" applyFont="1" applyFill="1" applyBorder="1" applyAlignment="1">
      <alignment horizontal="center" vertical="center" wrapText="1"/>
    </xf>
    <xf numFmtId="178" fontId="38" fillId="43" borderId="24" xfId="0" applyNumberFormat="1" applyFont="1" applyFill="1" applyBorder="1" applyAlignment="1">
      <alignment horizontal="center" vertical="center" wrapText="1"/>
    </xf>
    <xf numFmtId="178" fontId="38" fillId="43" borderId="27" xfId="0" applyNumberFormat="1" applyFont="1" applyFill="1" applyBorder="1" applyAlignment="1">
      <alignment horizontal="center" vertical="center" wrapText="1"/>
    </xf>
    <xf numFmtId="0" fontId="46" fillId="43" borderId="0" xfId="0" applyFont="1" applyFill="1" applyAlignment="1">
      <alignment horizontal="center" vertical="center" wrapText="1"/>
    </xf>
    <xf numFmtId="168" fontId="46" fillId="43" borderId="52" xfId="0" applyNumberFormat="1" applyFont="1" applyFill="1" applyBorder="1" applyAlignment="1">
      <alignment horizontal="center" vertical="center" wrapText="1"/>
    </xf>
    <xf numFmtId="168" fontId="46" fillId="43" borderId="29" xfId="0" applyNumberFormat="1" applyFont="1" applyFill="1" applyBorder="1" applyAlignment="1">
      <alignment horizontal="center" vertical="center" wrapText="1"/>
    </xf>
    <xf numFmtId="178" fontId="46" fillId="43" borderId="24" xfId="0" applyNumberFormat="1" applyFont="1" applyFill="1" applyBorder="1" applyAlignment="1">
      <alignment horizontal="center" vertical="center" wrapText="1"/>
    </xf>
    <xf numFmtId="0" fontId="46" fillId="40" borderId="30" xfId="0" applyFont="1" applyFill="1" applyBorder="1" applyAlignment="1">
      <alignment horizontal="center" vertical="center" wrapText="1"/>
    </xf>
    <xf numFmtId="0" fontId="46" fillId="40" borderId="79" xfId="0" applyFont="1" applyFill="1" applyBorder="1" applyAlignment="1">
      <alignment horizontal="center" vertical="center" wrapText="1"/>
    </xf>
    <xf numFmtId="0" fontId="46" fillId="40" borderId="100" xfId="0" applyFont="1" applyFill="1" applyBorder="1" applyAlignment="1">
      <alignment horizontal="center" vertical="center" wrapText="1"/>
    </xf>
    <xf numFmtId="0" fontId="46" fillId="40" borderId="101" xfId="0" applyFont="1" applyFill="1" applyBorder="1" applyAlignment="1">
      <alignment horizontal="center" vertical="center" wrapText="1"/>
    </xf>
    <xf numFmtId="2" fontId="46" fillId="43" borderId="91" xfId="0" applyNumberFormat="1" applyFont="1" applyFill="1" applyBorder="1" applyAlignment="1">
      <alignment horizontal="center" vertical="center" wrapText="1"/>
    </xf>
    <xf numFmtId="178" fontId="46" fillId="43" borderId="92" xfId="0" applyNumberFormat="1" applyFont="1" applyFill="1" applyBorder="1" applyAlignment="1">
      <alignment horizontal="center" vertical="center" wrapText="1"/>
    </xf>
    <xf numFmtId="0" fontId="46" fillId="42" borderId="30" xfId="0" applyFont="1" applyFill="1" applyBorder="1" applyAlignment="1">
      <alignment horizontal="center"/>
    </xf>
    <xf numFmtId="0" fontId="46" fillId="42" borderId="101" xfId="0" applyFont="1" applyFill="1" applyBorder="1" applyAlignment="1">
      <alignment horizontal="center"/>
    </xf>
    <xf numFmtId="168" fontId="46" fillId="43" borderId="23" xfId="0" applyNumberFormat="1" applyFont="1" applyFill="1" applyBorder="1" applyAlignment="1">
      <alignment horizontal="center" vertical="center" wrapText="1"/>
    </xf>
    <xf numFmtId="168" fontId="46" fillId="40" borderId="29" xfId="0" applyNumberFormat="1" applyFont="1" applyFill="1" applyBorder="1" applyAlignment="1">
      <alignment horizontal="center" vertical="center" wrapText="1"/>
    </xf>
    <xf numFmtId="170" fontId="46" fillId="40" borderId="23" xfId="0" applyNumberFormat="1" applyFont="1" applyFill="1" applyBorder="1" applyAlignment="1">
      <alignment horizontal="center" vertical="center" wrapText="1"/>
    </xf>
    <xf numFmtId="2" fontId="46" fillId="45" borderId="27" xfId="0" applyNumberFormat="1" applyFont="1" applyFill="1" applyBorder="1" applyAlignment="1">
      <alignment horizontal="center" vertical="center" wrapText="1"/>
    </xf>
    <xf numFmtId="169" fontId="46" fillId="43" borderId="27" xfId="0" applyNumberFormat="1" applyFont="1" applyFill="1" applyBorder="1" applyAlignment="1">
      <alignment horizontal="center" vertical="center" wrapText="1"/>
    </xf>
    <xf numFmtId="2" fontId="46" fillId="43" borderId="24" xfId="0" applyNumberFormat="1" applyFont="1" applyFill="1" applyBorder="1" applyAlignment="1">
      <alignment horizontal="center" vertical="center" wrapText="1"/>
    </xf>
    <xf numFmtId="0" fontId="46" fillId="40" borderId="28" xfId="0" applyFont="1" applyFill="1" applyBorder="1" applyAlignment="1">
      <alignment horizontal="center" vertical="center" wrapText="1"/>
    </xf>
    <xf numFmtId="0" fontId="68" fillId="40" borderId="29" xfId="0" applyFont="1" applyFill="1" applyBorder="1" applyAlignment="1">
      <alignment horizontal="center" vertical="center" wrapText="1"/>
    </xf>
    <xf numFmtId="2" fontId="46" fillId="43" borderId="27" xfId="0" applyNumberFormat="1" applyFont="1" applyFill="1" applyBorder="1" applyAlignment="1">
      <alignment horizontal="center" vertical="center" wrapText="1"/>
    </xf>
    <xf numFmtId="0" fontId="68" fillId="40" borderId="91" xfId="0" applyFont="1" applyFill="1" applyBorder="1" applyAlignment="1">
      <alignment horizontal="center" vertical="center" wrapText="1"/>
    </xf>
    <xf numFmtId="0" fontId="46" fillId="43" borderId="91" xfId="0" applyFont="1" applyFill="1" applyBorder="1" applyAlignment="1">
      <alignment horizontal="center" vertical="center" wrapText="1"/>
    </xf>
    <xf numFmtId="169" fontId="46" fillId="43" borderId="92" xfId="0" applyNumberFormat="1" applyFont="1" applyFill="1" applyBorder="1" applyAlignment="1">
      <alignment horizontal="center" vertical="center" wrapText="1"/>
    </xf>
    <xf numFmtId="0" fontId="69" fillId="52" borderId="36" xfId="0" quotePrefix="1" applyFont="1" applyFill="1" applyBorder="1" applyAlignment="1">
      <alignment horizontal="center" vertical="center" wrapText="1"/>
    </xf>
    <xf numFmtId="0" fontId="46" fillId="43" borderId="79" xfId="0" applyFont="1" applyFill="1" applyBorder="1" applyAlignment="1">
      <alignment horizontal="center" vertical="center" wrapText="1"/>
    </xf>
    <xf numFmtId="0" fontId="46" fillId="43" borderId="24" xfId="0" applyFont="1" applyFill="1" applyBorder="1" applyAlignment="1">
      <alignment horizontal="center" vertical="center" wrapText="1"/>
    </xf>
    <xf numFmtId="0" fontId="46" fillId="43" borderId="42" xfId="0" applyFont="1" applyFill="1" applyBorder="1" applyAlignment="1">
      <alignment horizontal="center" vertical="center" wrapText="1"/>
    </xf>
    <xf numFmtId="2" fontId="46" fillId="45" borderId="92" xfId="0" applyNumberFormat="1" applyFont="1" applyFill="1" applyBorder="1" applyAlignment="1">
      <alignment horizontal="center" vertical="center" wrapText="1"/>
    </xf>
    <xf numFmtId="0" fontId="38" fillId="43" borderId="27" xfId="0" applyFont="1" applyFill="1" applyBorder="1" applyAlignment="1">
      <alignment horizontal="center" vertical="center" wrapText="1"/>
    </xf>
    <xf numFmtId="0" fontId="46" fillId="43" borderId="27" xfId="0" applyFont="1" applyFill="1" applyBorder="1" applyAlignment="1">
      <alignment horizontal="center" vertical="center" wrapText="1"/>
    </xf>
    <xf numFmtId="168" fontId="40" fillId="40" borderId="28" xfId="0" applyNumberFormat="1" applyFont="1" applyFill="1" applyBorder="1" applyAlignment="1">
      <alignment horizontal="center" vertical="center" wrapText="1"/>
    </xf>
    <xf numFmtId="168" fontId="40" fillId="40" borderId="15" xfId="0" applyNumberFormat="1" applyFont="1" applyFill="1" applyBorder="1" applyAlignment="1">
      <alignment horizontal="center" vertical="center" wrapText="1"/>
    </xf>
    <xf numFmtId="168" fontId="40" fillId="40" borderId="90" xfId="0" applyNumberFormat="1" applyFont="1" applyFill="1" applyBorder="1" applyAlignment="1">
      <alignment horizontal="center" vertical="center" wrapText="1"/>
    </xf>
    <xf numFmtId="168" fontId="40" fillId="40" borderId="91" xfId="0" applyNumberFormat="1" applyFont="1" applyFill="1" applyBorder="1" applyAlignment="1">
      <alignment horizontal="center" vertical="center" wrapText="1"/>
    </xf>
    <xf numFmtId="168" fontId="40" fillId="40" borderId="106" xfId="0" applyNumberFormat="1" applyFont="1" applyFill="1" applyBorder="1" applyAlignment="1">
      <alignment horizontal="center" vertical="center" wrapText="1"/>
    </xf>
    <xf numFmtId="168" fontId="40" fillId="40" borderId="64" xfId="0" applyNumberFormat="1" applyFont="1" applyFill="1" applyBorder="1" applyAlignment="1">
      <alignment horizontal="center" vertical="center" wrapText="1"/>
    </xf>
    <xf numFmtId="168" fontId="38" fillId="43" borderId="22" xfId="0" applyNumberFormat="1" applyFont="1" applyFill="1" applyBorder="1" applyAlignment="1">
      <alignment horizontal="center" vertical="center" wrapText="1"/>
    </xf>
    <xf numFmtId="168" fontId="38" fillId="43" borderId="23" xfId="0" applyNumberFormat="1" applyFont="1" applyFill="1" applyBorder="1" applyAlignment="1">
      <alignment horizontal="center" vertical="center" wrapText="1"/>
    </xf>
    <xf numFmtId="168" fontId="46" fillId="43" borderId="22" xfId="0" applyNumberFormat="1" applyFont="1" applyFill="1" applyBorder="1" applyAlignment="1">
      <alignment horizontal="center" vertical="center" wrapText="1"/>
    </xf>
    <xf numFmtId="0" fontId="56" fillId="36" borderId="7" xfId="0" applyFont="1" applyFill="1" applyBorder="1" applyAlignment="1">
      <alignment vertical="center"/>
    </xf>
    <xf numFmtId="0" fontId="51" fillId="0" borderId="0" xfId="0" applyFont="1" applyAlignment="1">
      <alignment horizontal="center" vertical="center"/>
    </xf>
    <xf numFmtId="0" fontId="56" fillId="36" borderId="0" xfId="0" applyFont="1" applyFill="1" applyAlignment="1">
      <alignment vertical="center"/>
    </xf>
    <xf numFmtId="0" fontId="58" fillId="46" borderId="18" xfId="0" applyFont="1" applyFill="1" applyBorder="1" applyAlignment="1">
      <alignment horizontal="center" vertical="center"/>
    </xf>
    <xf numFmtId="0" fontId="46" fillId="40" borderId="55" xfId="0" applyFont="1" applyFill="1" applyBorder="1" applyAlignment="1">
      <alignment horizontal="left" vertical="center"/>
    </xf>
    <xf numFmtId="0" fontId="64" fillId="46" borderId="18" xfId="0" applyFont="1" applyFill="1" applyBorder="1" applyAlignment="1">
      <alignment horizontal="center" vertical="center"/>
    </xf>
    <xf numFmtId="0" fontId="64" fillId="46" borderId="10" xfId="0" applyFont="1" applyFill="1" applyBorder="1" applyAlignment="1">
      <alignment horizontal="center" vertical="center"/>
    </xf>
    <xf numFmtId="0" fontId="0" fillId="50" borderId="1" xfId="0" applyFill="1" applyBorder="1" applyAlignment="1">
      <alignment horizontal="right"/>
    </xf>
    <xf numFmtId="0" fontId="0" fillId="50" borderId="17" xfId="0" applyFill="1" applyBorder="1"/>
    <xf numFmtId="168" fontId="38" fillId="0" borderId="0" xfId="0" applyNumberFormat="1" applyFont="1" applyAlignment="1">
      <alignment horizontal="center" vertical="center" wrapText="1"/>
    </xf>
    <xf numFmtId="0" fontId="38" fillId="40" borderId="18" xfId="0" applyFont="1" applyFill="1" applyBorder="1" applyAlignment="1">
      <alignment horizontal="center" vertical="center" wrapText="1"/>
    </xf>
    <xf numFmtId="174" fontId="40" fillId="52" borderId="18" xfId="0" applyNumberFormat="1" applyFont="1" applyFill="1" applyBorder="1" applyAlignment="1">
      <alignment horizontal="center" vertical="center" wrapText="1"/>
    </xf>
    <xf numFmtId="0" fontId="38" fillId="49" borderId="18" xfId="0" applyFont="1" applyFill="1" applyBorder="1" applyAlignment="1">
      <alignment horizontal="center" vertical="center"/>
    </xf>
    <xf numFmtId="0" fontId="46" fillId="44" borderId="60" xfId="0" applyFont="1" applyFill="1" applyBorder="1" applyAlignment="1">
      <alignment horizontal="center" vertical="center" wrapText="1"/>
    </xf>
    <xf numFmtId="0" fontId="46" fillId="43" borderId="107" xfId="0" applyFont="1" applyFill="1" applyBorder="1" applyAlignment="1">
      <alignment horizontal="center" vertical="center" wrapText="1"/>
    </xf>
    <xf numFmtId="0" fontId="38" fillId="44" borderId="60" xfId="0" applyFont="1" applyFill="1" applyBorder="1" applyAlignment="1">
      <alignment horizontal="center" vertical="center" wrapText="1"/>
    </xf>
    <xf numFmtId="1" fontId="57" fillId="38" borderId="60" xfId="49" applyNumberFormat="1" applyFont="1" applyBorder="1" applyAlignment="1">
      <alignment horizontal="center" vertical="center" wrapText="1"/>
      <protection locked="0"/>
    </xf>
    <xf numFmtId="0" fontId="46" fillId="42" borderId="20" xfId="0" applyFont="1" applyFill="1" applyBorder="1" applyAlignment="1">
      <alignment horizontal="center" vertical="center"/>
    </xf>
    <xf numFmtId="0" fontId="46" fillId="48" borderId="7" xfId="0" applyFont="1" applyFill="1" applyBorder="1" applyAlignment="1">
      <alignment horizontal="center" vertical="center"/>
    </xf>
    <xf numFmtId="1" fontId="57" fillId="38" borderId="18" xfId="49" applyNumberFormat="1" applyFont="1" applyBorder="1" applyAlignment="1">
      <alignment horizontal="center" vertical="center"/>
      <protection locked="0"/>
    </xf>
    <xf numFmtId="0" fontId="57" fillId="39" borderId="18" xfId="50" applyFont="1" applyBorder="1" applyAlignment="1">
      <alignment horizontal="center" vertical="center"/>
    </xf>
    <xf numFmtId="2" fontId="57" fillId="38" borderId="29" xfId="49" applyFont="1" applyBorder="1" applyAlignment="1">
      <alignment horizontal="center" vertical="center" wrapText="1"/>
      <protection locked="0"/>
    </xf>
    <xf numFmtId="175" fontId="46" fillId="52" borderId="23" xfId="0" applyNumberFormat="1" applyFont="1" applyFill="1" applyBorder="1" applyAlignment="1">
      <alignment vertical="center"/>
    </xf>
    <xf numFmtId="0" fontId="43" fillId="0" borderId="0" xfId="0" applyFont="1" applyProtection="1">
      <protection hidden="1"/>
    </xf>
    <xf numFmtId="0" fontId="46" fillId="0" borderId="0" xfId="0" applyFont="1" applyAlignment="1" applyProtection="1">
      <alignment horizontal="center"/>
      <protection hidden="1"/>
    </xf>
    <xf numFmtId="2" fontId="61" fillId="38" borderId="18" xfId="49" applyFont="1" applyBorder="1" applyAlignment="1">
      <alignment horizontal="center" vertical="center"/>
      <protection locked="0"/>
    </xf>
    <xf numFmtId="0" fontId="11" fillId="0" borderId="62"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0" fontId="11" fillId="0" borderId="38"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34" xfId="0" applyFont="1" applyBorder="1" applyAlignment="1" applyProtection="1">
      <alignment horizontal="center" vertical="center" wrapText="1"/>
      <protection hidden="1"/>
    </xf>
    <xf numFmtId="0" fontId="48" fillId="0" borderId="35" xfId="0" applyFont="1" applyBorder="1" applyAlignment="1" applyProtection="1">
      <alignment horizontal="center" vertical="top" wrapText="1"/>
      <protection hidden="1"/>
    </xf>
    <xf numFmtId="183" fontId="0" fillId="0" borderId="25" xfId="0" applyNumberFormat="1" applyBorder="1" applyAlignment="1">
      <alignment horizontal="center" vertical="center"/>
    </xf>
    <xf numFmtId="165" fontId="0" fillId="0" borderId="27" xfId="0" applyNumberFormat="1" applyBorder="1" applyAlignment="1">
      <alignment horizontal="center" vertical="center"/>
    </xf>
    <xf numFmtId="0" fontId="40" fillId="51" borderId="62" xfId="0" applyFont="1" applyFill="1" applyBorder="1" applyAlignment="1" applyProtection="1">
      <alignment horizontal="center" vertical="center" wrapText="1"/>
      <protection hidden="1"/>
    </xf>
    <xf numFmtId="183" fontId="0" fillId="0" borderId="36" xfId="0" applyNumberFormat="1" applyBorder="1" applyAlignment="1">
      <alignment horizontal="center" vertical="center"/>
    </xf>
    <xf numFmtId="170" fontId="0" fillId="0" borderId="36" xfId="0" applyNumberFormat="1" applyBorder="1" applyAlignment="1">
      <alignment horizontal="center" vertical="center"/>
    </xf>
    <xf numFmtId="170" fontId="0" fillId="0" borderId="38" xfId="0" applyNumberFormat="1" applyBorder="1" applyAlignment="1">
      <alignment horizontal="center" vertical="center"/>
    </xf>
    <xf numFmtId="2" fontId="61" fillId="38" borderId="18" xfId="49" applyFont="1" applyBorder="1" applyAlignment="1">
      <alignment horizontal="center" vertical="center" wrapText="1"/>
      <protection locked="0"/>
    </xf>
    <xf numFmtId="0" fontId="46" fillId="42" borderId="38" xfId="0" applyFont="1" applyFill="1" applyBorder="1" applyAlignment="1">
      <alignment horizontal="center" vertical="center"/>
    </xf>
    <xf numFmtId="2" fontId="57" fillId="38" borderId="15" xfId="49" applyFont="1" applyBorder="1" applyAlignment="1" applyProtection="1">
      <alignment horizontal="center" vertical="center" wrapText="1"/>
    </xf>
    <xf numFmtId="2" fontId="57" fillId="38" borderId="92" xfId="49" applyFont="1" applyBorder="1" applyAlignment="1" applyProtection="1">
      <alignment horizontal="center" vertical="center" wrapText="1"/>
    </xf>
    <xf numFmtId="2" fontId="57" fillId="38" borderId="104" xfId="49" applyFont="1" applyBorder="1" applyAlignment="1" applyProtection="1">
      <alignment horizontal="center" vertical="center" wrapText="1"/>
    </xf>
    <xf numFmtId="1" fontId="38" fillId="40" borderId="30" xfId="0" applyNumberFormat="1" applyFont="1" applyFill="1" applyBorder="1" applyAlignment="1">
      <alignment vertical="center" wrapText="1"/>
    </xf>
    <xf numFmtId="1" fontId="38" fillId="40" borderId="14" xfId="0" applyNumberFormat="1" applyFont="1" applyFill="1" applyBorder="1" applyAlignment="1">
      <alignment vertical="center" wrapText="1"/>
    </xf>
    <xf numFmtId="0" fontId="50" fillId="0" borderId="0" xfId="0" applyFont="1" applyAlignment="1">
      <alignment horizontal="center" vertical="center" wrapText="1"/>
    </xf>
    <xf numFmtId="2" fontId="46" fillId="52" borderId="91" xfId="0" applyNumberFormat="1" applyFont="1" applyFill="1" applyBorder="1" applyAlignment="1" applyProtection="1">
      <alignment horizontal="center" vertical="center"/>
      <protection locked="0"/>
    </xf>
    <xf numFmtId="2" fontId="46" fillId="52" borderId="91" xfId="0" applyNumberFormat="1" applyFont="1" applyFill="1" applyBorder="1" applyAlignment="1" applyProtection="1">
      <alignment horizontal="left" vertical="center"/>
      <protection locked="0"/>
    </xf>
    <xf numFmtId="175" fontId="46" fillId="46" borderId="91" xfId="0" applyNumberFormat="1" applyFont="1" applyFill="1" applyBorder="1" applyAlignment="1">
      <alignment horizontal="center" vertical="center"/>
    </xf>
    <xf numFmtId="175" fontId="46" fillId="46" borderId="92" xfId="0" applyNumberFormat="1" applyFont="1" applyFill="1" applyBorder="1" applyAlignment="1">
      <alignment horizontal="center" vertical="center"/>
    </xf>
    <xf numFmtId="175" fontId="46" fillId="52" borderId="19" xfId="0" applyNumberFormat="1" applyFont="1" applyFill="1" applyBorder="1" applyAlignment="1" applyProtection="1">
      <alignment horizontal="left" vertical="center"/>
      <protection locked="0"/>
    </xf>
    <xf numFmtId="0" fontId="40" fillId="51" borderId="31" xfId="0" applyFont="1" applyFill="1" applyBorder="1" applyAlignment="1">
      <alignment horizontal="center" vertical="center"/>
    </xf>
    <xf numFmtId="0" fontId="40" fillId="51" borderId="52" xfId="0" applyFont="1" applyFill="1" applyBorder="1" applyAlignment="1">
      <alignment horizontal="center" vertical="center"/>
    </xf>
    <xf numFmtId="165" fontId="40" fillId="51" borderId="31" xfId="0" applyNumberFormat="1" applyFont="1" applyFill="1" applyBorder="1" applyAlignment="1">
      <alignment horizontal="center" vertical="center"/>
    </xf>
    <xf numFmtId="10" fontId="40" fillId="51" borderId="29" xfId="0" applyNumberFormat="1" applyFont="1" applyFill="1" applyBorder="1" applyAlignment="1">
      <alignment horizontal="center" vertical="center"/>
    </xf>
    <xf numFmtId="170" fontId="46" fillId="42" borderId="24" xfId="0" applyNumberFormat="1" applyFont="1" applyFill="1" applyBorder="1" applyAlignment="1">
      <alignment horizontal="center" vertical="center"/>
    </xf>
    <xf numFmtId="0" fontId="46" fillId="42" borderId="25" xfId="0" applyFont="1" applyFill="1" applyBorder="1" applyAlignment="1">
      <alignment horizontal="center" vertical="center"/>
    </xf>
    <xf numFmtId="171" fontId="46" fillId="42" borderId="25" xfId="0" applyNumberFormat="1" applyFont="1" applyFill="1" applyBorder="1" applyAlignment="1">
      <alignment horizontal="center" vertical="center"/>
    </xf>
    <xf numFmtId="2" fontId="46" fillId="42" borderId="25" xfId="0" applyNumberFormat="1" applyFont="1" applyFill="1" applyBorder="1" applyAlignment="1">
      <alignment horizontal="center" vertical="center"/>
    </xf>
    <xf numFmtId="10" fontId="46" fillId="42" borderId="27" xfId="0" applyNumberFormat="1" applyFont="1" applyFill="1" applyBorder="1" applyAlignment="1">
      <alignment horizontal="center" vertical="center"/>
    </xf>
    <xf numFmtId="168" fontId="46" fillId="42" borderId="25" xfId="0" applyNumberFormat="1" applyFont="1" applyFill="1" applyBorder="1" applyAlignment="1">
      <alignment horizontal="center" vertical="center"/>
    </xf>
    <xf numFmtId="0" fontId="40" fillId="51" borderId="40" xfId="0" applyFont="1" applyFill="1" applyBorder="1" applyAlignment="1">
      <alignment horizontal="center" vertical="center"/>
    </xf>
    <xf numFmtId="10" fontId="40" fillId="51" borderId="23" xfId="0" applyNumberFormat="1" applyFont="1" applyFill="1" applyBorder="1" applyAlignment="1">
      <alignment horizontal="center" vertical="center"/>
    </xf>
    <xf numFmtId="0" fontId="40" fillId="51" borderId="31" xfId="0" quotePrefix="1" applyFont="1" applyFill="1" applyBorder="1" applyAlignment="1">
      <alignment horizontal="center" vertical="center"/>
    </xf>
    <xf numFmtId="0" fontId="43" fillId="0" borderId="0" xfId="0" applyFont="1" applyAlignment="1" applyProtection="1">
      <alignment horizontal="center"/>
      <protection hidden="1"/>
    </xf>
    <xf numFmtId="0" fontId="46" fillId="0" borderId="0" xfId="0" applyFont="1" applyAlignment="1" applyProtection="1">
      <alignment horizontal="left" vertical="center" wrapText="1"/>
      <protection hidden="1"/>
    </xf>
    <xf numFmtId="0" fontId="31" fillId="0" borderId="0" xfId="0" applyFont="1" applyAlignment="1" applyProtection="1">
      <alignment vertical="center" wrapText="1"/>
      <protection hidden="1"/>
    </xf>
    <xf numFmtId="0" fontId="43" fillId="0" borderId="0" xfId="0" applyFont="1" applyAlignment="1" applyProtection="1">
      <alignment horizontal="center" vertical="center" wrapText="1"/>
      <protection hidden="1"/>
    </xf>
    <xf numFmtId="0" fontId="31" fillId="0" borderId="0" xfId="0" applyFont="1" applyAlignment="1" applyProtection="1">
      <alignment horizontal="left" vertical="center" wrapText="1"/>
      <protection hidden="1"/>
    </xf>
    <xf numFmtId="0" fontId="43" fillId="0" borderId="0" xfId="0" applyFont="1" applyAlignment="1" applyProtection="1">
      <alignment horizontal="left" vertical="center" wrapText="1"/>
      <protection hidden="1"/>
    </xf>
    <xf numFmtId="0" fontId="43" fillId="0" borderId="0" xfId="0" applyFont="1" applyAlignment="1" applyProtection="1">
      <alignment vertical="center" wrapText="1"/>
      <protection hidden="1"/>
    </xf>
    <xf numFmtId="0" fontId="46" fillId="0" borderId="0" xfId="0" applyFont="1" applyAlignment="1" applyProtection="1">
      <alignment horizontal="left" vertical="center"/>
      <protection hidden="1"/>
    </xf>
    <xf numFmtId="0" fontId="46" fillId="0" borderId="0" xfId="0" applyFont="1" applyAlignment="1" applyProtection="1">
      <alignment vertical="center"/>
      <protection hidden="1"/>
    </xf>
    <xf numFmtId="0" fontId="51" fillId="0" borderId="0" xfId="0" applyFont="1" applyAlignment="1" applyProtection="1">
      <alignment horizontal="left" vertical="center" wrapText="1"/>
      <protection hidden="1"/>
    </xf>
    <xf numFmtId="0" fontId="51" fillId="0" borderId="0" xfId="0" applyFont="1" applyAlignment="1" applyProtection="1">
      <alignment horizontal="justify" vertical="justify" wrapText="1"/>
      <protection hidden="1"/>
    </xf>
    <xf numFmtId="0" fontId="51" fillId="0" borderId="0" xfId="0" applyFont="1" applyAlignment="1" applyProtection="1">
      <alignment horizontal="left"/>
      <protection hidden="1"/>
    </xf>
    <xf numFmtId="0" fontId="46" fillId="36" borderId="0" xfId="0" applyFont="1" applyFill="1" applyAlignment="1">
      <alignment vertical="center"/>
    </xf>
    <xf numFmtId="0" fontId="31" fillId="0" borderId="0" xfId="0" applyFont="1" applyAlignment="1" applyProtection="1">
      <alignment horizontal="center" vertical="center" wrapText="1"/>
      <protection hidden="1"/>
    </xf>
    <xf numFmtId="0" fontId="10" fillId="0" borderId="40" xfId="0" applyFont="1" applyBorder="1" applyAlignment="1" applyProtection="1">
      <alignment horizontal="center" vertical="center" wrapText="1"/>
      <protection hidden="1"/>
    </xf>
    <xf numFmtId="0" fontId="0" fillId="0" borderId="31" xfId="0" applyBorder="1" applyAlignment="1">
      <alignment horizontal="center" vertical="center" wrapText="1"/>
    </xf>
    <xf numFmtId="49" fontId="8" fillId="0" borderId="31" xfId="0" applyNumberFormat="1" applyFont="1" applyBorder="1" applyAlignment="1" applyProtection="1">
      <alignment horizontal="center" vertical="center" wrapText="1"/>
      <protection hidden="1"/>
    </xf>
    <xf numFmtId="2" fontId="8" fillId="0" borderId="25" xfId="0" applyNumberFormat="1" applyFont="1" applyBorder="1" applyAlignment="1" applyProtection="1">
      <alignment horizontal="center" vertical="center" wrapText="1"/>
      <protection hidden="1"/>
    </xf>
    <xf numFmtId="1" fontId="8" fillId="0" borderId="25" xfId="0" applyNumberFormat="1" applyFont="1" applyBorder="1" applyAlignment="1" applyProtection="1">
      <alignment horizontal="center" vertical="center" wrapText="1"/>
      <protection hidden="1"/>
    </xf>
    <xf numFmtId="0" fontId="43" fillId="36" borderId="0" xfId="0" applyFont="1" applyFill="1" applyProtection="1">
      <protection hidden="1"/>
    </xf>
    <xf numFmtId="0" fontId="70" fillId="0" borderId="0" xfId="0" applyFont="1" applyAlignment="1" applyProtection="1">
      <alignment horizontal="left" vertical="center"/>
      <protection hidden="1"/>
    </xf>
    <xf numFmtId="0" fontId="70" fillId="0" borderId="0" xfId="0" applyFont="1" applyAlignment="1" applyProtection="1">
      <alignment horizontal="center" vertical="center" wrapText="1"/>
      <protection hidden="1"/>
    </xf>
    <xf numFmtId="0" fontId="29" fillId="0" borderId="0" xfId="0" applyFont="1" applyAlignment="1" applyProtection="1">
      <alignment horizontal="justify" vertical="justify" wrapText="1"/>
      <protection hidden="1"/>
    </xf>
    <xf numFmtId="0" fontId="29" fillId="36" borderId="0" xfId="0" applyFont="1" applyFill="1" applyProtection="1">
      <protection hidden="1"/>
    </xf>
    <xf numFmtId="0" fontId="8" fillId="0" borderId="0" xfId="0" applyFont="1" applyAlignment="1" applyProtection="1">
      <alignment vertical="center" wrapText="1"/>
      <protection hidden="1"/>
    </xf>
    <xf numFmtId="0" fontId="10" fillId="0" borderId="33"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2" fontId="8" fillId="0" borderId="0" xfId="0" applyNumberFormat="1"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169" fontId="0" fillId="0" borderId="0" xfId="0" applyNumberFormat="1" applyAlignment="1">
      <alignment horizontal="center" vertical="center"/>
    </xf>
    <xf numFmtId="168" fontId="0" fillId="0" borderId="0" xfId="0" applyNumberFormat="1" applyAlignment="1">
      <alignment horizontal="center" vertical="center"/>
    </xf>
    <xf numFmtId="2" fontId="0" fillId="0" borderId="0" xfId="0" applyNumberFormat="1" applyAlignment="1">
      <alignment horizontal="center" vertical="center"/>
    </xf>
    <xf numFmtId="177" fontId="8" fillId="0" borderId="0" xfId="0" applyNumberFormat="1" applyFont="1" applyAlignment="1" applyProtection="1">
      <alignment vertical="center" wrapText="1"/>
      <protection hidden="1"/>
    </xf>
    <xf numFmtId="0" fontId="8" fillId="0" borderId="0" xfId="0" applyFont="1" applyProtection="1">
      <protection hidden="1"/>
    </xf>
    <xf numFmtId="169" fontId="43" fillId="36" borderId="0" xfId="0" applyNumberFormat="1" applyFont="1" applyFill="1" applyProtection="1">
      <protection hidden="1"/>
    </xf>
    <xf numFmtId="0" fontId="46" fillId="0" borderId="0" xfId="0" applyFont="1" applyAlignment="1" applyProtection="1">
      <alignment horizontal="right"/>
      <protection hidden="1"/>
    </xf>
    <xf numFmtId="1" fontId="46" fillId="0" borderId="0" xfId="0" applyNumberFormat="1" applyFont="1" applyProtection="1">
      <protection hidden="1"/>
    </xf>
    <xf numFmtId="0" fontId="0" fillId="0" borderId="0" xfId="0" applyAlignment="1">
      <alignment horizontal="justify" vertical="center" wrapText="1"/>
    </xf>
    <xf numFmtId="0" fontId="6" fillId="0" borderId="0" xfId="0" applyFont="1" applyAlignment="1" applyProtection="1">
      <alignment horizontal="justify" vertical="center" wrapText="1"/>
      <protection hidden="1"/>
    </xf>
    <xf numFmtId="2" fontId="0" fillId="38" borderId="18" xfId="49" applyFont="1" applyBorder="1" applyAlignment="1">
      <alignment horizontal="center" vertical="center"/>
      <protection locked="0"/>
    </xf>
    <xf numFmtId="0" fontId="46" fillId="0" borderId="0" xfId="0" applyFont="1" applyProtection="1">
      <protection hidden="1"/>
    </xf>
    <xf numFmtId="0" fontId="46" fillId="50" borderId="23" xfId="0" applyFont="1" applyFill="1" applyBorder="1" applyAlignment="1">
      <alignment horizontal="center" vertical="center" wrapText="1"/>
    </xf>
    <xf numFmtId="0" fontId="46" fillId="50" borderId="29" xfId="0" applyFont="1" applyFill="1" applyBorder="1" applyAlignment="1">
      <alignment horizontal="center" vertical="center" wrapText="1"/>
    </xf>
    <xf numFmtId="0" fontId="46" fillId="50" borderId="27" xfId="0" applyFont="1" applyFill="1" applyBorder="1" applyAlignment="1">
      <alignment horizontal="center" vertical="center" wrapText="1"/>
    </xf>
    <xf numFmtId="0" fontId="46" fillId="40" borderId="33" xfId="0" applyFont="1" applyFill="1" applyBorder="1" applyAlignment="1">
      <alignment vertical="center" wrapText="1"/>
    </xf>
    <xf numFmtId="169" fontId="46"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5" fillId="52" borderId="96" xfId="0" applyFont="1" applyFill="1" applyBorder="1" applyAlignment="1" applyProtection="1">
      <alignment horizontal="center" vertical="center"/>
      <protection locked="0"/>
    </xf>
    <xf numFmtId="0" fontId="5" fillId="52" borderId="26" xfId="0" applyFont="1" applyFill="1" applyBorder="1" applyProtection="1">
      <protection locked="0"/>
    </xf>
    <xf numFmtId="0" fontId="5" fillId="36" borderId="0" xfId="0" applyFont="1" applyFill="1"/>
    <xf numFmtId="0" fontId="5" fillId="36" borderId="0" xfId="0" applyFont="1" applyFill="1" applyAlignment="1">
      <alignment horizontal="left"/>
    </xf>
    <xf numFmtId="0" fontId="5" fillId="36" borderId="0" xfId="0" applyFont="1" applyFill="1" applyAlignment="1">
      <alignment horizontal="center"/>
    </xf>
    <xf numFmtId="0" fontId="5" fillId="2" borderId="0" xfId="0" applyFont="1" applyFill="1" applyAlignment="1">
      <alignment horizontal="center"/>
    </xf>
    <xf numFmtId="0" fontId="5" fillId="2" borderId="0" xfId="0" applyFont="1" applyFill="1" applyAlignment="1">
      <alignment horizontal="left"/>
    </xf>
    <xf numFmtId="0" fontId="5" fillId="52" borderId="40" xfId="0" applyFont="1" applyFill="1" applyBorder="1" applyAlignment="1">
      <alignment horizontal="center" vertical="center" wrapText="1"/>
    </xf>
    <xf numFmtId="0" fontId="5" fillId="52" borderId="52" xfId="0" applyFont="1" applyFill="1" applyBorder="1" applyAlignment="1">
      <alignment horizontal="center" vertical="center" wrapText="1"/>
    </xf>
    <xf numFmtId="0" fontId="5" fillId="52" borderId="31" xfId="0" applyFont="1" applyFill="1" applyBorder="1" applyAlignment="1">
      <alignment horizontal="center" vertical="center" wrapText="1"/>
    </xf>
    <xf numFmtId="0" fontId="5" fillId="52" borderId="24"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wrapText="1"/>
    </xf>
    <xf numFmtId="0" fontId="5" fillId="0" borderId="17" xfId="0" applyFont="1" applyBorder="1" applyAlignment="1">
      <alignment horizontal="center"/>
    </xf>
    <xf numFmtId="172" fontId="5" fillId="52" borderId="23" xfId="0" applyNumberFormat="1" applyFont="1" applyFill="1" applyBorder="1" applyAlignment="1" applyProtection="1">
      <alignment horizontal="center" vertical="center" wrapText="1"/>
      <protection locked="0"/>
    </xf>
    <xf numFmtId="173" fontId="5" fillId="52" borderId="27" xfId="0" applyNumberFormat="1" applyFont="1" applyFill="1" applyBorder="1" applyAlignment="1" applyProtection="1">
      <alignment horizontal="center" vertical="center" wrapText="1"/>
      <protection locked="0"/>
    </xf>
    <xf numFmtId="1" fontId="5" fillId="52" borderId="90" xfId="0" applyNumberFormat="1" applyFont="1" applyFill="1" applyBorder="1" applyAlignment="1" applyProtection="1">
      <alignment horizontal="center" vertical="center"/>
      <protection locked="0"/>
    </xf>
    <xf numFmtId="0" fontId="5" fillId="52" borderId="31" xfId="0" applyFont="1" applyFill="1" applyBorder="1" applyAlignment="1" applyProtection="1">
      <alignment horizontal="center" vertical="center" wrapText="1"/>
      <protection locked="0"/>
    </xf>
    <xf numFmtId="169" fontId="5" fillId="52" borderId="24" xfId="0" applyNumberFormat="1" applyFont="1" applyFill="1" applyBorder="1" applyAlignment="1" applyProtection="1">
      <alignment horizontal="center" vertical="center"/>
      <protection locked="0"/>
    </xf>
    <xf numFmtId="169" fontId="5" fillId="52" borderId="25" xfId="0" applyNumberFormat="1" applyFont="1" applyFill="1" applyBorder="1" applyAlignment="1" applyProtection="1">
      <alignment horizontal="center" vertical="center"/>
      <protection locked="0"/>
    </xf>
    <xf numFmtId="1" fontId="5" fillId="0" borderId="0" xfId="0" applyNumberFormat="1" applyFont="1" applyAlignment="1">
      <alignment horizontal="center"/>
    </xf>
    <xf numFmtId="168" fontId="5" fillId="0" borderId="0" xfId="0" applyNumberFormat="1" applyFont="1" applyAlignment="1">
      <alignment horizontal="center"/>
    </xf>
    <xf numFmtId="0" fontId="5" fillId="0" borderId="0" xfId="0" applyFont="1" applyAlignment="1">
      <alignment wrapText="1"/>
    </xf>
    <xf numFmtId="0" fontId="5" fillId="0" borderId="16" xfId="0" applyFont="1" applyBorder="1" applyAlignment="1">
      <alignment horizontal="center"/>
    </xf>
    <xf numFmtId="0" fontId="5" fillId="0" borderId="16" xfId="0" applyFont="1" applyBorder="1" applyAlignment="1">
      <alignment wrapText="1"/>
    </xf>
    <xf numFmtId="0" fontId="5" fillId="0" borderId="17" xfId="0" applyFont="1" applyBorder="1" applyAlignment="1">
      <alignment horizontal="center" vertical="center" wrapText="1"/>
    </xf>
    <xf numFmtId="172" fontId="5" fillId="53" borderId="82"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168" fontId="5" fillId="53" borderId="71" xfId="0" applyNumberFormat="1" applyFont="1" applyFill="1" applyBorder="1" applyAlignment="1" applyProtection="1">
      <alignment horizontal="center" vertical="center"/>
      <protection locked="0"/>
    </xf>
    <xf numFmtId="168" fontId="5" fillId="53" borderId="88" xfId="0" applyNumberFormat="1" applyFont="1" applyFill="1" applyBorder="1" applyAlignment="1" applyProtection="1">
      <alignment horizontal="center" vertical="center"/>
      <protection locked="0"/>
    </xf>
    <xf numFmtId="2" fontId="5" fillId="53" borderId="23" xfId="0" applyNumberFormat="1" applyFont="1" applyFill="1" applyBorder="1" applyAlignment="1" applyProtection="1">
      <alignment horizontal="center" vertical="center"/>
      <protection locked="0"/>
    </xf>
    <xf numFmtId="173" fontId="5" fillId="53" borderId="83" xfId="0" applyNumberFormat="1" applyFont="1" applyFill="1" applyBorder="1" applyAlignment="1" applyProtection="1">
      <alignment horizontal="center" vertical="center" wrapText="1"/>
      <protection locked="0"/>
    </xf>
    <xf numFmtId="168" fontId="5" fillId="53" borderId="97" xfId="0" applyNumberFormat="1" applyFont="1" applyFill="1" applyBorder="1" applyAlignment="1" applyProtection="1">
      <alignment horizontal="center" vertical="center"/>
      <protection locked="0"/>
    </xf>
    <xf numFmtId="168" fontId="5" fillId="53" borderId="57" xfId="0" applyNumberFormat="1" applyFont="1" applyFill="1" applyBorder="1" applyAlignment="1" applyProtection="1">
      <alignment horizontal="center" vertical="center"/>
      <protection locked="0"/>
    </xf>
    <xf numFmtId="2" fontId="5" fillId="53" borderId="86" xfId="0" applyNumberFormat="1" applyFont="1" applyFill="1" applyBorder="1" applyAlignment="1" applyProtection="1">
      <alignment horizontal="center" vertical="center"/>
      <protection locked="0"/>
    </xf>
    <xf numFmtId="1" fontId="5" fillId="53" borderId="23" xfId="0" applyNumberFormat="1" applyFont="1" applyFill="1" applyBorder="1" applyAlignment="1" applyProtection="1">
      <alignment horizontal="center" vertical="center" wrapText="1"/>
      <protection locked="0"/>
    </xf>
    <xf numFmtId="0" fontId="5" fillId="53" borderId="29" xfId="0" applyFont="1" applyFill="1" applyBorder="1" applyAlignment="1" applyProtection="1">
      <alignment horizontal="center" vertical="center" wrapText="1"/>
      <protection locked="0"/>
    </xf>
    <xf numFmtId="169" fontId="5" fillId="53" borderId="95" xfId="0" applyNumberFormat="1" applyFont="1" applyFill="1" applyBorder="1" applyAlignment="1" applyProtection="1">
      <alignment horizontal="center" vertical="center" wrapText="1"/>
      <protection locked="0"/>
    </xf>
    <xf numFmtId="169" fontId="5" fillId="53" borderId="9" xfId="0" applyNumberFormat="1" applyFont="1" applyFill="1" applyBorder="1" applyAlignment="1" applyProtection="1">
      <alignment horizontal="center" vertical="center" wrapText="1"/>
      <protection locked="0"/>
    </xf>
    <xf numFmtId="0" fontId="5" fillId="54" borderId="18" xfId="0" applyFont="1" applyFill="1" applyBorder="1" applyAlignment="1">
      <alignment horizontal="center" vertical="center" wrapText="1"/>
    </xf>
    <xf numFmtId="0" fontId="5" fillId="54" borderId="11" xfId="0" applyFont="1" applyFill="1" applyBorder="1" applyAlignment="1">
      <alignment horizontal="center" vertical="center" wrapText="1"/>
    </xf>
    <xf numFmtId="0" fontId="5" fillId="0" borderId="16" xfId="0" applyFont="1" applyBorder="1" applyAlignment="1">
      <alignment horizontal="center" vertical="center" wrapText="1"/>
    </xf>
    <xf numFmtId="168" fontId="5" fillId="40" borderId="90" xfId="0" applyNumberFormat="1" applyFont="1" applyFill="1" applyBorder="1" applyAlignment="1">
      <alignment horizontal="center" vertical="center" wrapText="1"/>
    </xf>
    <xf numFmtId="168" fontId="5" fillId="40" borderId="28" xfId="0" applyNumberFormat="1" applyFont="1" applyFill="1" applyBorder="1" applyAlignment="1">
      <alignment horizontal="center" vertical="center" wrapText="1"/>
    </xf>
    <xf numFmtId="168" fontId="5" fillId="53" borderId="67" xfId="0" applyNumberFormat="1" applyFont="1" applyFill="1" applyBorder="1" applyAlignment="1" applyProtection="1">
      <alignment horizontal="center" vertical="center"/>
      <protection locked="0"/>
    </xf>
    <xf numFmtId="2" fontId="5" fillId="53" borderId="29" xfId="0" applyNumberFormat="1" applyFont="1" applyFill="1" applyBorder="1" applyAlignment="1" applyProtection="1">
      <alignment horizontal="center" vertical="center"/>
      <protection locked="0"/>
    </xf>
    <xf numFmtId="168" fontId="5" fillId="40" borderId="91" xfId="0" applyNumberFormat="1" applyFont="1" applyFill="1" applyBorder="1" applyAlignment="1">
      <alignment horizontal="center" vertical="center" wrapText="1"/>
    </xf>
    <xf numFmtId="168" fontId="5" fillId="40" borderId="15" xfId="0" applyNumberFormat="1" applyFont="1" applyFill="1" applyBorder="1" applyAlignment="1">
      <alignment horizontal="center" vertical="center" wrapText="1"/>
    </xf>
    <xf numFmtId="0" fontId="5" fillId="53" borderId="23" xfId="0" applyFont="1" applyFill="1" applyBorder="1" applyAlignment="1" applyProtection="1">
      <alignment horizontal="center" vertical="center" wrapText="1"/>
      <protection locked="0"/>
    </xf>
    <xf numFmtId="169" fontId="5" fillId="53" borderId="26" xfId="0" applyNumberFormat="1" applyFont="1" applyFill="1" applyBorder="1" applyAlignment="1" applyProtection="1">
      <alignment horizontal="center" vertical="center"/>
      <protection locked="0"/>
    </xf>
    <xf numFmtId="169" fontId="5" fillId="53" borderId="27" xfId="0" applyNumberFormat="1" applyFont="1" applyFill="1" applyBorder="1" applyAlignment="1" applyProtection="1">
      <alignment horizontal="center" vertical="center"/>
      <protection locked="0"/>
    </xf>
    <xf numFmtId="0" fontId="5" fillId="54" borderId="5" xfId="0" applyFont="1" applyFill="1" applyBorder="1" applyAlignment="1">
      <alignment horizontal="center" vertical="center" wrapText="1"/>
    </xf>
    <xf numFmtId="0" fontId="5" fillId="54" borderId="9" xfId="0" applyFont="1" applyFill="1" applyBorder="1" applyAlignment="1">
      <alignment horizontal="center" vertical="center" wrapText="1"/>
    </xf>
    <xf numFmtId="168" fontId="5" fillId="40" borderId="106" xfId="0" applyNumberFormat="1" applyFont="1" applyFill="1" applyBorder="1" applyAlignment="1">
      <alignment horizontal="center" vertical="center" wrapText="1"/>
    </xf>
    <xf numFmtId="168" fontId="5" fillId="40" borderId="64" xfId="0" applyNumberFormat="1" applyFont="1" applyFill="1" applyBorder="1" applyAlignment="1">
      <alignment horizontal="center" vertical="center" wrapText="1"/>
    </xf>
    <xf numFmtId="168" fontId="5" fillId="53" borderId="98" xfId="0" applyNumberFormat="1" applyFont="1" applyFill="1" applyBorder="1" applyAlignment="1" applyProtection="1">
      <alignment horizontal="center" vertical="center"/>
      <protection locked="0"/>
    </xf>
    <xf numFmtId="2" fontId="5" fillId="53" borderId="99" xfId="0" applyNumberFormat="1" applyFont="1" applyFill="1" applyBorder="1" applyAlignment="1" applyProtection="1">
      <alignment horizontal="center" vertical="center"/>
      <protection locked="0"/>
    </xf>
    <xf numFmtId="2" fontId="5" fillId="53" borderId="102" xfId="0" applyNumberFormat="1" applyFont="1" applyFill="1" applyBorder="1" applyAlignment="1" applyProtection="1">
      <alignment horizontal="center" vertical="center" wrapText="1"/>
      <protection locked="0"/>
    </xf>
    <xf numFmtId="2" fontId="5" fillId="53" borderId="103" xfId="0" applyNumberFormat="1" applyFont="1" applyFill="1" applyBorder="1" applyAlignment="1" applyProtection="1">
      <alignment horizontal="center" vertical="center" wrapText="1"/>
      <protection locked="0"/>
    </xf>
    <xf numFmtId="172" fontId="5" fillId="53" borderId="23" xfId="0" applyNumberFormat="1" applyFont="1" applyFill="1" applyBorder="1" applyAlignment="1" applyProtection="1">
      <alignment horizontal="center" vertical="center" wrapText="1"/>
      <protection locked="0"/>
    </xf>
    <xf numFmtId="173" fontId="5" fillId="53" borderId="70" xfId="0" applyNumberFormat="1" applyFont="1" applyFill="1" applyBorder="1" applyAlignment="1" applyProtection="1">
      <alignment horizontal="center" vertical="center" wrapText="1"/>
      <protection locked="0"/>
    </xf>
    <xf numFmtId="0" fontId="5" fillId="53" borderId="90" xfId="0" applyFont="1" applyFill="1" applyBorder="1" applyAlignment="1" applyProtection="1">
      <alignment horizontal="center" vertical="center" wrapText="1"/>
      <protection locked="0"/>
    </xf>
    <xf numFmtId="0" fontId="5" fillId="53" borderId="31" xfId="0" applyFont="1" applyFill="1" applyBorder="1" applyAlignment="1" applyProtection="1">
      <alignment horizontal="center" vertical="center" wrapText="1"/>
      <protection locked="0"/>
    </xf>
    <xf numFmtId="169" fontId="5" fillId="53" borderId="24" xfId="0" applyNumberFormat="1" applyFont="1" applyFill="1" applyBorder="1" applyAlignment="1" applyProtection="1">
      <alignment horizontal="center" vertical="center" wrapText="1"/>
      <protection locked="0"/>
    </xf>
    <xf numFmtId="169" fontId="5" fillId="53" borderId="25" xfId="0" applyNumberFormat="1" applyFont="1" applyFill="1" applyBorder="1" applyAlignment="1" applyProtection="1">
      <alignment horizontal="center" vertical="center" wrapText="1"/>
      <protection locked="0"/>
    </xf>
    <xf numFmtId="0" fontId="5" fillId="0" borderId="0" xfId="0" applyFont="1" applyAlignment="1">
      <alignment vertical="center"/>
    </xf>
    <xf numFmtId="0" fontId="5" fillId="0" borderId="0" xfId="0" applyFont="1" applyAlignment="1">
      <alignment horizontal="center" vertical="center"/>
    </xf>
    <xf numFmtId="0" fontId="5" fillId="46" borderId="40" xfId="0" applyFont="1" applyFill="1" applyBorder="1" applyAlignment="1">
      <alignment horizontal="center" vertical="center"/>
    </xf>
    <xf numFmtId="179" fontId="5" fillId="46" borderId="40" xfId="0" applyNumberFormat="1" applyFont="1" applyFill="1" applyBorder="1" applyAlignment="1">
      <alignment horizontal="center" vertical="center"/>
    </xf>
    <xf numFmtId="10" fontId="5" fillId="46" borderId="23" xfId="0" applyNumberFormat="1" applyFont="1" applyFill="1" applyBorder="1" applyAlignment="1">
      <alignment horizontal="center" vertical="center"/>
    </xf>
    <xf numFmtId="0" fontId="5" fillId="46" borderId="52" xfId="0" applyFont="1" applyFill="1" applyBorder="1" applyAlignment="1">
      <alignment horizontal="center" vertical="center"/>
    </xf>
    <xf numFmtId="0" fontId="5" fillId="46" borderId="31" xfId="0" applyFont="1" applyFill="1" applyBorder="1" applyAlignment="1">
      <alignment horizontal="center" vertical="center"/>
    </xf>
    <xf numFmtId="168" fontId="5" fillId="46" borderId="31" xfId="0" applyNumberFormat="1" applyFont="1" applyFill="1" applyBorder="1" applyAlignment="1">
      <alignment horizontal="center" vertical="center"/>
    </xf>
    <xf numFmtId="10" fontId="5" fillId="46" borderId="29" xfId="0" applyNumberFormat="1" applyFont="1" applyFill="1" applyBorder="1" applyAlignment="1">
      <alignment horizontal="center" vertical="center"/>
    </xf>
    <xf numFmtId="11" fontId="5" fillId="46" borderId="31" xfId="0" applyNumberFormat="1" applyFont="1" applyFill="1" applyBorder="1" applyAlignment="1">
      <alignment horizontal="center" vertical="center"/>
    </xf>
    <xf numFmtId="0" fontId="5" fillId="51" borderId="31" xfId="0" applyFont="1" applyFill="1" applyBorder="1" applyAlignment="1">
      <alignment horizontal="center" vertical="center"/>
    </xf>
    <xf numFmtId="0" fontId="5" fillId="51" borderId="52" xfId="0" applyFont="1" applyFill="1" applyBorder="1" applyAlignment="1">
      <alignment horizontal="center" vertical="center"/>
    </xf>
    <xf numFmtId="165" fontId="5" fillId="51" borderId="31" xfId="0" applyNumberFormat="1" applyFont="1" applyFill="1" applyBorder="1" applyAlignment="1">
      <alignment horizontal="center" vertical="center"/>
    </xf>
    <xf numFmtId="10" fontId="5" fillId="51" borderId="29" xfId="0" applyNumberFormat="1" applyFont="1" applyFill="1" applyBorder="1" applyAlignment="1">
      <alignment horizontal="center" vertical="center"/>
    </xf>
    <xf numFmtId="0" fontId="5" fillId="51" borderId="40" xfId="0" applyFont="1" applyFill="1" applyBorder="1" applyAlignment="1">
      <alignment horizontal="center" vertical="center"/>
    </xf>
    <xf numFmtId="0" fontId="5" fillId="51" borderId="31" xfId="0" quotePrefix="1" applyFont="1" applyFill="1" applyBorder="1" applyAlignment="1">
      <alignment horizontal="center" vertical="center"/>
    </xf>
    <xf numFmtId="10" fontId="5" fillId="51" borderId="23" xfId="0" applyNumberFormat="1" applyFont="1" applyFill="1" applyBorder="1" applyAlignment="1">
      <alignment horizontal="center" vertical="center"/>
    </xf>
    <xf numFmtId="0" fontId="5" fillId="46" borderId="29" xfId="0" applyFont="1" applyFill="1" applyBorder="1" applyAlignment="1">
      <alignment horizontal="center" vertical="center" wrapText="1"/>
    </xf>
    <xf numFmtId="0" fontId="5" fillId="46" borderId="52" xfId="0" applyFont="1" applyFill="1" applyBorder="1" applyAlignment="1">
      <alignment horizontal="center" vertical="center" wrapText="1"/>
    </xf>
    <xf numFmtId="0" fontId="5" fillId="46" borderId="31" xfId="0" applyFont="1" applyFill="1" applyBorder="1" applyAlignment="1">
      <alignment horizontal="center" vertical="center" wrapText="1"/>
    </xf>
    <xf numFmtId="0" fontId="5" fillId="46" borderId="24" xfId="0" applyFont="1" applyFill="1" applyBorder="1" applyAlignment="1">
      <alignment horizontal="center" vertical="center" wrapText="1"/>
    </xf>
    <xf numFmtId="0" fontId="5" fillId="46" borderId="25" xfId="0" applyFont="1" applyFill="1" applyBorder="1" applyAlignment="1">
      <alignment horizontal="center" vertical="center" wrapText="1"/>
    </xf>
    <xf numFmtId="0" fontId="5" fillId="46" borderId="27" xfId="0" applyFont="1" applyFill="1" applyBorder="1" applyAlignment="1">
      <alignment horizontal="center" vertical="center" wrapText="1"/>
    </xf>
    <xf numFmtId="0" fontId="5" fillId="46" borderId="22" xfId="0" applyFont="1" applyFill="1" applyBorder="1" applyAlignment="1">
      <alignment horizontal="center" vertical="center"/>
    </xf>
    <xf numFmtId="165" fontId="5" fillId="46" borderId="40" xfId="0" applyNumberFormat="1" applyFont="1" applyFill="1" applyBorder="1" applyAlignment="1">
      <alignment horizontal="center" vertical="center"/>
    </xf>
    <xf numFmtId="0" fontId="5" fillId="46" borderId="24" xfId="0" applyFont="1" applyFill="1" applyBorder="1" applyAlignment="1">
      <alignment horizontal="center" vertical="center"/>
    </xf>
    <xf numFmtId="0" fontId="5" fillId="46" borderId="25" xfId="0" applyFont="1" applyFill="1" applyBorder="1" applyAlignment="1">
      <alignment horizontal="center" vertical="center"/>
    </xf>
    <xf numFmtId="11" fontId="5" fillId="0" borderId="0" xfId="0" applyNumberFormat="1" applyFont="1" applyAlignment="1">
      <alignment horizontal="center" vertical="center"/>
    </xf>
    <xf numFmtId="11" fontId="5" fillId="0" borderId="0" xfId="0" applyNumberFormat="1" applyFont="1"/>
    <xf numFmtId="0" fontId="5" fillId="46" borderId="62" xfId="0" applyFont="1" applyFill="1" applyBorder="1" applyAlignment="1">
      <alignment horizontal="center" vertical="center" wrapText="1"/>
    </xf>
    <xf numFmtId="0" fontId="5" fillId="46" borderId="36" xfId="0" applyFont="1" applyFill="1" applyBorder="1" applyAlignment="1">
      <alignment horizontal="center" vertical="center" wrapText="1"/>
    </xf>
    <xf numFmtId="0" fontId="5" fillId="46" borderId="38" xfId="0" applyFont="1" applyFill="1" applyBorder="1" applyAlignment="1">
      <alignment horizontal="center" vertical="center" wrapText="1"/>
    </xf>
    <xf numFmtId="169" fontId="5" fillId="46" borderId="24" xfId="0" applyNumberFormat="1" applyFont="1" applyFill="1" applyBorder="1" applyAlignment="1">
      <alignment horizontal="center" vertical="center" wrapText="1"/>
    </xf>
    <xf numFmtId="181" fontId="5" fillId="46" borderId="62" xfId="0" applyNumberFormat="1" applyFont="1" applyFill="1" applyBorder="1" applyAlignment="1">
      <alignment horizontal="center" vertical="center" wrapText="1"/>
    </xf>
    <xf numFmtId="171" fontId="5" fillId="46" borderId="62" xfId="0" applyNumberFormat="1" applyFont="1" applyFill="1" applyBorder="1" applyAlignment="1">
      <alignment horizontal="center" vertical="center" wrapText="1"/>
    </xf>
    <xf numFmtId="0" fontId="5" fillId="50" borderId="17" xfId="0" applyFont="1" applyFill="1" applyBorder="1" applyAlignment="1">
      <alignment horizontal="center" vertical="center" wrapText="1"/>
    </xf>
    <xf numFmtId="0" fontId="5" fillId="0" borderId="2" xfId="0" applyFont="1" applyBorder="1"/>
    <xf numFmtId="0" fontId="5" fillId="50" borderId="6" xfId="0" applyFont="1" applyFill="1" applyBorder="1"/>
    <xf numFmtId="0" fontId="5" fillId="50" borderId="0" xfId="0" applyFont="1" applyFill="1" applyAlignment="1">
      <alignment horizontal="center" vertical="center" wrapText="1"/>
    </xf>
    <xf numFmtId="0" fontId="5" fillId="50" borderId="7" xfId="0" applyFont="1" applyFill="1" applyBorder="1"/>
    <xf numFmtId="169" fontId="5" fillId="46" borderId="38" xfId="0" applyNumberFormat="1" applyFont="1" applyFill="1" applyBorder="1" applyAlignment="1">
      <alignment horizontal="center" vertical="center" wrapText="1"/>
    </xf>
    <xf numFmtId="0" fontId="5" fillId="50" borderId="7" xfId="0" applyFont="1" applyFill="1" applyBorder="1" applyAlignment="1">
      <alignment horizontal="left" vertical="center" wrapText="1"/>
    </xf>
    <xf numFmtId="169" fontId="5" fillId="46" borderId="29" xfId="0" applyNumberFormat="1" applyFont="1" applyFill="1" applyBorder="1" applyAlignment="1">
      <alignment horizontal="center" vertical="center" wrapText="1"/>
    </xf>
    <xf numFmtId="169" fontId="5" fillId="46" borderId="27" xfId="0" applyNumberFormat="1" applyFont="1" applyFill="1" applyBorder="1" applyAlignment="1">
      <alignment horizontal="center" vertical="center" wrapText="1"/>
    </xf>
    <xf numFmtId="0" fontId="5" fillId="0" borderId="6" xfId="0" applyFont="1" applyBorder="1"/>
    <xf numFmtId="0" fontId="5" fillId="0" borderId="6" xfId="0" applyFont="1" applyBorder="1" applyAlignment="1">
      <alignment horizontal="center"/>
    </xf>
    <xf numFmtId="0" fontId="5" fillId="0" borderId="0" xfId="0" applyFont="1" applyAlignment="1">
      <alignment horizontal="left" vertical="center" wrapText="1"/>
    </xf>
    <xf numFmtId="0" fontId="5" fillId="50" borderId="8" xfId="0" applyFont="1" applyFill="1" applyBorder="1"/>
    <xf numFmtId="0" fontId="5" fillId="50" borderId="16" xfId="0" applyFont="1" applyFill="1" applyBorder="1" applyAlignment="1">
      <alignment horizontal="left" vertical="center" wrapText="1"/>
    </xf>
    <xf numFmtId="0" fontId="5" fillId="50" borderId="16" xfId="0" applyFont="1" applyFill="1" applyBorder="1" applyAlignment="1">
      <alignment horizontal="center" vertical="center" wrapText="1"/>
    </xf>
    <xf numFmtId="0" fontId="5" fillId="50" borderId="9" xfId="0" applyFont="1" applyFill="1" applyBorder="1" applyAlignment="1">
      <alignment horizontal="left" vertical="center" wrapText="1"/>
    </xf>
    <xf numFmtId="0" fontId="5" fillId="0" borderId="0" xfId="0" applyFont="1" applyAlignment="1" applyProtection="1">
      <alignment horizontal="left" vertical="center" wrapText="1"/>
      <protection hidden="1"/>
    </xf>
    <xf numFmtId="0" fontId="5" fillId="36" borderId="0" xfId="0" applyFont="1" applyFill="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left" vertical="center" wrapText="1"/>
      <protection locked="0" hidden="1"/>
    </xf>
    <xf numFmtId="0" fontId="5" fillId="0" borderId="0" xfId="48" applyNumberFormat="1" applyFont="1" applyFill="1" applyAlignment="1" applyProtection="1">
      <alignment horizontal="left" vertical="center" wrapText="1"/>
      <protection hidden="1"/>
    </xf>
    <xf numFmtId="176" fontId="5" fillId="0" borderId="0" xfId="0" applyNumberFormat="1" applyFont="1" applyAlignment="1" applyProtection="1">
      <alignment horizontal="left" vertical="center" wrapText="1"/>
      <protection hidden="1"/>
    </xf>
    <xf numFmtId="0" fontId="5" fillId="0" borderId="0" xfId="0" applyFont="1" applyAlignment="1" applyProtection="1">
      <alignment vertical="center" wrapText="1"/>
      <protection hidden="1"/>
    </xf>
    <xf numFmtId="0" fontId="5" fillId="36" borderId="0" xfId="0" applyFont="1" applyFill="1" applyAlignment="1" applyProtection="1">
      <alignmen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justify" wrapText="1"/>
      <protection hidden="1"/>
    </xf>
    <xf numFmtId="0" fontId="5" fillId="0" borderId="0" xfId="0" applyFont="1" applyAlignment="1">
      <alignment vertical="center" wrapText="1"/>
    </xf>
    <xf numFmtId="0" fontId="5" fillId="0" borderId="0" xfId="0" applyFont="1" applyAlignment="1" applyProtection="1">
      <alignment horizontal="right" vertical="top" wrapText="1"/>
      <protection hidden="1"/>
    </xf>
    <xf numFmtId="0" fontId="5" fillId="0" borderId="0" xfId="0" applyFont="1" applyAlignment="1" applyProtection="1">
      <alignment horizontal="justify" vertical="justify" wrapText="1"/>
      <protection hidden="1"/>
    </xf>
    <xf numFmtId="0" fontId="5" fillId="36" borderId="61" xfId="0" applyFont="1" applyFill="1" applyBorder="1" applyAlignment="1" applyProtection="1">
      <alignment horizontal="center" vertical="center"/>
      <protection hidden="1"/>
    </xf>
    <xf numFmtId="169" fontId="5" fillId="0" borderId="61" xfId="0" applyNumberFormat="1"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2" fontId="5" fillId="0" borderId="0" xfId="0" applyNumberFormat="1" applyFont="1" applyProtection="1">
      <protection hidden="1"/>
    </xf>
    <xf numFmtId="0" fontId="5" fillId="36" borderId="0" xfId="0" applyFont="1" applyFill="1" applyAlignment="1" applyProtection="1">
      <alignment vertical="top" wrapText="1"/>
      <protection hidden="1"/>
    </xf>
    <xf numFmtId="0" fontId="5" fillId="0" borderId="0" xfId="0" applyFont="1" applyAlignment="1" applyProtection="1">
      <alignment vertical="center" wrapText="1"/>
      <protection locked="0" hidden="1"/>
    </xf>
    <xf numFmtId="0" fontId="5" fillId="0" borderId="0" xfId="0" applyFont="1" applyAlignment="1" applyProtection="1">
      <alignment horizontal="justify" vertical="center" wrapText="1"/>
      <protection hidden="1"/>
    </xf>
    <xf numFmtId="0" fontId="5" fillId="0" borderId="0" xfId="50" applyFont="1" applyFill="1" applyProtection="1">
      <alignment horizontal="center"/>
      <protection hidden="1"/>
    </xf>
    <xf numFmtId="172" fontId="5" fillId="0" borderId="0" xfId="0" applyNumberFormat="1" applyFont="1" applyAlignment="1" applyProtection="1">
      <alignment horizontal="left"/>
      <protection hidden="1"/>
    </xf>
    <xf numFmtId="0" fontId="74" fillId="0" borderId="0" xfId="0" applyFont="1"/>
    <xf numFmtId="0" fontId="46" fillId="40" borderId="11" xfId="0" applyFont="1" applyFill="1" applyBorder="1" applyAlignment="1">
      <alignment horizontal="center" vertical="center"/>
    </xf>
    <xf numFmtId="0" fontId="46" fillId="40" borderId="18" xfId="0" applyFont="1" applyFill="1" applyBorder="1" applyAlignment="1">
      <alignment horizontal="center" vertical="center"/>
    </xf>
    <xf numFmtId="173" fontId="4" fillId="53" borderId="83" xfId="0" applyNumberFormat="1" applyFont="1" applyFill="1" applyBorder="1" applyAlignment="1" applyProtection="1">
      <alignment horizontal="center" vertical="center" wrapText="1"/>
      <protection locked="0"/>
    </xf>
    <xf numFmtId="0" fontId="0" fillId="0" borderId="7" xfId="0" applyBorder="1" applyAlignment="1">
      <alignment horizontal="center" wrapText="1"/>
    </xf>
    <xf numFmtId="0" fontId="0" fillId="0" borderId="7" xfId="0" applyBorder="1"/>
    <xf numFmtId="0" fontId="0" fillId="0" borderId="16" xfId="0" applyBorder="1"/>
    <xf numFmtId="0" fontId="0" fillId="0" borderId="9" xfId="0" applyBorder="1"/>
    <xf numFmtId="168" fontId="0" fillId="0" borderId="0" xfId="0" applyNumberFormat="1" applyAlignment="1">
      <alignment vertical="center"/>
    </xf>
    <xf numFmtId="168" fontId="0" fillId="0" borderId="7" xfId="0" applyNumberFormat="1" applyBorder="1" applyAlignment="1">
      <alignment vertical="center"/>
    </xf>
    <xf numFmtId="168" fontId="38" fillId="48" borderId="91" xfId="0" applyNumberFormat="1" applyFont="1" applyFill="1" applyBorder="1" applyAlignment="1">
      <alignment horizontal="center" vertical="center"/>
    </xf>
    <xf numFmtId="170" fontId="38" fillId="48" borderId="92" xfId="0" applyNumberFormat="1" applyFont="1" applyFill="1" applyBorder="1" applyAlignment="1">
      <alignment horizontal="center" vertical="center"/>
    </xf>
    <xf numFmtId="2" fontId="5" fillId="52" borderId="103" xfId="0" applyNumberFormat="1" applyFont="1" applyFill="1" applyBorder="1" applyAlignment="1" applyProtection="1">
      <alignment horizontal="center" vertical="center"/>
      <protection locked="0"/>
    </xf>
    <xf numFmtId="2" fontId="5" fillId="52" borderId="102" xfId="0" applyNumberFormat="1" applyFont="1" applyFill="1" applyBorder="1" applyAlignment="1" applyProtection="1">
      <alignment horizontal="center" vertical="center"/>
      <protection locked="0"/>
    </xf>
    <xf numFmtId="1" fontId="58" fillId="46" borderId="18" xfId="0" applyNumberFormat="1" applyFont="1" applyFill="1" applyBorder="1" applyAlignment="1">
      <alignment horizontal="center" vertical="center"/>
    </xf>
    <xf numFmtId="0" fontId="5" fillId="50" borderId="40" xfId="0" applyFont="1" applyFill="1" applyBorder="1" applyAlignment="1">
      <alignment horizontal="center" vertical="center"/>
    </xf>
    <xf numFmtId="0" fontId="5" fillId="50" borderId="31" xfId="0" applyFont="1" applyFill="1" applyBorder="1" applyAlignment="1">
      <alignment horizontal="center" vertical="center"/>
    </xf>
    <xf numFmtId="0" fontId="3" fillId="50" borderId="31" xfId="0" applyFont="1" applyFill="1" applyBorder="1" applyAlignment="1">
      <alignment horizontal="center" vertical="center"/>
    </xf>
    <xf numFmtId="0" fontId="46" fillId="0" borderId="33" xfId="0" applyFont="1" applyBorder="1" applyAlignment="1">
      <alignment horizontal="center" vertical="center" wrapText="1"/>
    </xf>
    <xf numFmtId="0" fontId="41" fillId="57" borderId="31" xfId="0" applyFont="1" applyFill="1" applyBorder="1" applyAlignment="1">
      <alignment horizontal="center" vertical="center"/>
    </xf>
    <xf numFmtId="168" fontId="5" fillId="50" borderId="31" xfId="0" applyNumberFormat="1" applyFont="1" applyFill="1" applyBorder="1" applyAlignment="1">
      <alignment horizontal="center" vertical="center"/>
    </xf>
    <xf numFmtId="0" fontId="49" fillId="41" borderId="3" xfId="0" applyFont="1" applyFill="1" applyBorder="1" applyAlignment="1">
      <alignment horizontal="center" vertical="center" wrapText="1"/>
    </xf>
    <xf numFmtId="0" fontId="46" fillId="50" borderId="2" xfId="0" applyFont="1" applyFill="1" applyBorder="1" applyAlignment="1">
      <alignment horizontal="center" vertical="center" wrapText="1"/>
    </xf>
    <xf numFmtId="0" fontId="73" fillId="0" borderId="16" xfId="0" applyFont="1" applyBorder="1" applyAlignment="1">
      <alignment horizontal="center" vertical="center" wrapText="1"/>
    </xf>
    <xf numFmtId="0" fontId="49" fillId="41" borderId="11" xfId="0" applyFont="1" applyFill="1" applyBorder="1" applyAlignment="1">
      <alignment horizontal="center" vertical="center" wrapText="1"/>
    </xf>
    <xf numFmtId="168" fontId="5" fillId="50" borderId="22" xfId="0" applyNumberFormat="1" applyFont="1" applyFill="1" applyBorder="1" applyAlignment="1">
      <alignment horizontal="center" vertical="center"/>
    </xf>
    <xf numFmtId="0" fontId="5" fillId="51" borderId="29" xfId="0" applyFont="1" applyFill="1" applyBorder="1" applyAlignment="1">
      <alignment horizontal="center" vertical="center" wrapText="1"/>
    </xf>
    <xf numFmtId="0" fontId="5" fillId="51" borderId="27" xfId="0" applyFont="1" applyFill="1" applyBorder="1" applyAlignment="1">
      <alignment horizontal="center" vertical="center" wrapText="1"/>
    </xf>
    <xf numFmtId="168" fontId="40" fillId="58" borderId="52" xfId="0" applyNumberFormat="1" applyFont="1" applyFill="1" applyBorder="1" applyAlignment="1">
      <alignment horizontal="center" vertical="center" wrapText="1"/>
    </xf>
    <xf numFmtId="0" fontId="40" fillId="58" borderId="31" xfId="0" applyFont="1" applyFill="1" applyBorder="1" applyAlignment="1">
      <alignment horizontal="center" vertical="center" wrapText="1"/>
    </xf>
    <xf numFmtId="0" fontId="40" fillId="58" borderId="52" xfId="0" applyFont="1" applyFill="1" applyBorder="1" applyAlignment="1">
      <alignment horizontal="center" vertical="center" wrapText="1"/>
    </xf>
    <xf numFmtId="0" fontId="5" fillId="58" borderId="52" xfId="0" applyFont="1" applyFill="1" applyBorder="1" applyAlignment="1">
      <alignment horizontal="center" vertical="center" wrapText="1"/>
    </xf>
    <xf numFmtId="0" fontId="5" fillId="58" borderId="31" xfId="0" applyFont="1" applyFill="1" applyBorder="1" applyAlignment="1">
      <alignment horizontal="center" vertical="center" wrapText="1"/>
    </xf>
    <xf numFmtId="0" fontId="5" fillId="58" borderId="24" xfId="0" applyFont="1" applyFill="1" applyBorder="1" applyAlignment="1">
      <alignment horizontal="center" vertical="center" wrapText="1"/>
    </xf>
    <xf numFmtId="0" fontId="5" fillId="58" borderId="25" xfId="0" applyFont="1" applyFill="1" applyBorder="1" applyAlignment="1">
      <alignment horizontal="center" vertical="center" wrapText="1"/>
    </xf>
    <xf numFmtId="168" fontId="5" fillId="58" borderId="52" xfId="0" applyNumberFormat="1" applyFont="1" applyFill="1" applyBorder="1" applyAlignment="1">
      <alignment horizontal="center" vertical="center" wrapText="1"/>
    </xf>
    <xf numFmtId="168" fontId="5" fillId="58" borderId="24" xfId="0" applyNumberFormat="1" applyFont="1" applyFill="1" applyBorder="1" applyAlignment="1">
      <alignment horizontal="center" vertical="center" wrapText="1"/>
    </xf>
    <xf numFmtId="168" fontId="40" fillId="58" borderId="31" xfId="0" applyNumberFormat="1" applyFont="1" applyFill="1" applyBorder="1" applyAlignment="1">
      <alignment horizontal="center" vertical="center" wrapText="1"/>
    </xf>
    <xf numFmtId="11" fontId="5" fillId="50" borderId="31" xfId="0" applyNumberFormat="1" applyFont="1" applyFill="1" applyBorder="1" applyAlignment="1">
      <alignment horizontal="center" vertical="center"/>
    </xf>
    <xf numFmtId="170" fontId="5" fillId="50" borderId="31" xfId="0" applyNumberFormat="1" applyFont="1" applyFill="1" applyBorder="1" applyAlignment="1">
      <alignment horizontal="center" vertical="center"/>
    </xf>
    <xf numFmtId="171" fontId="40" fillId="50" borderId="31" xfId="0" applyNumberFormat="1" applyFont="1" applyFill="1" applyBorder="1" applyAlignment="1">
      <alignment horizontal="center" vertical="center"/>
    </xf>
    <xf numFmtId="181" fontId="5" fillId="46" borderId="40" xfId="0" applyNumberFormat="1" applyFont="1" applyFill="1" applyBorder="1" applyAlignment="1">
      <alignment horizontal="center" vertical="center"/>
    </xf>
    <xf numFmtId="0" fontId="46" fillId="42" borderId="22" xfId="0" applyFont="1" applyFill="1" applyBorder="1" applyAlignment="1">
      <alignment vertical="center"/>
    </xf>
    <xf numFmtId="0" fontId="46" fillId="42" borderId="23" xfId="0" applyFont="1" applyFill="1" applyBorder="1" applyAlignment="1">
      <alignment vertical="center"/>
    </xf>
    <xf numFmtId="168" fontId="46" fillId="42" borderId="27" xfId="0" applyNumberFormat="1" applyFont="1" applyFill="1" applyBorder="1" applyAlignment="1">
      <alignment horizontal="center" vertical="center"/>
    </xf>
    <xf numFmtId="0" fontId="46" fillId="42" borderId="40" xfId="0" applyFont="1" applyFill="1" applyBorder="1" applyAlignment="1">
      <alignment horizontal="center" vertical="center"/>
    </xf>
    <xf numFmtId="0" fontId="49" fillId="41" borderId="42" xfId="0" applyFont="1" applyFill="1" applyBorder="1" applyAlignment="1">
      <alignment horizontal="center" vertical="center" wrapText="1"/>
    </xf>
    <xf numFmtId="0" fontId="49" fillId="41" borderId="54" xfId="0" applyFont="1" applyFill="1" applyBorder="1" applyAlignment="1">
      <alignment horizontal="center" vertical="center" wrapText="1"/>
    </xf>
    <xf numFmtId="168" fontId="40" fillId="58" borderId="22" xfId="0" applyNumberFormat="1" applyFont="1" applyFill="1" applyBorder="1" applyAlignment="1">
      <alignment horizontal="center" vertical="center" wrapText="1"/>
    </xf>
    <xf numFmtId="0" fontId="40" fillId="58" borderId="40" xfId="0" applyFont="1" applyFill="1" applyBorder="1" applyAlignment="1">
      <alignment horizontal="center" vertical="center" wrapText="1"/>
    </xf>
    <xf numFmtId="168" fontId="0" fillId="0" borderId="31" xfId="0" applyNumberFormat="1" applyBorder="1" applyAlignment="1">
      <alignment horizontal="center" vertical="center"/>
    </xf>
    <xf numFmtId="168" fontId="0" fillId="58" borderId="31" xfId="0" applyNumberFormat="1" applyFill="1" applyBorder="1" applyAlignment="1">
      <alignment horizontal="center" vertical="center"/>
    </xf>
    <xf numFmtId="0" fontId="26" fillId="0" borderId="0" xfId="0" applyFont="1" applyAlignment="1">
      <alignment horizontal="center" vertical="center"/>
    </xf>
    <xf numFmtId="0" fontId="2" fillId="0" borderId="0" xfId="0" applyFont="1" applyAlignment="1">
      <alignment horizontal="center" vertical="center"/>
    </xf>
    <xf numFmtId="0" fontId="49" fillId="41" borderId="41" xfId="0" applyFont="1" applyFill="1" applyBorder="1" applyAlignment="1">
      <alignment horizontal="center" vertical="center" wrapText="1"/>
    </xf>
    <xf numFmtId="0" fontId="40" fillId="51" borderId="65" xfId="0" applyFont="1" applyFill="1" applyBorder="1" applyAlignment="1">
      <alignment horizontal="center" vertical="center" wrapText="1"/>
    </xf>
    <xf numFmtId="0" fontId="40" fillId="51" borderId="55" xfId="0" applyFont="1" applyFill="1" applyBorder="1" applyAlignment="1">
      <alignment horizontal="center" vertical="center" wrapText="1"/>
    </xf>
    <xf numFmtId="0" fontId="5" fillId="51" borderId="55" xfId="0" applyFont="1" applyFill="1" applyBorder="1" applyAlignment="1">
      <alignment horizontal="center" vertical="center" wrapText="1"/>
    </xf>
    <xf numFmtId="0" fontId="5" fillId="51" borderId="66" xfId="0" applyFont="1" applyFill="1" applyBorder="1" applyAlignment="1">
      <alignment horizontal="center" vertical="center" wrapText="1"/>
    </xf>
    <xf numFmtId="0" fontId="46" fillId="0" borderId="35" xfId="0" applyFont="1" applyBorder="1" applyAlignment="1">
      <alignment vertical="center"/>
    </xf>
    <xf numFmtId="0" fontId="46" fillId="0" borderId="5" xfId="0" applyFont="1" applyBorder="1"/>
    <xf numFmtId="0" fontId="46" fillId="0" borderId="18" xfId="0" applyFont="1" applyBorder="1" applyAlignment="1">
      <alignment horizontal="center" vertical="center" wrapText="1"/>
    </xf>
    <xf numFmtId="0" fontId="46" fillId="0" borderId="5" xfId="0" applyFont="1" applyBorder="1" applyAlignment="1">
      <alignment vertical="center"/>
    </xf>
    <xf numFmtId="0" fontId="5" fillId="0" borderId="15" xfId="0" applyFont="1" applyBorder="1"/>
    <xf numFmtId="0" fontId="5" fillId="0" borderId="104" xfId="0" applyFont="1" applyBorder="1"/>
    <xf numFmtId="0" fontId="5" fillId="0" borderId="91" xfId="0" applyFont="1" applyBorder="1"/>
    <xf numFmtId="0" fontId="5" fillId="0" borderId="92" xfId="0" applyFont="1" applyBorder="1"/>
    <xf numFmtId="168" fontId="5" fillId="0" borderId="91" xfId="0" applyNumberFormat="1" applyFont="1" applyBorder="1" applyAlignment="1">
      <alignment horizontal="center"/>
    </xf>
    <xf numFmtId="168" fontId="5" fillId="0" borderId="92" xfId="0" applyNumberFormat="1" applyFont="1" applyBorder="1" applyAlignment="1">
      <alignment horizontal="center"/>
    </xf>
    <xf numFmtId="170" fontId="5" fillId="0" borderId="15" xfId="0" applyNumberFormat="1" applyFont="1" applyBorder="1" applyAlignment="1">
      <alignment horizontal="center"/>
    </xf>
    <xf numFmtId="170" fontId="5" fillId="0" borderId="64" xfId="0" applyNumberFormat="1" applyFont="1" applyBorder="1" applyAlignment="1">
      <alignment horizontal="center"/>
    </xf>
    <xf numFmtId="168" fontId="5" fillId="0" borderId="109" xfId="0" applyNumberFormat="1" applyFont="1" applyBorder="1" applyAlignment="1">
      <alignment horizontal="center"/>
    </xf>
    <xf numFmtId="170" fontId="5" fillId="0" borderId="13" xfId="0" applyNumberFormat="1" applyFont="1" applyBorder="1" applyAlignment="1">
      <alignment horizont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xf numFmtId="0" fontId="5" fillId="0" borderId="109" xfId="0" applyFont="1" applyBorder="1"/>
    <xf numFmtId="0" fontId="73" fillId="0" borderId="0" xfId="0" applyFont="1" applyAlignment="1">
      <alignment horizontal="center" vertical="center" wrapText="1"/>
    </xf>
    <xf numFmtId="0" fontId="46" fillId="50" borderId="70" xfId="0" applyFont="1" applyFill="1" applyBorder="1" applyAlignment="1">
      <alignment horizontal="center" vertical="center" wrapText="1"/>
    </xf>
    <xf numFmtId="0" fontId="0" fillId="0" borderId="33" xfId="0" applyBorder="1"/>
    <xf numFmtId="0" fontId="0" fillId="0" borderId="35" xfId="0" applyBorder="1"/>
    <xf numFmtId="170" fontId="40" fillId="51" borderId="31" xfId="0" applyNumberFormat="1" applyFont="1" applyFill="1" applyBorder="1" applyAlignment="1">
      <alignment horizontal="center" vertical="center"/>
    </xf>
    <xf numFmtId="11" fontId="38" fillId="43" borderId="25" xfId="0" applyNumberFormat="1" applyFont="1" applyFill="1" applyBorder="1" applyAlignment="1">
      <alignment horizontal="center" vertical="center" wrapText="1"/>
    </xf>
    <xf numFmtId="0" fontId="5" fillId="50" borderId="52" xfId="0" applyFont="1" applyFill="1" applyBorder="1" applyAlignment="1">
      <alignment horizontal="center" vertical="center"/>
    </xf>
    <xf numFmtId="165" fontId="40" fillId="50" borderId="40" xfId="0" applyNumberFormat="1" applyFont="1" applyFill="1" applyBorder="1" applyAlignment="1">
      <alignment horizontal="center" vertical="center"/>
    </xf>
    <xf numFmtId="0" fontId="46" fillId="50" borderId="104" xfId="0" applyFont="1" applyFill="1" applyBorder="1" applyAlignment="1">
      <alignment horizontal="center" vertical="center" wrapText="1"/>
    </xf>
    <xf numFmtId="168" fontId="46" fillId="47" borderId="23" xfId="0" applyNumberFormat="1" applyFont="1" applyFill="1" applyBorder="1" applyAlignment="1">
      <alignment horizontal="center" vertical="center"/>
    </xf>
    <xf numFmtId="168" fontId="46" fillId="47" borderId="29" xfId="0" applyNumberFormat="1" applyFont="1" applyFill="1" applyBorder="1" applyAlignment="1">
      <alignment horizontal="center" vertical="center"/>
    </xf>
    <xf numFmtId="168" fontId="46" fillId="47" borderId="27" xfId="0" applyNumberFormat="1" applyFont="1" applyFill="1" applyBorder="1" applyAlignment="1">
      <alignment horizontal="center" vertical="center"/>
    </xf>
    <xf numFmtId="0" fontId="46" fillId="50" borderId="60" xfId="0" applyFont="1" applyFill="1" applyBorder="1" applyAlignment="1">
      <alignment horizontal="center" vertical="center" wrapText="1"/>
    </xf>
    <xf numFmtId="0" fontId="46" fillId="50" borderId="32" xfId="0" applyFont="1" applyFill="1" applyBorder="1" applyAlignment="1">
      <alignment horizontal="center" vertical="center" wrapText="1"/>
    </xf>
    <xf numFmtId="168" fontId="46" fillId="50" borderId="53" xfId="0" applyNumberFormat="1" applyFont="1" applyFill="1" applyBorder="1" applyAlignment="1">
      <alignment horizontal="center" vertical="center" wrapText="1"/>
    </xf>
    <xf numFmtId="168" fontId="46" fillId="47" borderId="60" xfId="0" applyNumberFormat="1" applyFont="1" applyFill="1" applyBorder="1" applyAlignment="1">
      <alignment horizontal="center" vertical="center"/>
    </xf>
    <xf numFmtId="168" fontId="46" fillId="47" borderId="32" xfId="0" applyNumberFormat="1" applyFont="1" applyFill="1" applyBorder="1" applyAlignment="1">
      <alignment horizontal="center" vertical="center"/>
    </xf>
    <xf numFmtId="168" fontId="46" fillId="47" borderId="26" xfId="0" applyNumberFormat="1" applyFont="1" applyFill="1" applyBorder="1" applyAlignment="1">
      <alignment horizontal="center" vertical="center"/>
    </xf>
    <xf numFmtId="0" fontId="46" fillId="46" borderId="90" xfId="0" applyFont="1" applyFill="1" applyBorder="1" applyAlignment="1">
      <alignment horizontal="center" vertical="center" wrapText="1"/>
    </xf>
    <xf numFmtId="0" fontId="46" fillId="46" borderId="91" xfId="0" applyFont="1" applyFill="1" applyBorder="1" applyAlignment="1">
      <alignment horizontal="center" vertical="center" wrapText="1"/>
    </xf>
    <xf numFmtId="0" fontId="46" fillId="46" borderId="106" xfId="0" applyFont="1" applyFill="1" applyBorder="1" applyAlignment="1">
      <alignment horizontal="center" vertical="center" wrapText="1"/>
    </xf>
    <xf numFmtId="0" fontId="46" fillId="46" borderId="92" xfId="0" applyFont="1" applyFill="1" applyBorder="1" applyAlignment="1">
      <alignment horizontal="center" vertical="center" wrapText="1"/>
    </xf>
    <xf numFmtId="0" fontId="46" fillId="50" borderId="26" xfId="0" applyFont="1" applyFill="1" applyBorder="1" applyAlignment="1">
      <alignment horizontal="center" vertical="center" wrapText="1"/>
    </xf>
    <xf numFmtId="168" fontId="40" fillId="50" borderId="22" xfId="0" applyNumberFormat="1" applyFont="1" applyFill="1" applyBorder="1" applyAlignment="1">
      <alignment horizontal="center" vertical="center"/>
    </xf>
    <xf numFmtId="2" fontId="5" fillId="50" borderId="52" xfId="0" applyNumberFormat="1" applyFont="1" applyFill="1" applyBorder="1" applyAlignment="1">
      <alignment horizontal="center" vertical="center"/>
    </xf>
    <xf numFmtId="184" fontId="40" fillId="50" borderId="40" xfId="0" applyNumberFormat="1" applyFont="1" applyFill="1" applyBorder="1" applyAlignment="1">
      <alignment horizontal="center" vertical="center"/>
    </xf>
    <xf numFmtId="183" fontId="5" fillId="50" borderId="40" xfId="0" applyNumberFormat="1" applyFont="1" applyFill="1" applyBorder="1" applyAlignment="1">
      <alignment horizontal="center" vertical="center"/>
    </xf>
    <xf numFmtId="0" fontId="5" fillId="34" borderId="41" xfId="0" applyFont="1" applyFill="1" applyBorder="1"/>
    <xf numFmtId="0" fontId="5" fillId="34" borderId="53" xfId="0" applyFont="1" applyFill="1" applyBorder="1"/>
    <xf numFmtId="0" fontId="5" fillId="34" borderId="56" xfId="0" applyFont="1" applyFill="1" applyBorder="1"/>
    <xf numFmtId="0" fontId="5" fillId="34" borderId="37" xfId="0" applyFont="1" applyFill="1" applyBorder="1"/>
    <xf numFmtId="0" fontId="38" fillId="40" borderId="109" xfId="0" applyFont="1" applyFill="1" applyBorder="1" applyAlignment="1">
      <alignment horizontal="center" vertical="center" wrapText="1"/>
    </xf>
    <xf numFmtId="0" fontId="38" fillId="40" borderId="109" xfId="0" applyFont="1" applyFill="1" applyBorder="1" applyAlignment="1">
      <alignment horizontal="center" vertical="center"/>
    </xf>
    <xf numFmtId="1" fontId="57" fillId="38" borderId="18" xfId="49" applyNumberFormat="1" applyFont="1" applyBorder="1" applyAlignment="1">
      <alignment horizontal="center" vertical="center" wrapText="1"/>
      <protection locked="0"/>
    </xf>
    <xf numFmtId="0" fontId="38" fillId="42" borderId="62" xfId="0" applyFont="1" applyFill="1" applyBorder="1" applyAlignment="1">
      <alignment horizontal="center"/>
    </xf>
    <xf numFmtId="0" fontId="46" fillId="42" borderId="18" xfId="0" applyFont="1" applyFill="1" applyBorder="1" applyAlignment="1">
      <alignment horizontal="center" vertical="center"/>
    </xf>
    <xf numFmtId="168" fontId="0" fillId="0" borderId="7" xfId="0" applyNumberFormat="1" applyBorder="1" applyAlignment="1">
      <alignment horizontal="center" vertical="center"/>
    </xf>
    <xf numFmtId="185" fontId="5" fillId="0" borderId="0" xfId="0" applyNumberFormat="1" applyFont="1"/>
    <xf numFmtId="165" fontId="5" fillId="0" borderId="0" xfId="0" applyNumberFormat="1" applyFont="1"/>
    <xf numFmtId="0" fontId="1" fillId="0" borderId="0" xfId="0" applyFont="1"/>
    <xf numFmtId="0" fontId="1" fillId="0" borderId="0" xfId="0" applyFont="1" applyAlignment="1">
      <alignment horizontal="right"/>
    </xf>
    <xf numFmtId="0" fontId="0" fillId="0" borderId="0" xfId="0" applyAlignment="1">
      <alignment horizontal="right"/>
    </xf>
    <xf numFmtId="165" fontId="0" fillId="0" borderId="0" xfId="0" applyNumberFormat="1"/>
    <xf numFmtId="0" fontId="1" fillId="0" borderId="0" xfId="0" quotePrefix="1" applyFont="1"/>
    <xf numFmtId="0" fontId="1" fillId="0" borderId="0" xfId="0" quotePrefix="1" applyFont="1" applyAlignment="1">
      <alignment horizontal="right"/>
    </xf>
    <xf numFmtId="165" fontId="5" fillId="0" borderId="0" xfId="0" applyNumberFormat="1" applyFont="1" applyAlignment="1">
      <alignment horizontal="center" vertical="center"/>
    </xf>
    <xf numFmtId="171" fontId="5" fillId="0" borderId="0" xfId="0" applyNumberFormat="1" applyFont="1"/>
    <xf numFmtId="168" fontId="46" fillId="42" borderId="24" xfId="0" applyNumberFormat="1" applyFont="1" applyFill="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92" xfId="0" applyFont="1" applyBorder="1" applyAlignment="1">
      <alignment horizontal="center" vertical="center"/>
    </xf>
    <xf numFmtId="169" fontId="5" fillId="46" borderId="52" xfId="0" applyNumberFormat="1" applyFont="1" applyFill="1" applyBorder="1" applyAlignment="1">
      <alignment horizontal="center" vertical="center" wrapText="1"/>
    </xf>
    <xf numFmtId="0" fontId="1" fillId="0" borderId="0" xfId="0" applyFont="1" applyAlignment="1">
      <alignment horizontal="center"/>
    </xf>
    <xf numFmtId="2" fontId="57" fillId="38" borderId="101" xfId="49" applyFont="1" applyBorder="1" applyAlignment="1">
      <alignment horizontal="center" vertical="center" wrapText="1"/>
      <protection locked="0"/>
    </xf>
    <xf numFmtId="0" fontId="0" fillId="47" borderId="33" xfId="0" applyFill="1" applyBorder="1" applyAlignment="1">
      <alignment horizontal="center" vertical="center"/>
    </xf>
    <xf numFmtId="0" fontId="0" fillId="47" borderId="34" xfId="0" applyFill="1" applyBorder="1" applyAlignment="1">
      <alignment horizontal="center" vertical="center"/>
    </xf>
    <xf numFmtId="0" fontId="0" fillId="47" borderId="35" xfId="0" applyFill="1" applyBorder="1" applyAlignment="1">
      <alignment horizontal="center" vertical="center"/>
    </xf>
    <xf numFmtId="0" fontId="40" fillId="51" borderId="42" xfId="0" applyFont="1" applyFill="1" applyBorder="1" applyAlignment="1" applyProtection="1">
      <alignment horizontal="center" vertical="center" wrapText="1"/>
      <protection hidden="1"/>
    </xf>
    <xf numFmtId="183" fontId="0" fillId="0" borderId="54" xfId="0" applyNumberFormat="1" applyBorder="1" applyAlignment="1">
      <alignment horizontal="center" vertical="center"/>
    </xf>
    <xf numFmtId="165" fontId="0" fillId="0" borderId="54" xfId="0" applyNumberFormat="1" applyBorder="1" applyAlignment="1">
      <alignment horizontal="center" vertical="center"/>
    </xf>
    <xf numFmtId="0" fontId="5" fillId="46" borderId="56" xfId="0" applyFont="1" applyFill="1" applyBorder="1" applyAlignment="1">
      <alignment horizontal="center" vertical="center" wrapText="1"/>
    </xf>
    <xf numFmtId="0" fontId="5" fillId="46" borderId="55" xfId="0" applyFont="1" applyFill="1" applyBorder="1" applyAlignment="1">
      <alignment horizontal="center" vertical="center" wrapText="1"/>
    </xf>
    <xf numFmtId="0" fontId="5" fillId="46" borderId="66" xfId="0" applyFont="1" applyFill="1" applyBorder="1" applyAlignment="1">
      <alignment horizontal="center" vertical="center" wrapText="1"/>
    </xf>
    <xf numFmtId="2" fontId="40" fillId="0" borderId="31" xfId="0" applyNumberFormat="1" applyFont="1" applyBorder="1" applyAlignment="1">
      <alignment horizontal="center" vertical="center" wrapText="1"/>
    </xf>
    <xf numFmtId="165" fontId="40" fillId="0" borderId="31" xfId="0" applyNumberFormat="1" applyFont="1" applyBorder="1" applyAlignment="1">
      <alignment horizontal="left" vertical="center" wrapText="1"/>
    </xf>
    <xf numFmtId="165" fontId="38" fillId="0" borderId="31" xfId="0" applyNumberFormat="1" applyFont="1" applyBorder="1" applyAlignment="1">
      <alignment horizontal="left" vertical="center" wrapText="1"/>
    </xf>
    <xf numFmtId="168" fontId="40" fillId="0" borderId="36" xfId="0" applyNumberFormat="1" applyFont="1" applyBorder="1" applyAlignment="1">
      <alignment horizontal="center" vertical="center" wrapText="1"/>
    </xf>
    <xf numFmtId="2" fontId="40" fillId="0" borderId="36" xfId="0" applyNumberFormat="1" applyFont="1" applyBorder="1" applyAlignment="1">
      <alignment horizontal="center" vertical="center" wrapText="1"/>
    </xf>
    <xf numFmtId="165" fontId="40" fillId="0" borderId="36" xfId="0" applyNumberFormat="1" applyFont="1" applyBorder="1" applyAlignment="1">
      <alignment horizontal="left" vertical="center" wrapText="1"/>
    </xf>
    <xf numFmtId="0" fontId="38"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46" fillId="0" borderId="111" xfId="0" applyFont="1" applyBorder="1" applyAlignment="1">
      <alignment horizontal="center" vertical="center"/>
    </xf>
    <xf numFmtId="0" fontId="46" fillId="0" borderId="112" xfId="0" applyFont="1" applyBorder="1" applyAlignment="1">
      <alignment horizontal="center" vertical="center"/>
    </xf>
    <xf numFmtId="0" fontId="46" fillId="47" borderId="33" xfId="0" applyFont="1" applyFill="1" applyBorder="1" applyAlignment="1">
      <alignment horizontal="center" vertical="center"/>
    </xf>
    <xf numFmtId="0" fontId="46" fillId="47" borderId="34" xfId="0" applyFont="1" applyFill="1" applyBorder="1" applyAlignment="1">
      <alignment horizontal="center" vertical="center"/>
    </xf>
    <xf numFmtId="0" fontId="46" fillId="47" borderId="35" xfId="0" applyFont="1" applyFill="1" applyBorder="1" applyAlignment="1">
      <alignment horizontal="center" vertical="center"/>
    </xf>
    <xf numFmtId="0" fontId="46" fillId="0" borderId="105" xfId="0" applyFont="1" applyBorder="1" applyAlignment="1">
      <alignment horizontal="center" vertical="center"/>
    </xf>
    <xf numFmtId="0" fontId="46" fillId="47" borderId="3" xfId="0" applyFont="1" applyFill="1" applyBorder="1" applyAlignment="1">
      <alignment horizontal="center" vertical="center"/>
    </xf>
    <xf numFmtId="2" fontId="26" fillId="47" borderId="18" xfId="0" applyNumberFormat="1" applyFont="1" applyFill="1" applyBorder="1" applyAlignment="1">
      <alignment horizontal="center" vertical="center"/>
    </xf>
    <xf numFmtId="0" fontId="10" fillId="0" borderId="113" xfId="0" applyFont="1" applyBorder="1" applyAlignment="1" applyProtection="1">
      <alignment horizontal="center" vertical="center" wrapText="1"/>
      <protection hidden="1"/>
    </xf>
    <xf numFmtId="0" fontId="10" fillId="0" borderId="114" xfId="0" applyFont="1" applyBorder="1" applyAlignment="1" applyProtection="1">
      <alignment horizontal="center" vertical="center" wrapText="1"/>
      <protection hidden="1"/>
    </xf>
    <xf numFmtId="0" fontId="68" fillId="0" borderId="110" xfId="0" applyFont="1" applyBorder="1" applyAlignment="1" applyProtection="1">
      <alignment horizontal="center" vertical="top" wrapText="1"/>
      <protection hidden="1"/>
    </xf>
    <xf numFmtId="0" fontId="10" fillId="0" borderId="110" xfId="0" applyFont="1" applyBorder="1" applyAlignment="1" applyProtection="1">
      <alignment horizontal="center" vertical="center" wrapText="1"/>
      <protection hidden="1"/>
    </xf>
    <xf numFmtId="2" fontId="46" fillId="42" borderId="24" xfId="0" applyNumberFormat="1" applyFont="1" applyFill="1" applyBorder="1" applyAlignment="1">
      <alignment horizontal="center" vertical="center"/>
    </xf>
    <xf numFmtId="0" fontId="1" fillId="52" borderId="22" xfId="0" applyFont="1" applyFill="1" applyBorder="1" applyAlignment="1">
      <alignment horizontal="center" vertical="center" wrapText="1"/>
    </xf>
    <xf numFmtId="0" fontId="1" fillId="52" borderId="52" xfId="0" applyFont="1" applyFill="1" applyBorder="1" applyAlignment="1">
      <alignment horizontal="center" vertical="center" wrapText="1"/>
    </xf>
    <xf numFmtId="2" fontId="5" fillId="50" borderId="31" xfId="0" applyNumberFormat="1" applyFont="1" applyFill="1" applyBorder="1" applyAlignment="1">
      <alignment horizontal="center" vertical="center"/>
    </xf>
    <xf numFmtId="2" fontId="27" fillId="59" borderId="0" xfId="49" applyFont="1" applyFill="1" applyBorder="1" applyAlignment="1">
      <alignment horizontal="center" vertical="center"/>
      <protection locked="0"/>
    </xf>
    <xf numFmtId="2" fontId="0" fillId="38" borderId="0" xfId="49" applyFont="1" applyBorder="1" applyAlignment="1">
      <protection locked="0"/>
    </xf>
    <xf numFmtId="2" fontId="27" fillId="38" borderId="0" xfId="49" applyFont="1" applyBorder="1" applyAlignment="1">
      <alignment horizontal="center" vertical="center"/>
      <protection locked="0"/>
    </xf>
    <xf numFmtId="2" fontId="27" fillId="38" borderId="0" xfId="49" applyFont="1" applyBorder="1" applyAlignment="1">
      <alignment horizontal="center" vertical="center" wrapText="1"/>
      <protection locked="0"/>
    </xf>
    <xf numFmtId="0" fontId="49" fillId="0" borderId="0" xfId="0" applyFont="1" applyAlignment="1" applyProtection="1">
      <alignment horizontal="center" vertical="center" wrapText="1"/>
      <protection locked="0" hidden="1"/>
    </xf>
    <xf numFmtId="0" fontId="79" fillId="0" borderId="20" xfId="0" applyFont="1" applyBorder="1" applyAlignment="1" applyProtection="1">
      <alignment horizontal="center" vertical="center" wrapText="1"/>
      <protection hidden="1"/>
    </xf>
    <xf numFmtId="168" fontId="79" fillId="0" borderId="22" xfId="0" applyNumberFormat="1" applyFont="1" applyBorder="1" applyAlignment="1" applyProtection="1">
      <alignment horizontal="center" vertical="center" wrapText="1"/>
      <protection hidden="1"/>
    </xf>
    <xf numFmtId="2" fontId="79" fillId="0" borderId="40" xfId="0" applyNumberFormat="1" applyFont="1" applyBorder="1" applyAlignment="1" applyProtection="1">
      <alignment horizontal="center" vertical="center" wrapText="1"/>
      <protection hidden="1"/>
    </xf>
    <xf numFmtId="2" fontId="79" fillId="0" borderId="23" xfId="0" applyNumberFormat="1" applyFont="1" applyBorder="1" applyAlignment="1" applyProtection="1">
      <alignment horizontal="center" vertical="center" wrapText="1"/>
      <protection hidden="1"/>
    </xf>
    <xf numFmtId="1" fontId="27" fillId="0" borderId="30" xfId="0" applyNumberFormat="1" applyFont="1" applyBorder="1" applyAlignment="1">
      <alignment horizontal="center"/>
    </xf>
    <xf numFmtId="168" fontId="27" fillId="0" borderId="52" xfId="0" applyNumberFormat="1" applyFont="1" applyBorder="1" applyAlignment="1">
      <alignment horizontal="center"/>
    </xf>
    <xf numFmtId="2" fontId="27" fillId="0" borderId="31" xfId="0" applyNumberFormat="1" applyFont="1" applyBorder="1" applyAlignment="1">
      <alignment horizontal="center"/>
    </xf>
    <xf numFmtId="2" fontId="79" fillId="0" borderId="31" xfId="0" applyNumberFormat="1" applyFont="1" applyBorder="1" applyAlignment="1" applyProtection="1">
      <alignment horizontal="center" vertical="center" wrapText="1"/>
      <protection hidden="1"/>
    </xf>
    <xf numFmtId="2" fontId="79" fillId="0" borderId="29" xfId="0" applyNumberFormat="1" applyFont="1" applyBorder="1" applyAlignment="1" applyProtection="1">
      <alignment horizontal="center" vertical="center" wrapText="1"/>
      <protection hidden="1"/>
    </xf>
    <xf numFmtId="0" fontId="79" fillId="0" borderId="30" xfId="0" applyFont="1" applyBorder="1" applyAlignment="1" applyProtection="1">
      <alignment horizontal="center" vertical="center" wrapText="1"/>
      <protection hidden="1"/>
    </xf>
    <xf numFmtId="168" fontId="79" fillId="0" borderId="52" xfId="0" applyNumberFormat="1" applyFont="1" applyBorder="1" applyAlignment="1" applyProtection="1">
      <alignment horizontal="center" vertical="center" wrapText="1"/>
      <protection hidden="1"/>
    </xf>
    <xf numFmtId="0" fontId="27" fillId="0" borderId="30" xfId="0" applyFont="1" applyBorder="1" applyAlignment="1">
      <alignment horizontal="center"/>
    </xf>
    <xf numFmtId="0" fontId="79" fillId="0" borderId="101" xfId="0" applyFont="1" applyBorder="1" applyAlignment="1" applyProtection="1">
      <alignment horizontal="center" vertical="center" wrapText="1"/>
      <protection hidden="1"/>
    </xf>
    <xf numFmtId="168" fontId="79" fillId="0" borderId="24" xfId="0" applyNumberFormat="1" applyFont="1" applyBorder="1" applyAlignment="1" applyProtection="1">
      <alignment horizontal="center" vertical="center" wrapText="1"/>
      <protection hidden="1"/>
    </xf>
    <xf numFmtId="2" fontId="79" fillId="0" borderId="25" xfId="0" applyNumberFormat="1" applyFont="1" applyBorder="1" applyAlignment="1" applyProtection="1">
      <alignment horizontal="center" vertical="center" wrapText="1"/>
      <protection hidden="1"/>
    </xf>
    <xf numFmtId="2" fontId="79" fillId="0" borderId="27" xfId="0" applyNumberFormat="1" applyFont="1" applyBorder="1" applyAlignment="1" applyProtection="1">
      <alignment horizontal="center" vertical="center" wrapText="1"/>
      <protection hidden="1"/>
    </xf>
    <xf numFmtId="0" fontId="5" fillId="52" borderId="31" xfId="0" applyFont="1" applyFill="1" applyBorder="1" applyAlignment="1">
      <alignment horizontal="center" vertical="center" wrapText="1"/>
    </xf>
    <xf numFmtId="0" fontId="5" fillId="52" borderId="29" xfId="0" applyFont="1" applyFill="1" applyBorder="1" applyAlignment="1">
      <alignment horizontal="center" vertical="center" wrapText="1"/>
    </xf>
    <xf numFmtId="0" fontId="1" fillId="52" borderId="55" xfId="0" applyFont="1" applyFill="1" applyBorder="1" applyAlignment="1">
      <alignment horizontal="left" vertical="center" wrapText="1"/>
    </xf>
    <xf numFmtId="0" fontId="1" fillId="52" borderId="14" xfId="0" applyFont="1" applyFill="1" applyBorder="1" applyAlignment="1">
      <alignment horizontal="left" vertical="center" wrapText="1"/>
    </xf>
    <xf numFmtId="0" fontId="1" fillId="52" borderId="15" xfId="0" applyFont="1" applyFill="1" applyBorder="1" applyAlignment="1">
      <alignment horizontal="left" vertical="center" wrapText="1"/>
    </xf>
    <xf numFmtId="0" fontId="5" fillId="52" borderId="25"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40" fillId="0" borderId="74" xfId="0" applyFont="1" applyBorder="1" applyAlignment="1">
      <alignment horizontal="center" vertical="center"/>
    </xf>
    <xf numFmtId="2" fontId="40" fillId="0" borderId="58" xfId="0" applyNumberFormat="1" applyFont="1" applyBorder="1" applyAlignment="1">
      <alignment horizontal="center" vertical="center"/>
    </xf>
    <xf numFmtId="0" fontId="5" fillId="0" borderId="8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75" xfId="0" applyFont="1" applyBorder="1" applyAlignment="1">
      <alignment horizontal="center" vertical="center" wrapText="1"/>
    </xf>
    <xf numFmtId="0" fontId="40" fillId="36" borderId="3" xfId="0" applyFont="1" applyFill="1" applyBorder="1" applyAlignment="1">
      <alignment horizontal="justify" vertical="center" wrapText="1"/>
    </xf>
    <xf numFmtId="0" fontId="40" fillId="36" borderId="4" xfId="0" applyFont="1" applyFill="1" applyBorder="1" applyAlignment="1">
      <alignment horizontal="justify" vertical="center" wrapText="1"/>
    </xf>
    <xf numFmtId="0" fontId="40" fillId="36" borderId="5" xfId="0" applyFont="1" applyFill="1" applyBorder="1" applyAlignment="1">
      <alignment horizontal="justify" vertical="center" wrapText="1"/>
    </xf>
    <xf numFmtId="0" fontId="49" fillId="56" borderId="22" xfId="0" applyFont="1" applyFill="1" applyBorder="1" applyAlignment="1">
      <alignment horizontal="center" vertical="center"/>
    </xf>
    <xf numFmtId="0" fontId="49" fillId="56" borderId="40" xfId="0" applyFont="1" applyFill="1" applyBorder="1" applyAlignment="1">
      <alignment horizontal="center" vertical="center"/>
    </xf>
    <xf numFmtId="0" fontId="49" fillId="56" borderId="23" xfId="0" applyFont="1" applyFill="1" applyBorder="1" applyAlignment="1">
      <alignment horizontal="center" vertical="center"/>
    </xf>
    <xf numFmtId="0" fontId="49" fillId="56" borderId="24" xfId="0" applyFont="1" applyFill="1" applyBorder="1" applyAlignment="1">
      <alignment horizontal="center" vertical="center"/>
    </xf>
    <xf numFmtId="0" fontId="49" fillId="56" borderId="25" xfId="0" applyFont="1" applyFill="1" applyBorder="1" applyAlignment="1">
      <alignment horizontal="center" vertical="center"/>
    </xf>
    <xf numFmtId="0" fontId="49" fillId="56" borderId="27" xfId="0" applyFont="1" applyFill="1" applyBorder="1" applyAlignment="1">
      <alignment horizontal="center" vertical="center"/>
    </xf>
    <xf numFmtId="0" fontId="31" fillId="40" borderId="72" xfId="0" applyFont="1" applyFill="1" applyBorder="1" applyAlignment="1">
      <alignment horizontal="center" vertical="center" wrapText="1"/>
    </xf>
    <xf numFmtId="0" fontId="38" fillId="42" borderId="72" xfId="0" applyFont="1" applyFill="1" applyBorder="1" applyAlignment="1">
      <alignment horizontal="center" vertical="center" wrapText="1"/>
    </xf>
    <xf numFmtId="0" fontId="38" fillId="42" borderId="73" xfId="0" applyFont="1" applyFill="1" applyBorder="1" applyAlignment="1">
      <alignment horizontal="center" vertical="center" wrapText="1"/>
    </xf>
    <xf numFmtId="2" fontId="40" fillId="0" borderId="84" xfId="0" applyNumberFormat="1" applyFont="1" applyBorder="1" applyAlignment="1">
      <alignment horizontal="center" vertical="center" wrapText="1"/>
    </xf>
    <xf numFmtId="2" fontId="40" fillId="0" borderId="63" xfId="0" applyNumberFormat="1" applyFont="1" applyBorder="1" applyAlignment="1">
      <alignment horizontal="center" vertical="center" wrapText="1"/>
    </xf>
    <xf numFmtId="2" fontId="40" fillId="0" borderId="87" xfId="0" applyNumberFormat="1" applyFont="1" applyBorder="1" applyAlignment="1">
      <alignment horizontal="center" vertical="center" wrapText="1"/>
    </xf>
    <xf numFmtId="2" fontId="40" fillId="0" borderId="69" xfId="0" applyNumberFormat="1" applyFont="1" applyBorder="1" applyAlignment="1">
      <alignment horizontal="center" vertical="center" wrapText="1"/>
    </xf>
    <xf numFmtId="2" fontId="40" fillId="0" borderId="67" xfId="0" applyNumberFormat="1" applyFont="1" applyBorder="1" applyAlignment="1">
      <alignment horizontal="center" vertical="center" wrapText="1"/>
    </xf>
    <xf numFmtId="2" fontId="40" fillId="0" borderId="57" xfId="0" applyNumberFormat="1" applyFont="1" applyBorder="1" applyAlignment="1">
      <alignment horizontal="center" vertical="center" wrapText="1"/>
    </xf>
    <xf numFmtId="0" fontId="40" fillId="0" borderId="84"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85" xfId="0" applyFont="1" applyBorder="1" applyAlignment="1">
      <alignment horizontal="center" vertical="center" wrapText="1"/>
    </xf>
    <xf numFmtId="0" fontId="40" fillId="0" borderId="69" xfId="0" applyFont="1" applyBorder="1" applyAlignment="1">
      <alignment horizontal="center" vertical="center" wrapText="1"/>
    </xf>
    <xf numFmtId="0" fontId="40" fillId="0" borderId="67" xfId="0" applyFont="1" applyBorder="1" applyAlignment="1">
      <alignment horizontal="center" vertical="center" wrapText="1"/>
    </xf>
    <xf numFmtId="0" fontId="40" fillId="0" borderId="86" xfId="0" applyFont="1" applyBorder="1" applyAlignment="1">
      <alignment horizontal="center" vertical="center" wrapText="1"/>
    </xf>
    <xf numFmtId="0" fontId="65" fillId="55" borderId="24" xfId="0" applyFont="1" applyFill="1" applyBorder="1" applyAlignment="1">
      <alignment horizontal="center" vertical="center" wrapText="1"/>
    </xf>
    <xf numFmtId="0" fontId="65" fillId="55" borderId="25" xfId="0" applyFont="1" applyFill="1" applyBorder="1" applyAlignment="1">
      <alignment horizontal="center" vertical="center" wrapText="1"/>
    </xf>
    <xf numFmtId="0" fontId="65" fillId="55" borderId="27" xfId="0" applyFont="1" applyFill="1" applyBorder="1" applyAlignment="1">
      <alignment horizontal="center" vertical="center" wrapText="1"/>
    </xf>
    <xf numFmtId="172" fontId="59" fillId="2" borderId="0" xfId="0" applyNumberFormat="1" applyFont="1" applyFill="1" applyAlignment="1">
      <alignment horizontal="left"/>
    </xf>
    <xf numFmtId="0" fontId="38" fillId="47" borderId="52" xfId="0" applyFont="1" applyFill="1" applyBorder="1" applyAlignment="1">
      <alignment horizontal="left" vertical="top"/>
    </xf>
    <xf numFmtId="0" fontId="38" fillId="47" borderId="31" xfId="0" applyFont="1" applyFill="1" applyBorder="1" applyAlignment="1">
      <alignment horizontal="left" vertical="top"/>
    </xf>
    <xf numFmtId="0" fontId="38" fillId="47" borderId="29" xfId="0" applyFont="1" applyFill="1" applyBorder="1" applyAlignment="1">
      <alignment horizontal="left" vertical="top"/>
    </xf>
    <xf numFmtId="0" fontId="65" fillId="55" borderId="52" xfId="0" applyFont="1" applyFill="1" applyBorder="1" applyAlignment="1">
      <alignment horizontal="center" vertical="center" wrapText="1"/>
    </xf>
    <xf numFmtId="0" fontId="65" fillId="55" borderId="31" xfId="0" applyFont="1" applyFill="1" applyBorder="1" applyAlignment="1">
      <alignment horizontal="center" vertical="center" wrapText="1"/>
    </xf>
    <xf numFmtId="0" fontId="65" fillId="55" borderId="29" xfId="0" applyFont="1" applyFill="1" applyBorder="1" applyAlignment="1">
      <alignment horizontal="center" vertical="center" wrapText="1"/>
    </xf>
    <xf numFmtId="0" fontId="49" fillId="56" borderId="3" xfId="0" applyFont="1" applyFill="1" applyBorder="1" applyAlignment="1">
      <alignment horizontal="center" vertical="center" wrapText="1"/>
    </xf>
    <xf numFmtId="0" fontId="49" fillId="56" borderId="4" xfId="0" applyFont="1" applyFill="1" applyBorder="1" applyAlignment="1">
      <alignment horizontal="center" vertical="center" wrapText="1"/>
    </xf>
    <xf numFmtId="0" fontId="49" fillId="56" borderId="5" xfId="0" applyFont="1" applyFill="1" applyBorder="1" applyAlignment="1">
      <alignment horizontal="center" vertical="center" wrapText="1"/>
    </xf>
    <xf numFmtId="0" fontId="40" fillId="0" borderId="76" xfId="0" applyFont="1" applyBorder="1" applyAlignment="1">
      <alignment horizontal="center" vertical="center"/>
    </xf>
    <xf numFmtId="2" fontId="40" fillId="0" borderId="77" xfId="0" applyNumberFormat="1" applyFont="1" applyBorder="1" applyAlignment="1">
      <alignment horizontal="center" vertical="center"/>
    </xf>
    <xf numFmtId="2" fontId="40" fillId="0" borderId="58" xfId="0" applyNumberFormat="1" applyFont="1" applyBorder="1" applyAlignment="1">
      <alignment horizontal="center" vertical="center" wrapText="1"/>
    </xf>
    <xf numFmtId="2" fontId="40" fillId="0" borderId="77" xfId="0" applyNumberFormat="1" applyFont="1" applyBorder="1" applyAlignment="1">
      <alignment horizontal="center" vertical="center" wrapText="1"/>
    </xf>
    <xf numFmtId="0" fontId="40" fillId="0" borderId="58" xfId="0" applyFont="1" applyBorder="1" applyAlignment="1">
      <alignment horizontal="center" vertical="center" wrapText="1"/>
    </xf>
    <xf numFmtId="0" fontId="40" fillId="0" borderId="75"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5" fillId="0" borderId="74" xfId="0" applyFont="1" applyBorder="1" applyAlignment="1">
      <alignment horizontal="center" vertical="center"/>
    </xf>
    <xf numFmtId="2" fontId="5" fillId="0" borderId="58" xfId="0" applyNumberFormat="1" applyFont="1" applyBorder="1" applyAlignment="1">
      <alignment horizontal="center" vertical="center"/>
    </xf>
    <xf numFmtId="0" fontId="5" fillId="52" borderId="40" xfId="0" applyFont="1" applyFill="1" applyBorder="1" applyAlignment="1">
      <alignment horizontal="center" vertical="center" wrapText="1"/>
    </xf>
    <xf numFmtId="0" fontId="5" fillId="52" borderId="23" xfId="0" applyFont="1" applyFill="1" applyBorder="1" applyAlignment="1">
      <alignment horizontal="center" vertical="center" wrapText="1"/>
    </xf>
    <xf numFmtId="0" fontId="38" fillId="47" borderId="24" xfId="0" applyFont="1" applyFill="1" applyBorder="1" applyAlignment="1">
      <alignment horizontal="left" vertical="top"/>
    </xf>
    <xf numFmtId="0" fontId="38" fillId="47" borderId="25" xfId="0" applyFont="1" applyFill="1" applyBorder="1" applyAlignment="1">
      <alignment horizontal="left" vertical="top"/>
    </xf>
    <xf numFmtId="0" fontId="38" fillId="47" borderId="27" xfId="0" applyFont="1" applyFill="1" applyBorder="1" applyAlignment="1">
      <alignment horizontal="left" vertical="top"/>
    </xf>
    <xf numFmtId="0" fontId="29" fillId="0" borderId="1" xfId="0" applyFont="1" applyBorder="1" applyAlignment="1">
      <alignment horizontal="center"/>
    </xf>
    <xf numFmtId="0" fontId="29" fillId="0" borderId="17" xfId="0" applyFont="1" applyBorder="1" applyAlignment="1">
      <alignment horizontal="center"/>
    </xf>
    <xf numFmtId="0" fontId="29" fillId="0" borderId="2" xfId="0" applyFont="1" applyBorder="1" applyAlignment="1">
      <alignment horizontal="center"/>
    </xf>
    <xf numFmtId="0" fontId="29" fillId="0" borderId="6" xfId="0" applyFont="1" applyBorder="1" applyAlignment="1">
      <alignment horizontal="center"/>
    </xf>
    <xf numFmtId="0" fontId="29" fillId="0" borderId="0" xfId="0" applyFont="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16" xfId="0" applyFont="1" applyBorder="1" applyAlignment="1">
      <alignment horizontal="center"/>
    </xf>
    <xf numFmtId="0" fontId="29" fillId="0" borderId="9" xfId="0" applyFont="1" applyBorder="1" applyAlignment="1">
      <alignment horizontal="center"/>
    </xf>
    <xf numFmtId="0" fontId="38" fillId="40" borderId="62" xfId="0" applyFont="1" applyFill="1" applyBorder="1" applyAlignment="1">
      <alignment horizontal="left" vertical="center" wrapText="1"/>
    </xf>
    <xf numFmtId="0" fontId="38" fillId="40" borderId="36" xfId="0" applyFont="1" applyFill="1" applyBorder="1" applyAlignment="1">
      <alignment horizontal="left" vertical="center" wrapText="1"/>
    </xf>
    <xf numFmtId="0" fontId="38" fillId="40" borderId="38" xfId="0" applyFont="1" applyFill="1" applyBorder="1" applyAlignment="1">
      <alignment horizontal="left" vertical="center" wrapText="1"/>
    </xf>
    <xf numFmtId="175" fontId="46" fillId="52" borderId="12" xfId="0" applyNumberFormat="1" applyFont="1" applyFill="1" applyBorder="1" applyAlignment="1" applyProtection="1">
      <alignment horizontal="left" vertical="center"/>
      <protection locked="0"/>
    </xf>
    <xf numFmtId="0" fontId="38" fillId="40" borderId="62" xfId="0" applyFont="1" applyFill="1" applyBorder="1" applyAlignment="1">
      <alignment horizontal="left" vertical="center"/>
    </xf>
    <xf numFmtId="0" fontId="38" fillId="40" borderId="36" xfId="0" applyFont="1" applyFill="1" applyBorder="1" applyAlignment="1">
      <alignment horizontal="left" vertical="center"/>
    </xf>
    <xf numFmtId="0" fontId="38" fillId="40" borderId="56" xfId="0" applyFont="1" applyFill="1" applyBorder="1" applyAlignment="1">
      <alignment horizontal="left" vertical="center"/>
    </xf>
    <xf numFmtId="0" fontId="38" fillId="40" borderId="52" xfId="0" applyFont="1" applyFill="1" applyBorder="1" applyAlignment="1">
      <alignment horizontal="left" vertical="center" wrapText="1"/>
    </xf>
    <xf numFmtId="0" fontId="38" fillId="40" borderId="31" xfId="0" applyFont="1" applyFill="1" applyBorder="1" applyAlignment="1">
      <alignment horizontal="left" vertical="center" wrapText="1"/>
    </xf>
    <xf numFmtId="0" fontId="38" fillId="40" borderId="29" xfId="0" applyFont="1" applyFill="1" applyBorder="1" applyAlignment="1">
      <alignment horizontal="left" vertical="center" wrapText="1"/>
    </xf>
    <xf numFmtId="175" fontId="46" fillId="52" borderId="14" xfId="0" applyNumberFormat="1" applyFont="1" applyFill="1" applyBorder="1" applyAlignment="1" applyProtection="1">
      <alignment horizontal="left" vertical="center"/>
      <protection locked="0"/>
    </xf>
    <xf numFmtId="0" fontId="71" fillId="56" borderId="3" xfId="0" applyFont="1" applyFill="1" applyBorder="1" applyAlignment="1">
      <alignment horizontal="center" vertical="center" wrapText="1"/>
    </xf>
    <xf numFmtId="0" fontId="71" fillId="56" borderId="4" xfId="0" applyFont="1" applyFill="1" applyBorder="1" applyAlignment="1">
      <alignment horizontal="center" vertical="center" wrapText="1"/>
    </xf>
    <xf numFmtId="0" fontId="71" fillId="56" borderId="5" xfId="0" applyFont="1" applyFill="1" applyBorder="1" applyAlignment="1">
      <alignment horizontal="center" vertical="center" wrapText="1"/>
    </xf>
    <xf numFmtId="0" fontId="46" fillId="50" borderId="32" xfId="0" quotePrefix="1" applyFont="1" applyFill="1" applyBorder="1" applyAlignment="1">
      <alignment horizontal="left" vertical="center" wrapText="1"/>
    </xf>
    <xf numFmtId="0" fontId="46" fillId="50" borderId="31" xfId="0" applyFont="1" applyFill="1" applyBorder="1" applyAlignment="1">
      <alignment horizontal="left" vertical="center" wrapText="1"/>
    </xf>
    <xf numFmtId="0" fontId="46" fillId="50" borderId="29" xfId="0" applyFont="1" applyFill="1" applyBorder="1" applyAlignment="1">
      <alignment horizontal="left" vertical="center" wrapText="1"/>
    </xf>
    <xf numFmtId="49" fontId="5" fillId="52" borderId="32" xfId="0" applyNumberFormat="1" applyFont="1" applyFill="1" applyBorder="1" applyAlignment="1">
      <alignment horizontal="left" vertical="center" wrapText="1"/>
    </xf>
    <xf numFmtId="49" fontId="5" fillId="52" borderId="31" xfId="0" applyNumberFormat="1" applyFont="1" applyFill="1" applyBorder="1" applyAlignment="1">
      <alignment horizontal="left" vertical="center" wrapText="1"/>
    </xf>
    <xf numFmtId="49" fontId="5" fillId="52" borderId="55" xfId="0" applyNumberFormat="1" applyFont="1" applyFill="1" applyBorder="1" applyAlignment="1">
      <alignment horizontal="left" vertical="center" wrapText="1"/>
    </xf>
    <xf numFmtId="49" fontId="5" fillId="52" borderId="29" xfId="0" applyNumberFormat="1" applyFont="1" applyFill="1" applyBorder="1" applyAlignment="1">
      <alignment horizontal="left" vertical="center" wrapText="1"/>
    </xf>
    <xf numFmtId="172" fontId="46" fillId="50" borderId="26" xfId="0" applyNumberFormat="1" applyFont="1" applyFill="1" applyBorder="1" applyAlignment="1">
      <alignment horizontal="left" vertical="center" wrapText="1"/>
    </xf>
    <xf numFmtId="172" fontId="46" fillId="50" borderId="25" xfId="0" applyNumberFormat="1" applyFont="1" applyFill="1" applyBorder="1" applyAlignment="1">
      <alignment horizontal="left" vertical="center" wrapText="1"/>
    </xf>
    <xf numFmtId="172" fontId="46" fillId="50" borderId="66" xfId="0" applyNumberFormat="1" applyFont="1" applyFill="1" applyBorder="1" applyAlignment="1">
      <alignment horizontal="left" vertical="center" wrapText="1"/>
    </xf>
    <xf numFmtId="49" fontId="5" fillId="50" borderId="26" xfId="0" applyNumberFormat="1" applyFont="1" applyFill="1" applyBorder="1" applyAlignment="1">
      <alignment horizontal="left" vertical="center" wrapText="1"/>
    </xf>
    <xf numFmtId="49" fontId="5" fillId="50" borderId="25" xfId="0" applyNumberFormat="1" applyFont="1" applyFill="1" applyBorder="1" applyAlignment="1">
      <alignment horizontal="left" vertical="center" wrapText="1"/>
    </xf>
    <xf numFmtId="49" fontId="5" fillId="50" borderId="27" xfId="0" applyNumberFormat="1" applyFont="1" applyFill="1" applyBorder="1" applyAlignment="1">
      <alignment horizontal="left" vertical="center" wrapText="1"/>
    </xf>
    <xf numFmtId="0" fontId="72" fillId="0" borderId="1" xfId="0" applyFont="1" applyBorder="1" applyAlignment="1">
      <alignment horizontal="center" vertical="center" wrapText="1"/>
    </xf>
    <xf numFmtId="0" fontId="72" fillId="0" borderId="17"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6" xfId="0" applyFont="1" applyBorder="1" applyAlignment="1">
      <alignment horizontal="center" vertical="center" wrapText="1"/>
    </xf>
    <xf numFmtId="0" fontId="72" fillId="0" borderId="0" xfId="0" applyFont="1" applyAlignment="1">
      <alignment horizontal="center" vertical="center" wrapText="1"/>
    </xf>
    <xf numFmtId="0" fontId="72" fillId="0" borderId="7" xfId="0" applyFont="1" applyBorder="1" applyAlignment="1">
      <alignment horizontal="center" vertical="center" wrapText="1"/>
    </xf>
    <xf numFmtId="0" fontId="72" fillId="0" borderId="8" xfId="0" applyFont="1" applyBorder="1" applyAlignment="1">
      <alignment horizontal="center" vertical="center" wrapText="1"/>
    </xf>
    <xf numFmtId="0" fontId="72" fillId="0" borderId="16" xfId="0" applyFont="1" applyBorder="1" applyAlignment="1">
      <alignment horizontal="center" vertical="center" wrapText="1"/>
    </xf>
    <xf numFmtId="0" fontId="72" fillId="0" borderId="9" xfId="0" applyFont="1" applyBorder="1" applyAlignment="1">
      <alignment horizontal="center" vertical="center" wrapText="1"/>
    </xf>
    <xf numFmtId="1" fontId="38" fillId="40" borderId="30" xfId="0" applyNumberFormat="1" applyFont="1" applyFill="1" applyBorder="1" applyAlignment="1">
      <alignment horizontal="left" vertical="center" wrapText="1"/>
    </xf>
    <xf numFmtId="1" fontId="38" fillId="40" borderId="14" xfId="0" applyNumberFormat="1" applyFont="1" applyFill="1" applyBorder="1" applyAlignment="1">
      <alignment horizontal="left" vertical="center" wrapText="1"/>
    </xf>
    <xf numFmtId="0" fontId="5" fillId="52" borderId="32" xfId="0" quotePrefix="1" applyFont="1" applyFill="1" applyBorder="1" applyAlignment="1">
      <alignment horizontal="left" vertical="center" wrapText="1"/>
    </xf>
    <xf numFmtId="0" fontId="5" fillId="52" borderId="31" xfId="0" applyFont="1" applyFill="1" applyBorder="1" applyAlignment="1">
      <alignment horizontal="left" vertical="center" wrapText="1"/>
    </xf>
    <xf numFmtId="0" fontId="5" fillId="52" borderId="29" xfId="0" applyFont="1" applyFill="1" applyBorder="1" applyAlignment="1">
      <alignment horizontal="left" vertical="center" wrapText="1"/>
    </xf>
    <xf numFmtId="0" fontId="5" fillId="52" borderId="32" xfId="0" applyFont="1" applyFill="1" applyBorder="1" applyAlignment="1">
      <alignment horizontal="left" vertical="center" wrapText="1"/>
    </xf>
    <xf numFmtId="0" fontId="5" fillId="52" borderId="55" xfId="0" applyFont="1" applyFill="1" applyBorder="1" applyAlignment="1">
      <alignment horizontal="left" vertical="center" wrapText="1"/>
    </xf>
    <xf numFmtId="0" fontId="38" fillId="40" borderId="24" xfId="0" applyFont="1" applyFill="1" applyBorder="1" applyAlignment="1">
      <alignment horizontal="left" vertical="center"/>
    </xf>
    <xf numFmtId="0" fontId="38" fillId="40" borderId="25" xfId="0" applyFont="1" applyFill="1" applyBorder="1" applyAlignment="1">
      <alignment horizontal="left" vertical="center"/>
    </xf>
    <xf numFmtId="0" fontId="38" fillId="40" borderId="66" xfId="0" applyFont="1" applyFill="1" applyBorder="1" applyAlignment="1">
      <alignment horizontal="left" vertical="center"/>
    </xf>
    <xf numFmtId="0" fontId="49" fillId="41" borderId="3" xfId="0" applyFont="1" applyFill="1" applyBorder="1" applyAlignment="1">
      <alignment horizontal="center" vertical="center" wrapText="1"/>
    </xf>
    <xf numFmtId="0" fontId="49" fillId="41" borderId="4" xfId="0" applyFont="1" applyFill="1" applyBorder="1" applyAlignment="1">
      <alignment horizontal="center" vertical="center" wrapText="1"/>
    </xf>
    <xf numFmtId="0" fontId="49" fillId="41" borderId="5" xfId="0" applyFont="1" applyFill="1" applyBorder="1" applyAlignment="1">
      <alignment horizontal="center" vertical="center" wrapText="1"/>
    </xf>
    <xf numFmtId="0" fontId="5" fillId="52" borderId="60" xfId="0" applyFont="1" applyFill="1" applyBorder="1" applyAlignment="1">
      <alignment horizontal="left" vertical="center" wrapText="1"/>
    </xf>
    <xf numFmtId="0" fontId="5" fillId="52" borderId="40" xfId="0" applyFont="1" applyFill="1" applyBorder="1" applyAlignment="1">
      <alignment horizontal="left" vertical="center" wrapText="1"/>
    </xf>
    <xf numFmtId="0" fontId="5" fillId="52" borderId="65" xfId="0" applyFont="1" applyFill="1" applyBorder="1" applyAlignment="1">
      <alignment horizontal="left" vertical="center" wrapText="1"/>
    </xf>
    <xf numFmtId="0" fontId="38" fillId="47" borderId="22" xfId="0" applyFont="1" applyFill="1" applyBorder="1" applyAlignment="1">
      <alignment horizontal="left" vertical="top"/>
    </xf>
    <xf numFmtId="0" fontId="38" fillId="47" borderId="40" xfId="0" applyFont="1" applyFill="1" applyBorder="1" applyAlignment="1">
      <alignment horizontal="left" vertical="top"/>
    </xf>
    <xf numFmtId="0" fontId="38" fillId="47" borderId="23" xfId="0" applyFont="1" applyFill="1" applyBorder="1" applyAlignment="1">
      <alignment horizontal="left" vertical="top"/>
    </xf>
    <xf numFmtId="0" fontId="5" fillId="52" borderId="23" xfId="0" applyFont="1" applyFill="1" applyBorder="1" applyAlignment="1">
      <alignment horizontal="left" vertical="center" wrapText="1"/>
    </xf>
    <xf numFmtId="49" fontId="46" fillId="50" borderId="32" xfId="0" quotePrefix="1" applyNumberFormat="1" applyFont="1" applyFill="1" applyBorder="1" applyAlignment="1">
      <alignment horizontal="left" vertical="center" wrapText="1"/>
    </xf>
    <xf numFmtId="49" fontId="46" fillId="50" borderId="31" xfId="0" applyNumberFormat="1" applyFont="1" applyFill="1" applyBorder="1" applyAlignment="1">
      <alignment horizontal="left" vertical="center" wrapText="1"/>
    </xf>
    <xf numFmtId="49" fontId="46" fillId="50" borderId="55" xfId="0" applyNumberFormat="1" applyFont="1" applyFill="1" applyBorder="1" applyAlignment="1">
      <alignment horizontal="left" vertical="center" wrapText="1"/>
    </xf>
    <xf numFmtId="0" fontId="46" fillId="52" borderId="60" xfId="0" applyFont="1" applyFill="1" applyBorder="1" applyAlignment="1">
      <alignment horizontal="left" vertical="center" wrapText="1"/>
    </xf>
    <xf numFmtId="0" fontId="46" fillId="52" borderId="40" xfId="0" applyFont="1" applyFill="1" applyBorder="1" applyAlignment="1">
      <alignment horizontal="left" vertical="center" wrapText="1"/>
    </xf>
    <xf numFmtId="0" fontId="46" fillId="52" borderId="65" xfId="0" applyFont="1" applyFill="1" applyBorder="1" applyAlignment="1">
      <alignment horizontal="left" vertical="center" wrapText="1"/>
    </xf>
    <xf numFmtId="0" fontId="46" fillId="52" borderId="23" xfId="0" applyFont="1" applyFill="1" applyBorder="1" applyAlignment="1">
      <alignment horizontal="left" vertical="center" wrapText="1"/>
    </xf>
    <xf numFmtId="49" fontId="5" fillId="52" borderId="32" xfId="0" quotePrefix="1" applyNumberFormat="1" applyFont="1" applyFill="1" applyBorder="1" applyAlignment="1">
      <alignment horizontal="left" vertical="center" wrapText="1"/>
    </xf>
    <xf numFmtId="0" fontId="38" fillId="36" borderId="0" xfId="0" applyFont="1" applyFill="1" applyAlignment="1">
      <alignment horizontal="left" vertical="top"/>
    </xf>
    <xf numFmtId="49" fontId="46" fillId="50" borderId="32" xfId="0" applyNumberFormat="1" applyFont="1" applyFill="1" applyBorder="1" applyAlignment="1">
      <alignment horizontal="left" vertical="center" wrapText="1"/>
    </xf>
    <xf numFmtId="172" fontId="5" fillId="50" borderId="26" xfId="0" applyNumberFormat="1" applyFont="1" applyFill="1" applyBorder="1" applyAlignment="1">
      <alignment horizontal="left" vertical="center" wrapText="1"/>
    </xf>
    <xf numFmtId="172" fontId="5" fillId="50" borderId="25" xfId="0" applyNumberFormat="1" applyFont="1" applyFill="1" applyBorder="1" applyAlignment="1">
      <alignment horizontal="left" vertical="center" wrapText="1"/>
    </xf>
    <xf numFmtId="172" fontId="5" fillId="50" borderId="66" xfId="0" applyNumberFormat="1" applyFont="1" applyFill="1" applyBorder="1" applyAlignment="1">
      <alignment horizontal="left" vertical="center" wrapText="1"/>
    </xf>
    <xf numFmtId="172" fontId="46" fillId="50" borderId="27" xfId="0" applyNumberFormat="1" applyFont="1" applyFill="1" applyBorder="1" applyAlignment="1">
      <alignment horizontal="left" vertical="center" wrapText="1"/>
    </xf>
    <xf numFmtId="172" fontId="59" fillId="36" borderId="0" xfId="0" applyNumberFormat="1" applyFont="1" applyFill="1" applyAlignment="1">
      <alignment horizontal="left"/>
    </xf>
    <xf numFmtId="3" fontId="5" fillId="52" borderId="32" xfId="0" quotePrefix="1" applyNumberFormat="1" applyFont="1" applyFill="1" applyBorder="1" applyAlignment="1">
      <alignment horizontal="left" vertical="center" wrapText="1"/>
    </xf>
    <xf numFmtId="0" fontId="38" fillId="40" borderId="22" xfId="0" applyFont="1" applyFill="1" applyBorder="1" applyAlignment="1">
      <alignment horizontal="left" vertical="center" wrapText="1"/>
    </xf>
    <xf numFmtId="0" fontId="38" fillId="40" borderId="60" xfId="0" applyFont="1" applyFill="1" applyBorder="1" applyAlignment="1">
      <alignment horizontal="left" vertical="center" wrapText="1"/>
    </xf>
    <xf numFmtId="0" fontId="38" fillId="40" borderId="23" xfId="0" applyFont="1" applyFill="1" applyBorder="1" applyAlignment="1">
      <alignment horizontal="left" vertical="center" wrapText="1"/>
    </xf>
    <xf numFmtId="0" fontId="1" fillId="52" borderId="60" xfId="0" applyFont="1" applyFill="1" applyBorder="1" applyAlignment="1" applyProtection="1">
      <alignment horizontal="left" vertical="center" wrapText="1"/>
      <protection locked="0"/>
    </xf>
    <xf numFmtId="0" fontId="5" fillId="52" borderId="40" xfId="0" applyFont="1" applyFill="1" applyBorder="1" applyAlignment="1" applyProtection="1">
      <alignment horizontal="left" vertical="center" wrapText="1"/>
      <protection locked="0"/>
    </xf>
    <xf numFmtId="0" fontId="5" fillId="52" borderId="65" xfId="0" applyFont="1" applyFill="1" applyBorder="1" applyAlignment="1" applyProtection="1">
      <alignment horizontal="left" vertical="center" wrapText="1"/>
      <protection locked="0"/>
    </xf>
    <xf numFmtId="0" fontId="38" fillId="40" borderId="1" xfId="0" applyFont="1" applyFill="1" applyBorder="1" applyAlignment="1">
      <alignment horizontal="left" vertical="center" wrapText="1"/>
    </xf>
    <xf numFmtId="0" fontId="38" fillId="40" borderId="17" xfId="0" applyFont="1" applyFill="1" applyBorder="1" applyAlignment="1">
      <alignment horizontal="left" vertical="center" wrapText="1"/>
    </xf>
    <xf numFmtId="0" fontId="38" fillId="40" borderId="2" xfId="0" applyFont="1" applyFill="1" applyBorder="1" applyAlignment="1">
      <alignment horizontal="left" vertical="center" wrapText="1"/>
    </xf>
    <xf numFmtId="166" fontId="46" fillId="52" borderId="21" xfId="0" applyNumberFormat="1" applyFont="1" applyFill="1" applyBorder="1" applyAlignment="1">
      <alignment horizontal="center" vertical="center"/>
    </xf>
    <xf numFmtId="166" fontId="46" fillId="52" borderId="60" xfId="0" applyNumberFormat="1" applyFont="1" applyFill="1" applyBorder="1" applyAlignment="1">
      <alignment horizontal="center" vertical="center"/>
    </xf>
    <xf numFmtId="167" fontId="46" fillId="52" borderId="65" xfId="0" applyNumberFormat="1" applyFont="1" applyFill="1" applyBorder="1" applyAlignment="1">
      <alignment horizontal="center" vertical="center"/>
    </xf>
    <xf numFmtId="167" fontId="46" fillId="52" borderId="21" xfId="0" applyNumberFormat="1" applyFont="1" applyFill="1" applyBorder="1" applyAlignment="1">
      <alignment horizontal="center" vertical="center"/>
    </xf>
    <xf numFmtId="0" fontId="38" fillId="40" borderId="32" xfId="0" applyFont="1" applyFill="1" applyBorder="1" applyAlignment="1">
      <alignment horizontal="left" vertical="center" wrapText="1"/>
    </xf>
    <xf numFmtId="0" fontId="1" fillId="52" borderId="14" xfId="0" applyFont="1" applyFill="1" applyBorder="1" applyAlignment="1" applyProtection="1">
      <alignment horizontal="left" vertical="center" wrapText="1"/>
      <protection locked="0"/>
    </xf>
    <xf numFmtId="0" fontId="5" fillId="52" borderId="14" xfId="0" applyFont="1" applyFill="1" applyBorder="1" applyAlignment="1" applyProtection="1">
      <alignment horizontal="left" vertical="center" wrapText="1"/>
      <protection locked="0"/>
    </xf>
    <xf numFmtId="0" fontId="38" fillId="40" borderId="30" xfId="0" applyFont="1" applyFill="1" applyBorder="1" applyAlignment="1">
      <alignment horizontal="left" vertical="center" wrapText="1"/>
    </xf>
    <xf numFmtId="0" fontId="38" fillId="40" borderId="14" xfId="0" applyFont="1" applyFill="1" applyBorder="1" applyAlignment="1">
      <alignment horizontal="left" vertical="center" wrapText="1"/>
    </xf>
    <xf numFmtId="0" fontId="38" fillId="40" borderId="15" xfId="0" applyFont="1" applyFill="1" applyBorder="1" applyAlignment="1">
      <alignment horizontal="left" vertical="center" wrapText="1"/>
    </xf>
    <xf numFmtId="0" fontId="46" fillId="52" borderId="14" xfId="0" applyFont="1" applyFill="1" applyBorder="1" applyAlignment="1">
      <alignment horizontal="center" vertical="center"/>
    </xf>
    <xf numFmtId="0" fontId="46" fillId="52" borderId="32" xfId="0" applyFont="1" applyFill="1" applyBorder="1" applyAlignment="1">
      <alignment horizontal="center" vertical="center"/>
    </xf>
    <xf numFmtId="0" fontId="46" fillId="52" borderId="55" xfId="0" applyFont="1" applyFill="1" applyBorder="1" applyAlignment="1">
      <alignment horizontal="center" vertical="center"/>
    </xf>
    <xf numFmtId="0" fontId="46" fillId="52" borderId="13" xfId="0" applyFont="1" applyFill="1" applyBorder="1" applyAlignment="1">
      <alignment horizontal="center" vertical="center"/>
    </xf>
    <xf numFmtId="0" fontId="46" fillId="52" borderId="66" xfId="0" applyFont="1" applyFill="1" applyBorder="1" applyAlignment="1">
      <alignment horizontal="center" vertical="center"/>
    </xf>
    <xf numFmtId="0" fontId="46" fillId="52" borderId="96" xfId="0" applyFont="1" applyFill="1" applyBorder="1" applyAlignment="1">
      <alignment horizontal="center" vertical="center"/>
    </xf>
    <xf numFmtId="0" fontId="46" fillId="52" borderId="9" xfId="0" applyFont="1" applyFill="1" applyBorder="1" applyAlignment="1">
      <alignment horizontal="center" vertical="center"/>
    </xf>
    <xf numFmtId="0" fontId="5" fillId="52" borderId="14" xfId="0" applyFont="1" applyFill="1" applyBorder="1" applyAlignment="1">
      <alignment horizontal="left" vertical="center" wrapText="1"/>
    </xf>
    <xf numFmtId="0" fontId="5" fillId="52" borderId="15" xfId="0" applyFont="1" applyFill="1" applyBorder="1" applyAlignment="1">
      <alignment horizontal="left" vertical="center" wrapText="1"/>
    </xf>
    <xf numFmtId="0" fontId="38" fillId="40" borderId="24" xfId="0" applyFont="1" applyFill="1" applyBorder="1" applyAlignment="1">
      <alignment horizontal="left" vertical="center" wrapText="1"/>
    </xf>
    <xf numFmtId="0" fontId="38" fillId="40" borderId="26" xfId="0" applyFont="1" applyFill="1" applyBorder="1" applyAlignment="1">
      <alignment horizontal="left" vertical="center" wrapText="1"/>
    </xf>
    <xf numFmtId="0" fontId="38" fillId="40" borderId="27" xfId="0" applyFont="1" applyFill="1" applyBorder="1" applyAlignment="1">
      <alignment horizontal="left" vertical="center" wrapText="1"/>
    </xf>
    <xf numFmtId="49" fontId="1" fillId="52" borderId="26" xfId="0" quotePrefix="1" applyNumberFormat="1" applyFont="1" applyFill="1" applyBorder="1" applyAlignment="1" applyProtection="1">
      <alignment horizontal="left" vertical="center" wrapText="1"/>
      <protection locked="0"/>
    </xf>
    <xf numFmtId="49" fontId="5" fillId="52" borderId="25" xfId="0" applyNumberFormat="1" applyFont="1" applyFill="1" applyBorder="1" applyAlignment="1" applyProtection="1">
      <alignment horizontal="left" vertical="center" wrapText="1"/>
      <protection locked="0"/>
    </xf>
    <xf numFmtId="49" fontId="5" fillId="52" borderId="66" xfId="0" applyNumberFormat="1" applyFont="1" applyFill="1" applyBorder="1" applyAlignment="1" applyProtection="1">
      <alignment horizontal="left" vertical="center" wrapText="1"/>
      <protection locked="0"/>
    </xf>
    <xf numFmtId="172" fontId="46" fillId="52" borderId="32" xfId="0" applyNumberFormat="1" applyFont="1" applyFill="1" applyBorder="1" applyAlignment="1" applyProtection="1">
      <alignment horizontal="left" vertical="center" wrapText="1"/>
      <protection locked="0"/>
    </xf>
    <xf numFmtId="172" fontId="46" fillId="52" borderId="31" xfId="0" applyNumberFormat="1" applyFont="1" applyFill="1" applyBorder="1" applyAlignment="1" applyProtection="1">
      <alignment horizontal="left" vertical="center" wrapText="1"/>
      <protection locked="0"/>
    </xf>
    <xf numFmtId="172" fontId="46" fillId="52" borderId="55" xfId="0" applyNumberFormat="1" applyFont="1" applyFill="1" applyBorder="1" applyAlignment="1" applyProtection="1">
      <alignment horizontal="left" vertical="center" wrapText="1"/>
      <protection locked="0"/>
    </xf>
    <xf numFmtId="0" fontId="38" fillId="40" borderId="52" xfId="0" applyFont="1" applyFill="1" applyBorder="1" applyAlignment="1">
      <alignment horizontal="left" vertical="center"/>
    </xf>
    <xf numFmtId="0" fontId="38" fillId="40" borderId="31" xfId="0" applyFont="1" applyFill="1" applyBorder="1" applyAlignment="1">
      <alignment horizontal="left" vertical="center"/>
    </xf>
    <xf numFmtId="0" fontId="38" fillId="40" borderId="55" xfId="0" applyFont="1" applyFill="1" applyBorder="1" applyAlignment="1">
      <alignment horizontal="left" vertical="center"/>
    </xf>
    <xf numFmtId="0" fontId="38" fillId="40" borderId="25" xfId="0" applyFont="1" applyFill="1" applyBorder="1" applyAlignment="1">
      <alignment horizontal="left" vertical="center" wrapText="1"/>
    </xf>
    <xf numFmtId="172" fontId="46" fillId="52" borderId="26" xfId="0" applyNumberFormat="1" applyFont="1" applyFill="1" applyBorder="1" applyAlignment="1" applyProtection="1">
      <alignment horizontal="left" vertical="center" wrapText="1"/>
      <protection locked="0"/>
    </xf>
    <xf numFmtId="172" fontId="46" fillId="52" borderId="25" xfId="0" applyNumberFormat="1" applyFont="1" applyFill="1" applyBorder="1" applyAlignment="1" applyProtection="1">
      <alignment horizontal="left" vertical="center" wrapText="1"/>
      <protection locked="0"/>
    </xf>
    <xf numFmtId="172" fontId="46" fillId="52" borderId="66" xfId="0" applyNumberFormat="1" applyFont="1" applyFill="1" applyBorder="1" applyAlignment="1" applyProtection="1">
      <alignment horizontal="left" vertical="center" wrapText="1"/>
      <protection locked="0"/>
    </xf>
    <xf numFmtId="49" fontId="51" fillId="52" borderId="32" xfId="0" quotePrefix="1" applyNumberFormat="1" applyFont="1" applyFill="1" applyBorder="1" applyAlignment="1">
      <alignment horizontal="left" vertical="center" wrapText="1"/>
    </xf>
    <xf numFmtId="49" fontId="51" fillId="52" borderId="31" xfId="0" applyNumberFormat="1" applyFont="1" applyFill="1" applyBorder="1" applyAlignment="1">
      <alignment horizontal="left" vertical="center" wrapText="1"/>
    </xf>
    <xf numFmtId="49" fontId="51" fillId="52" borderId="55" xfId="0" applyNumberFormat="1" applyFont="1" applyFill="1" applyBorder="1" applyAlignment="1">
      <alignment horizontal="left" vertical="center" wrapText="1"/>
    </xf>
    <xf numFmtId="0" fontId="46" fillId="40" borderId="101" xfId="0" applyFont="1" applyFill="1" applyBorder="1" applyAlignment="1">
      <alignment horizontal="left"/>
    </xf>
    <xf numFmtId="0" fontId="46" fillId="40" borderId="96" xfId="0" applyFont="1" applyFill="1" applyBorder="1" applyAlignment="1">
      <alignment horizontal="left"/>
    </xf>
    <xf numFmtId="0" fontId="46" fillId="40" borderId="104" xfId="0" applyFont="1" applyFill="1" applyBorder="1" applyAlignment="1">
      <alignment horizontal="left"/>
    </xf>
    <xf numFmtId="49" fontId="1" fillId="52" borderId="14" xfId="0" applyNumberFormat="1" applyFont="1" applyFill="1" applyBorder="1" applyAlignment="1" applyProtection="1">
      <alignment horizontal="left" vertical="center" wrapText="1"/>
      <protection locked="0"/>
    </xf>
    <xf numFmtId="49" fontId="5" fillId="52" borderId="14" xfId="0" applyNumberFormat="1" applyFont="1" applyFill="1" applyBorder="1" applyAlignment="1" applyProtection="1">
      <alignment horizontal="left" vertical="center" wrapText="1"/>
      <protection locked="0"/>
    </xf>
    <xf numFmtId="0" fontId="38" fillId="40" borderId="79" xfId="0" applyFont="1" applyFill="1" applyBorder="1" applyAlignment="1">
      <alignment horizontal="left" vertical="center" wrapText="1"/>
    </xf>
    <xf numFmtId="0" fontId="38" fillId="40" borderId="12" xfId="0" applyFont="1" applyFill="1" applyBorder="1" applyAlignment="1">
      <alignment horizontal="left" vertical="center" wrapText="1"/>
    </xf>
    <xf numFmtId="0" fontId="38" fillId="40" borderId="13" xfId="0" applyFont="1" applyFill="1" applyBorder="1" applyAlignment="1">
      <alignment horizontal="left" vertical="center" wrapText="1"/>
    </xf>
    <xf numFmtId="2" fontId="46" fillId="38" borderId="14" xfId="49" applyFont="1" applyBorder="1" applyAlignment="1">
      <alignment horizontal="center" vertical="center"/>
      <protection locked="0"/>
    </xf>
    <xf numFmtId="0" fontId="5" fillId="52" borderId="55" xfId="0" applyFont="1" applyFill="1" applyBorder="1" applyAlignment="1">
      <alignment horizontal="center" vertical="center"/>
    </xf>
    <xf numFmtId="0" fontId="5" fillId="52" borderId="14" xfId="0" applyFont="1" applyFill="1" applyBorder="1" applyAlignment="1">
      <alignment horizontal="center" vertical="center"/>
    </xf>
    <xf numFmtId="0" fontId="5" fillId="52" borderId="15" xfId="0" applyFont="1" applyFill="1" applyBorder="1" applyAlignment="1">
      <alignment horizontal="center" vertical="center"/>
    </xf>
    <xf numFmtId="0" fontId="49" fillId="41" borderId="89" xfId="0" applyFont="1" applyFill="1" applyBorder="1" applyAlignment="1">
      <alignment horizontal="center" vertical="center" wrapText="1"/>
    </xf>
    <xf numFmtId="0" fontId="49" fillId="41" borderId="68" xfId="0" applyFont="1" applyFill="1" applyBorder="1" applyAlignment="1">
      <alignment horizontal="center" vertical="center" wrapText="1"/>
    </xf>
    <xf numFmtId="0" fontId="49" fillId="41" borderId="108" xfId="0" applyFont="1" applyFill="1" applyBorder="1" applyAlignment="1">
      <alignment horizontal="center" vertical="center" wrapText="1"/>
    </xf>
    <xf numFmtId="0" fontId="65" fillId="55" borderId="22" xfId="0" applyFont="1" applyFill="1" applyBorder="1" applyAlignment="1">
      <alignment horizontal="center" vertical="center" wrapText="1"/>
    </xf>
    <xf numFmtId="0" fontId="65" fillId="55" borderId="40" xfId="0" applyFont="1" applyFill="1" applyBorder="1" applyAlignment="1">
      <alignment horizontal="center" vertical="center" wrapText="1"/>
    </xf>
    <xf numFmtId="0" fontId="65" fillId="55" borderId="23" xfId="0" applyFont="1" applyFill="1" applyBorder="1" applyAlignment="1">
      <alignment horizontal="center" vertical="center" wrapText="1"/>
    </xf>
    <xf numFmtId="0" fontId="38" fillId="2" borderId="0" xfId="0" applyFont="1" applyFill="1" applyAlignment="1">
      <alignment horizontal="left" vertical="top"/>
    </xf>
    <xf numFmtId="172" fontId="5" fillId="52" borderId="26" xfId="0" applyNumberFormat="1" applyFont="1" applyFill="1" applyBorder="1" applyAlignment="1">
      <alignment horizontal="left" vertical="center" wrapText="1"/>
    </xf>
    <xf numFmtId="172" fontId="5" fillId="52" borderId="25" xfId="0" applyNumberFormat="1" applyFont="1" applyFill="1" applyBorder="1" applyAlignment="1">
      <alignment horizontal="left" vertical="center" wrapText="1"/>
    </xf>
    <xf numFmtId="172" fontId="5" fillId="52" borderId="66" xfId="0" applyNumberFormat="1" applyFont="1" applyFill="1" applyBorder="1" applyAlignment="1">
      <alignment horizontal="left" vertical="center" wrapText="1"/>
    </xf>
    <xf numFmtId="0" fontId="38" fillId="55" borderId="52" xfId="0" applyFont="1" applyFill="1" applyBorder="1" applyAlignment="1">
      <alignment horizontal="left" vertical="top"/>
    </xf>
    <xf numFmtId="0" fontId="38" fillId="55" borderId="31" xfId="0" applyFont="1" applyFill="1" applyBorder="1" applyAlignment="1">
      <alignment horizontal="left" vertical="top"/>
    </xf>
    <xf numFmtId="0" fontId="38" fillId="55" borderId="29" xfId="0" applyFont="1" applyFill="1" applyBorder="1" applyAlignment="1">
      <alignment horizontal="left" vertical="top"/>
    </xf>
    <xf numFmtId="172" fontId="5" fillId="52" borderId="27" xfId="0" applyNumberFormat="1" applyFont="1" applyFill="1" applyBorder="1" applyAlignment="1">
      <alignment horizontal="left" vertical="center" wrapText="1"/>
    </xf>
    <xf numFmtId="0" fontId="46" fillId="40" borderId="52" xfId="0" applyFont="1" applyFill="1" applyBorder="1" applyAlignment="1">
      <alignment horizontal="center" vertical="center" wrapText="1"/>
    </xf>
    <xf numFmtId="0" fontId="46" fillId="40" borderId="24" xfId="0" applyFont="1" applyFill="1" applyBorder="1" applyAlignment="1">
      <alignment horizontal="center" vertical="center" wrapText="1"/>
    </xf>
    <xf numFmtId="0" fontId="46" fillId="52" borderId="1" xfId="0" applyFont="1" applyFill="1" applyBorder="1" applyAlignment="1" applyProtection="1">
      <alignment horizontal="center" vertical="center" wrapText="1"/>
      <protection locked="0"/>
    </xf>
    <xf numFmtId="0" fontId="46" fillId="52" borderId="17" xfId="0" applyFont="1" applyFill="1" applyBorder="1" applyAlignment="1" applyProtection="1">
      <alignment horizontal="center" vertical="center" wrapText="1"/>
      <protection locked="0"/>
    </xf>
    <xf numFmtId="0" fontId="46" fillId="52" borderId="2" xfId="0" applyFont="1" applyFill="1" applyBorder="1" applyAlignment="1" applyProtection="1">
      <alignment horizontal="center" vertical="center" wrapText="1"/>
      <protection locked="0"/>
    </xf>
    <xf numFmtId="0" fontId="46" fillId="52" borderId="8" xfId="0" applyFont="1" applyFill="1" applyBorder="1" applyAlignment="1" applyProtection="1">
      <alignment horizontal="center" vertical="center" wrapText="1"/>
      <protection locked="0"/>
    </xf>
    <xf numFmtId="0" fontId="46" fillId="52" borderId="16" xfId="0" applyFont="1" applyFill="1" applyBorder="1" applyAlignment="1" applyProtection="1">
      <alignment horizontal="center" vertical="center" wrapText="1"/>
      <protection locked="0"/>
    </xf>
    <xf numFmtId="0" fontId="46" fillId="52" borderId="9" xfId="0" applyFont="1" applyFill="1" applyBorder="1" applyAlignment="1" applyProtection="1">
      <alignment horizontal="center" vertical="center" wrapText="1"/>
      <protection locked="0"/>
    </xf>
    <xf numFmtId="0" fontId="46" fillId="40" borderId="40" xfId="0" quotePrefix="1" applyFont="1" applyFill="1" applyBorder="1" applyAlignment="1">
      <alignment horizontal="center" vertical="center" wrapText="1"/>
    </xf>
    <xf numFmtId="0" fontId="46" fillId="40" borderId="23" xfId="0" quotePrefix="1" applyFont="1" applyFill="1" applyBorder="1" applyAlignment="1">
      <alignment horizontal="center" vertical="center" wrapText="1"/>
    </xf>
    <xf numFmtId="0" fontId="46" fillId="40" borderId="105" xfId="0" quotePrefix="1" applyFont="1" applyFill="1" applyBorder="1" applyAlignment="1">
      <alignment horizontal="center" vertical="center" wrapText="1"/>
    </xf>
    <xf numFmtId="0" fontId="46" fillId="40" borderId="35" xfId="0" quotePrefix="1" applyFont="1" applyFill="1" applyBorder="1" applyAlignment="1">
      <alignment horizontal="center" vertical="center" wrapText="1"/>
    </xf>
    <xf numFmtId="0" fontId="46" fillId="40" borderId="29" xfId="0" applyFont="1" applyFill="1" applyBorder="1" applyAlignment="1">
      <alignment horizontal="center" vertical="center" wrapText="1"/>
    </xf>
    <xf numFmtId="0" fontId="46" fillId="40" borderId="27" xfId="0" applyFont="1" applyFill="1" applyBorder="1" applyAlignment="1">
      <alignment horizontal="center" vertical="center" wrapText="1"/>
    </xf>
    <xf numFmtId="0" fontId="46" fillId="50" borderId="1" xfId="0" applyFont="1" applyFill="1" applyBorder="1" applyAlignment="1">
      <alignment horizontal="center" vertical="center" wrapText="1"/>
    </xf>
    <xf numFmtId="0" fontId="46" fillId="50" borderId="17" xfId="0" applyFont="1" applyFill="1" applyBorder="1" applyAlignment="1">
      <alignment horizontal="center" vertical="center" wrapText="1"/>
    </xf>
    <xf numFmtId="0" fontId="46" fillId="50" borderId="2" xfId="0" applyFont="1" applyFill="1" applyBorder="1" applyAlignment="1">
      <alignment horizontal="center" vertical="center" wrapText="1"/>
    </xf>
    <xf numFmtId="0" fontId="46" fillId="50" borderId="8" xfId="0" applyFont="1" applyFill="1" applyBorder="1" applyAlignment="1">
      <alignment horizontal="center" vertical="center" wrapText="1"/>
    </xf>
    <xf numFmtId="0" fontId="46" fillId="50" borderId="16" xfId="0" applyFont="1" applyFill="1" applyBorder="1" applyAlignment="1">
      <alignment horizontal="center" vertical="center" wrapText="1"/>
    </xf>
    <xf numFmtId="0" fontId="46" fillId="50" borderId="9" xfId="0" applyFont="1" applyFill="1" applyBorder="1" applyAlignment="1">
      <alignment horizontal="center" vertical="center" wrapText="1"/>
    </xf>
    <xf numFmtId="0" fontId="38" fillId="40" borderId="52" xfId="0" applyFont="1" applyFill="1" applyBorder="1" applyAlignment="1">
      <alignment horizontal="center" vertical="center" wrapText="1"/>
    </xf>
    <xf numFmtId="0" fontId="38" fillId="40" borderId="24" xfId="0" applyFont="1" applyFill="1" applyBorder="1" applyAlignment="1">
      <alignment horizontal="center" vertical="center" wrapText="1"/>
    </xf>
    <xf numFmtId="0" fontId="73" fillId="47" borderId="3" xfId="0" applyFont="1" applyFill="1" applyBorder="1" applyAlignment="1">
      <alignment horizontal="center" vertical="center" wrapText="1"/>
    </xf>
    <xf numFmtId="0" fontId="73" fillId="47" borderId="4" xfId="0" applyFont="1" applyFill="1" applyBorder="1" applyAlignment="1">
      <alignment horizontal="center" vertical="center" wrapText="1"/>
    </xf>
    <xf numFmtId="0" fontId="73" fillId="47" borderId="5" xfId="0" applyFont="1" applyFill="1"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168" fontId="55" fillId="37" borderId="53" xfId="0" applyNumberFormat="1" applyFont="1" applyFill="1" applyBorder="1" applyAlignment="1">
      <alignment horizontal="center"/>
    </xf>
    <xf numFmtId="168" fontId="55" fillId="37" borderId="37" xfId="0" applyNumberFormat="1" applyFont="1" applyFill="1" applyBorder="1" applyAlignment="1">
      <alignment horizontal="center"/>
    </xf>
    <xf numFmtId="0" fontId="5" fillId="0" borderId="0" xfId="0" applyFont="1" applyAlignment="1">
      <alignment horizontal="center" wrapText="1"/>
    </xf>
    <xf numFmtId="0" fontId="40" fillId="0" borderId="0" xfId="0" applyFont="1" applyAlignment="1">
      <alignment horizontal="center"/>
    </xf>
    <xf numFmtId="0" fontId="53" fillId="0" borderId="0" xfId="0" applyFont="1" applyAlignment="1">
      <alignment horizontal="center" vertical="center"/>
    </xf>
    <xf numFmtId="0" fontId="5" fillId="52" borderId="3" xfId="0" applyFont="1" applyFill="1" applyBorder="1" applyAlignment="1" applyProtection="1">
      <alignment horizontal="center" vertical="center"/>
      <protection locked="0"/>
    </xf>
    <xf numFmtId="0" fontId="5" fillId="52" borderId="4" xfId="0" applyFont="1" applyFill="1" applyBorder="1" applyAlignment="1" applyProtection="1">
      <alignment horizontal="center" vertical="center"/>
      <protection locked="0"/>
    </xf>
    <xf numFmtId="0" fontId="5" fillId="52" borderId="5" xfId="0" applyFont="1" applyFill="1" applyBorder="1" applyAlignment="1" applyProtection="1">
      <alignment horizontal="center" vertical="center"/>
      <protection locked="0"/>
    </xf>
    <xf numFmtId="2" fontId="57" fillId="38" borderId="10" xfId="49" applyFont="1" applyBorder="1" applyAlignment="1">
      <alignment horizontal="center" vertical="center" wrapText="1"/>
      <protection locked="0"/>
    </xf>
    <xf numFmtId="2" fontId="57" fillId="38" borderId="11" xfId="49" applyFont="1" applyBorder="1" applyAlignment="1">
      <alignment horizontal="center" vertical="center" wrapText="1"/>
      <protection locked="0"/>
    </xf>
    <xf numFmtId="0" fontId="50" fillId="0" borderId="22" xfId="0" applyFont="1" applyBorder="1" applyAlignment="1">
      <alignment horizontal="left" vertical="center" wrapText="1"/>
    </xf>
    <xf numFmtId="0" fontId="50" fillId="0" borderId="23" xfId="0" applyFont="1" applyBorder="1" applyAlignment="1">
      <alignment horizontal="left" vertical="center" wrapText="1"/>
    </xf>
    <xf numFmtId="0" fontId="50" fillId="0" borderId="52" xfId="0" applyFont="1" applyBorder="1" applyAlignment="1">
      <alignment horizontal="left" vertical="center" wrapText="1"/>
    </xf>
    <xf numFmtId="0" fontId="50" fillId="0" borderId="29" xfId="0" applyFont="1" applyBorder="1" applyAlignment="1">
      <alignment horizontal="left" vertical="center" wrapText="1"/>
    </xf>
    <xf numFmtId="0" fontId="50" fillId="0" borderId="24" xfId="0" applyFont="1" applyBorder="1" applyAlignment="1">
      <alignment horizontal="left" vertical="center" wrapText="1"/>
    </xf>
    <xf numFmtId="0" fontId="50" fillId="0" borderId="27" xfId="0" applyFont="1" applyBorder="1" applyAlignment="1">
      <alignment horizontal="left" vertical="center" wrapText="1"/>
    </xf>
    <xf numFmtId="0" fontId="0" fillId="0" borderId="0" xfId="0" applyAlignment="1">
      <alignment horizontal="center" vertical="center"/>
    </xf>
    <xf numFmtId="0" fontId="46" fillId="42" borderId="32" xfId="0" applyFont="1" applyFill="1" applyBorder="1" applyAlignment="1">
      <alignment horizontal="left" vertical="center" wrapText="1"/>
    </xf>
    <xf numFmtId="0" fontId="46" fillId="42" borderId="31" xfId="0" applyFont="1" applyFill="1" applyBorder="1" applyAlignment="1">
      <alignment horizontal="left" vertical="center" wrapText="1"/>
    </xf>
    <xf numFmtId="0" fontId="46" fillId="42" borderId="29" xfId="0" applyFont="1" applyFill="1" applyBorder="1" applyAlignment="1">
      <alignment horizontal="left" vertical="center" wrapText="1"/>
    </xf>
    <xf numFmtId="0" fontId="46" fillId="42" borderId="52" xfId="0" applyFont="1" applyFill="1" applyBorder="1" applyAlignment="1">
      <alignment horizontal="left" vertical="center" wrapText="1"/>
    </xf>
    <xf numFmtId="0" fontId="56" fillId="41" borderId="22" xfId="0" applyFont="1" applyFill="1" applyBorder="1" applyAlignment="1">
      <alignment horizontal="center" vertical="center" wrapText="1"/>
    </xf>
    <xf numFmtId="0" fontId="56" fillId="41" borderId="40" xfId="0" applyFont="1" applyFill="1" applyBorder="1" applyAlignment="1">
      <alignment horizontal="center" vertical="center" wrapText="1"/>
    </xf>
    <xf numFmtId="0" fontId="56" fillId="41" borderId="23" xfId="0" applyFont="1" applyFill="1" applyBorder="1" applyAlignment="1">
      <alignment horizontal="center" vertical="center" wrapText="1"/>
    </xf>
    <xf numFmtId="0" fontId="46" fillId="42" borderId="24" xfId="0" applyFont="1" applyFill="1" applyBorder="1" applyAlignment="1">
      <alignment horizontal="left" vertical="center" wrapText="1"/>
    </xf>
    <xf numFmtId="0" fontId="46" fillId="42" borderId="25" xfId="0" applyFont="1" applyFill="1" applyBorder="1" applyAlignment="1">
      <alignment horizontal="left" vertical="center" wrapText="1"/>
    </xf>
    <xf numFmtId="0" fontId="46" fillId="42" borderId="27" xfId="0" applyFont="1" applyFill="1" applyBorder="1" applyAlignment="1">
      <alignment horizontal="left" vertical="center" wrapText="1"/>
    </xf>
    <xf numFmtId="0" fontId="56" fillId="41" borderId="18" xfId="0" applyFont="1" applyFill="1" applyBorder="1" applyAlignment="1">
      <alignment horizontal="center" vertical="center" wrapText="1"/>
    </xf>
    <xf numFmtId="0" fontId="38" fillId="42" borderId="52" xfId="0" applyFont="1" applyFill="1" applyBorder="1" applyAlignment="1">
      <alignment horizontal="left" vertical="center"/>
    </xf>
    <xf numFmtId="0" fontId="38" fillId="42" borderId="31" xfId="0" applyFont="1" applyFill="1" applyBorder="1" applyAlignment="1">
      <alignment horizontal="left" vertical="center"/>
    </xf>
    <xf numFmtId="0" fontId="38" fillId="42" borderId="29" xfId="0" applyFont="1" applyFill="1" applyBorder="1" applyAlignment="1">
      <alignment horizontal="left" vertical="center"/>
    </xf>
    <xf numFmtId="0" fontId="56" fillId="41" borderId="22" xfId="0" applyFont="1" applyFill="1" applyBorder="1" applyAlignment="1">
      <alignment horizontal="center" vertical="center"/>
    </xf>
    <xf numFmtId="0" fontId="56" fillId="41" borderId="40" xfId="0" applyFont="1" applyFill="1" applyBorder="1" applyAlignment="1">
      <alignment horizontal="center" vertical="center"/>
    </xf>
    <xf numFmtId="0" fontId="56" fillId="41" borderId="23" xfId="0" applyFont="1" applyFill="1" applyBorder="1" applyAlignment="1">
      <alignment horizontal="center" vertic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72" fillId="0" borderId="10" xfId="0" applyFont="1" applyBorder="1" applyAlignment="1">
      <alignment horizontal="center" vertical="center" wrapText="1"/>
    </xf>
    <xf numFmtId="0" fontId="72" fillId="0" borderId="19" xfId="0" applyFont="1" applyBorder="1" applyAlignment="1">
      <alignment horizontal="center" vertical="center" wrapText="1"/>
    </xf>
    <xf numFmtId="0" fontId="72" fillId="0" borderId="11" xfId="0" applyFont="1" applyBorder="1" applyAlignment="1">
      <alignment horizontal="center" vertical="center" wrapText="1"/>
    </xf>
    <xf numFmtId="0" fontId="56" fillId="41" borderId="18" xfId="0" applyFont="1" applyFill="1" applyBorder="1" applyAlignment="1">
      <alignment horizontal="center" vertical="center"/>
    </xf>
    <xf numFmtId="0" fontId="38" fillId="42" borderId="32" xfId="0" applyFont="1" applyFill="1" applyBorder="1" applyAlignment="1">
      <alignment horizontal="left" vertical="center"/>
    </xf>
    <xf numFmtId="0" fontId="56" fillId="41" borderId="10" xfId="0" applyFont="1" applyFill="1" applyBorder="1" applyAlignment="1">
      <alignment horizontal="center" vertical="center" wrapText="1"/>
    </xf>
    <xf numFmtId="0" fontId="56" fillId="41" borderId="11" xfId="0" applyFont="1" applyFill="1" applyBorder="1" applyAlignment="1">
      <alignment horizontal="center" vertical="center" wrapText="1"/>
    </xf>
    <xf numFmtId="0" fontId="56" fillId="41" borderId="3" xfId="0" applyFont="1" applyFill="1" applyBorder="1" applyAlignment="1">
      <alignment horizontal="center" vertical="center" wrapText="1"/>
    </xf>
    <xf numFmtId="0" fontId="56" fillId="41" borderId="5" xfId="0" applyFont="1" applyFill="1" applyBorder="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0" fillId="0" borderId="10" xfId="0" applyBorder="1" applyAlignment="1">
      <alignment horizontal="center"/>
    </xf>
    <xf numFmtId="0" fontId="0" fillId="0" borderId="19" xfId="0" applyBorder="1" applyAlignment="1">
      <alignment horizontal="center"/>
    </xf>
    <xf numFmtId="0" fontId="0" fillId="0" borderId="11" xfId="0" applyBorder="1" applyAlignment="1">
      <alignment horizontal="center"/>
    </xf>
    <xf numFmtId="0" fontId="75" fillId="0" borderId="10" xfId="0" applyFont="1" applyBorder="1" applyAlignment="1">
      <alignment horizontal="center" vertical="center" wrapText="1"/>
    </xf>
    <xf numFmtId="0" fontId="75" fillId="0" borderId="19" xfId="0" applyFont="1" applyBorder="1" applyAlignment="1">
      <alignment horizontal="center" vertical="center" wrapText="1"/>
    </xf>
    <xf numFmtId="0" fontId="75" fillId="0" borderId="11" xfId="0" applyFont="1" applyBorder="1" applyAlignment="1">
      <alignment horizontal="center" vertical="center" wrapText="1"/>
    </xf>
    <xf numFmtId="0" fontId="49" fillId="0" borderId="0" xfId="0" applyFont="1" applyAlignment="1">
      <alignment horizontal="center" vertical="center"/>
    </xf>
    <xf numFmtId="0" fontId="49" fillId="41" borderId="62" xfId="0" applyFont="1" applyFill="1" applyBorder="1" applyAlignment="1">
      <alignment horizontal="center" vertical="center" wrapText="1"/>
    </xf>
    <xf numFmtId="0" fontId="49" fillId="41" borderId="36" xfId="0" applyFont="1" applyFill="1" applyBorder="1" applyAlignment="1">
      <alignment horizontal="center" vertical="center" wrapText="1"/>
    </xf>
    <xf numFmtId="0" fontId="49" fillId="41" borderId="38" xfId="0" applyFont="1" applyFill="1" applyBorder="1" applyAlignment="1">
      <alignment horizontal="center" vertical="center" wrapText="1"/>
    </xf>
    <xf numFmtId="0" fontId="49" fillId="41" borderId="22" xfId="0" applyFont="1" applyFill="1" applyBorder="1" applyAlignment="1">
      <alignment horizontal="center" vertical="center" wrapText="1"/>
    </xf>
    <xf numFmtId="0" fontId="49" fillId="41" borderId="40" xfId="0" applyFont="1" applyFill="1" applyBorder="1" applyAlignment="1">
      <alignment horizontal="center" vertical="center" wrapText="1"/>
    </xf>
    <xf numFmtId="0" fontId="49" fillId="41" borderId="23" xfId="0" applyFont="1" applyFill="1" applyBorder="1" applyAlignment="1">
      <alignment horizontal="center" vertical="center" wrapText="1"/>
    </xf>
    <xf numFmtId="0" fontId="49" fillId="41" borderId="79" xfId="0" applyFont="1" applyFill="1" applyBorder="1" applyAlignment="1">
      <alignment horizontal="center" vertical="center"/>
    </xf>
    <xf numFmtId="0" fontId="49" fillId="41" borderId="12" xfId="0" applyFont="1" applyFill="1" applyBorder="1" applyAlignment="1">
      <alignment horizontal="center" vertical="center"/>
    </xf>
    <xf numFmtId="0" fontId="49" fillId="41" borderId="18" xfId="0" applyFont="1" applyFill="1" applyBorder="1" applyAlignment="1">
      <alignment horizontal="center" vertical="center" wrapText="1"/>
    </xf>
    <xf numFmtId="0" fontId="73" fillId="0" borderId="1"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2" xfId="0" applyFont="1" applyBorder="1" applyAlignment="1">
      <alignment horizontal="center" vertical="center" wrapText="1"/>
    </xf>
    <xf numFmtId="0" fontId="73" fillId="0" borderId="6" xfId="0" applyFont="1" applyBorder="1" applyAlignment="1">
      <alignment horizontal="center" vertical="center" wrapText="1"/>
    </xf>
    <xf numFmtId="0" fontId="73" fillId="0" borderId="0" xfId="0" applyFont="1" applyAlignment="1">
      <alignment horizontal="center" vertical="center" wrapText="1"/>
    </xf>
    <xf numFmtId="0" fontId="73" fillId="0" borderId="7"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16" xfId="0" applyFont="1" applyBorder="1" applyAlignment="1">
      <alignment horizontal="center" vertical="center" wrapText="1"/>
    </xf>
    <xf numFmtId="0" fontId="73" fillId="0" borderId="9" xfId="0" applyFont="1" applyBorder="1" applyAlignment="1">
      <alignment horizontal="center" vertical="center" wrapText="1"/>
    </xf>
    <xf numFmtId="0" fontId="38" fillId="0" borderId="0" xfId="0" applyFont="1" applyAlignment="1">
      <alignment horizontal="center" vertical="center"/>
    </xf>
    <xf numFmtId="0" fontId="5" fillId="0" borderId="10"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center"/>
    </xf>
    <xf numFmtId="0" fontId="49" fillId="41" borderId="20" xfId="0" applyFont="1" applyFill="1" applyBorder="1" applyAlignment="1">
      <alignment horizontal="center" vertical="center" wrapText="1"/>
    </xf>
    <xf numFmtId="0" fontId="49" fillId="41" borderId="21" xfId="0" applyFont="1" applyFill="1" applyBorder="1" applyAlignment="1">
      <alignment horizontal="center" vertical="center" wrapText="1"/>
    </xf>
    <xf numFmtId="0" fontId="49" fillId="41" borderId="28" xfId="0" applyFont="1" applyFill="1" applyBorder="1" applyAlignment="1">
      <alignment horizontal="center" vertical="center" wrapText="1"/>
    </xf>
    <xf numFmtId="0" fontId="38" fillId="0" borderId="31" xfId="0" applyFont="1" applyBorder="1" applyAlignment="1">
      <alignment horizontal="center" vertical="center"/>
    </xf>
    <xf numFmtId="0" fontId="49" fillId="41" borderId="11" xfId="0" applyFont="1" applyFill="1" applyBorder="1" applyAlignment="1">
      <alignment horizontal="center" vertical="center" wrapText="1"/>
    </xf>
    <xf numFmtId="0" fontId="78" fillId="47" borderId="1" xfId="0" applyFont="1" applyFill="1" applyBorder="1" applyAlignment="1">
      <alignment horizontal="center" vertical="center" wrapText="1"/>
    </xf>
    <xf numFmtId="0" fontId="78" fillId="47" borderId="2" xfId="0" applyFont="1" applyFill="1" applyBorder="1" applyAlignment="1">
      <alignment horizontal="center" vertical="center" wrapText="1"/>
    </xf>
    <xf numFmtId="0" fontId="78" fillId="47" borderId="1" xfId="0" applyFont="1" applyFill="1" applyBorder="1" applyAlignment="1">
      <alignment horizontal="center" vertical="center"/>
    </xf>
    <xf numFmtId="0" fontId="78" fillId="47" borderId="2" xfId="0" applyFont="1" applyFill="1" applyBorder="1" applyAlignment="1">
      <alignment horizontal="center" vertical="center"/>
    </xf>
    <xf numFmtId="0" fontId="44" fillId="36" borderId="0" xfId="0" applyFont="1" applyFill="1" applyAlignment="1" applyProtection="1">
      <alignment horizontal="justify" vertical="center" wrapText="1"/>
      <protection hidden="1"/>
    </xf>
    <xf numFmtId="0" fontId="46" fillId="0" borderId="0" xfId="0" applyFont="1" applyAlignment="1" applyProtection="1">
      <alignment horizontal="left" vertical="center" wrapText="1"/>
      <protection hidden="1"/>
    </xf>
    <xf numFmtId="0" fontId="46" fillId="0" borderId="0" xfId="0" applyFont="1" applyAlignment="1" applyProtection="1">
      <alignment horizontal="right" vertical="center" wrapText="1"/>
      <protection hidden="1"/>
    </xf>
    <xf numFmtId="1" fontId="46" fillId="36" borderId="0" xfId="0" applyNumberFormat="1" applyFont="1" applyFill="1" applyAlignment="1" applyProtection="1">
      <alignment horizontal="left" vertical="center" wrapText="1"/>
      <protection hidden="1"/>
    </xf>
    <xf numFmtId="172" fontId="8" fillId="0" borderId="31" xfId="0" applyNumberFormat="1" applyFont="1" applyBorder="1" applyAlignment="1" applyProtection="1">
      <alignment horizontal="center" vertical="center" wrapText="1"/>
      <protection hidden="1"/>
    </xf>
    <xf numFmtId="172" fontId="8" fillId="0" borderId="25" xfId="0" applyNumberFormat="1" applyFont="1" applyBorder="1" applyAlignment="1" applyProtection="1">
      <alignment horizontal="center" vertical="center" wrapText="1"/>
      <protection hidden="1"/>
    </xf>
    <xf numFmtId="0" fontId="5" fillId="0" borderId="0" xfId="0" applyFont="1" applyAlignment="1">
      <alignment horizontal="center" vertical="center" wrapText="1"/>
    </xf>
    <xf numFmtId="0" fontId="5" fillId="0" borderId="0" xfId="0" applyFont="1" applyAlignment="1" applyProtection="1">
      <alignment horizontal="justify" vertical="center" wrapText="1"/>
      <protection locked="0" hidden="1"/>
    </xf>
    <xf numFmtId="0" fontId="44" fillId="0" borderId="0" xfId="0" applyFont="1" applyAlignment="1" applyProtection="1">
      <alignment horizontal="justify" vertical="center" wrapText="1"/>
      <protection locked="0" hidden="1"/>
    </xf>
    <xf numFmtId="0" fontId="46" fillId="0" borderId="0" xfId="0" applyFont="1" applyAlignment="1" applyProtection="1">
      <alignment horizontal="left" vertical="center"/>
      <protection hidden="1"/>
    </xf>
    <xf numFmtId="0" fontId="10" fillId="0" borderId="22" xfId="0" applyFont="1" applyBorder="1" applyAlignment="1" applyProtection="1">
      <alignment horizontal="center" vertical="center" wrapText="1"/>
      <protection hidden="1"/>
    </xf>
    <xf numFmtId="0" fontId="10" fillId="0" borderId="40" xfId="0" applyFont="1" applyBorder="1" applyAlignment="1" applyProtection="1">
      <alignment horizontal="center" vertical="center" wrapText="1"/>
      <protection hidden="1"/>
    </xf>
    <xf numFmtId="0" fontId="5" fillId="36" borderId="0" xfId="0" applyFont="1" applyFill="1" applyAlignment="1" applyProtection="1">
      <alignment horizontal="justify" vertical="center" wrapText="1"/>
      <protection hidden="1"/>
    </xf>
    <xf numFmtId="0" fontId="8" fillId="0" borderId="52"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1" fontId="46" fillId="0" borderId="0" xfId="0" applyNumberFormat="1" applyFont="1" applyAlignment="1" applyProtection="1">
      <alignment horizontal="left" vertical="center" wrapText="1"/>
      <protection hidden="1"/>
    </xf>
    <xf numFmtId="2" fontId="5" fillId="0" borderId="0" xfId="0" applyNumberFormat="1"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9" fontId="5" fillId="0" borderId="0" xfId="0" applyNumberFormat="1" applyFont="1" applyAlignment="1" applyProtection="1">
      <alignment horizontal="left" vertical="center" wrapText="1"/>
      <protection hidden="1"/>
    </xf>
    <xf numFmtId="0" fontId="46" fillId="0" borderId="0" xfId="0" applyFont="1" applyAlignment="1">
      <alignment horizontal="left" vertical="center"/>
    </xf>
    <xf numFmtId="0" fontId="5" fillId="0" borderId="0" xfId="0" applyFont="1" applyAlignment="1">
      <alignment horizontal="left" vertical="center"/>
    </xf>
    <xf numFmtId="0" fontId="46" fillId="0" borderId="0" xfId="0" applyFont="1" applyAlignment="1">
      <alignment horizontal="center" vertical="center"/>
    </xf>
    <xf numFmtId="172" fontId="5" fillId="0" borderId="0" xfId="0" applyNumberFormat="1" applyFont="1" applyAlignment="1" applyProtection="1">
      <alignment horizontal="left" vertical="center" wrapText="1"/>
      <protection hidden="1"/>
    </xf>
    <xf numFmtId="0" fontId="43" fillId="0" borderId="0" xfId="0" applyFont="1" applyAlignment="1" applyProtection="1">
      <alignment horizontal="left" vertical="center" wrapText="1"/>
      <protection hidden="1"/>
    </xf>
    <xf numFmtId="2" fontId="5" fillId="0" borderId="0" xfId="0" applyNumberFormat="1" applyFont="1" applyAlignment="1" applyProtection="1">
      <alignment horizontal="left" vertical="center" wrapText="1"/>
      <protection locked="0" hidden="1"/>
    </xf>
    <xf numFmtId="0" fontId="5" fillId="0" borderId="0" xfId="0" applyFont="1" applyAlignment="1" applyProtection="1">
      <alignment horizontal="left" vertical="center" wrapText="1"/>
      <protection locked="0" hidden="1"/>
    </xf>
    <xf numFmtId="14" fontId="5" fillId="0" borderId="0" xfId="0" applyNumberFormat="1" applyFont="1" applyAlignment="1" applyProtection="1">
      <alignment horizontal="left" vertical="center" wrapText="1"/>
      <protection hidden="1"/>
    </xf>
    <xf numFmtId="0" fontId="5" fillId="36" borderId="0" xfId="0" applyFont="1" applyFill="1" applyAlignment="1" applyProtection="1">
      <alignment horizontal="left" vertical="center" wrapText="1"/>
      <protection hidden="1"/>
    </xf>
    <xf numFmtId="1" fontId="5" fillId="0" borderId="0" xfId="0" applyNumberFormat="1" applyFont="1" applyAlignment="1" applyProtection="1">
      <alignment horizontal="left" vertical="center" wrapText="1"/>
      <protection hidden="1"/>
    </xf>
    <xf numFmtId="0" fontId="5"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1" fontId="8" fillId="0" borderId="31" xfId="0" applyNumberFormat="1"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5" xfId="0" applyFont="1" applyBorder="1" applyAlignment="1" applyProtection="1">
      <alignment horizontal="center" vertical="center" wrapText="1"/>
      <protection hidden="1"/>
    </xf>
    <xf numFmtId="1" fontId="8" fillId="0" borderId="25" xfId="0" applyNumberFormat="1"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172" fontId="8" fillId="0" borderId="29" xfId="0" applyNumberFormat="1" applyFont="1" applyBorder="1" applyAlignment="1" applyProtection="1">
      <alignment horizontal="center" vertical="center" wrapText="1"/>
      <protection hidden="1"/>
    </xf>
    <xf numFmtId="172" fontId="8" fillId="0" borderId="27" xfId="0" applyNumberFormat="1" applyFont="1" applyBorder="1" applyAlignment="1" applyProtection="1">
      <alignment horizontal="center" vertical="center" wrapText="1"/>
      <protection hidden="1"/>
    </xf>
    <xf numFmtId="0" fontId="5" fillId="0" borderId="0" xfId="0" applyFont="1" applyAlignment="1" applyProtection="1">
      <alignment horizontal="center"/>
      <protection hidden="1"/>
    </xf>
    <xf numFmtId="0" fontId="46" fillId="0" borderId="0" xfId="0" applyFont="1" applyAlignment="1" applyProtection="1">
      <alignment horizontal="center" vertical="center" wrapText="1"/>
      <protection hidden="1"/>
    </xf>
    <xf numFmtId="0" fontId="46" fillId="0" borderId="0" xfId="0" applyFont="1" applyAlignment="1" applyProtection="1">
      <alignment horizontal="center"/>
      <protection hidden="1"/>
    </xf>
    <xf numFmtId="0" fontId="5" fillId="0" borderId="0" xfId="0" applyFont="1" applyAlignment="1" applyProtection="1">
      <alignment horizontal="right"/>
      <protection hidden="1"/>
    </xf>
    <xf numFmtId="2" fontId="46" fillId="0" borderId="0" xfId="0" applyNumberFormat="1" applyFont="1" applyAlignment="1" applyProtection="1">
      <alignment horizontal="center" vertical="center" wrapText="1"/>
      <protection hidden="1"/>
    </xf>
    <xf numFmtId="0" fontId="5" fillId="0" borderId="12" xfId="0" applyFont="1" applyBorder="1" applyAlignment="1" applyProtection="1">
      <alignment horizontal="center"/>
      <protection hidden="1"/>
    </xf>
    <xf numFmtId="0" fontId="46" fillId="0" borderId="39" xfId="0" applyFont="1" applyBorder="1" applyAlignment="1" applyProtection="1">
      <alignment horizontal="center" vertical="center" wrapText="1"/>
      <protection hidden="1"/>
    </xf>
    <xf numFmtId="172" fontId="5" fillId="0" borderId="0" xfId="0" applyNumberFormat="1" applyFont="1" applyAlignment="1" applyProtection="1">
      <alignment horizontal="left"/>
      <protection hidden="1"/>
    </xf>
    <xf numFmtId="0" fontId="44" fillId="0" borderId="0" xfId="0" applyFont="1" applyAlignment="1" applyProtection="1">
      <alignment horizontal="left" vertical="center" wrapText="1"/>
      <protection locked="0" hidden="1"/>
    </xf>
    <xf numFmtId="0" fontId="38" fillId="0" borderId="0" xfId="0" applyFont="1" applyAlignment="1" applyProtection="1">
      <alignment horizontal="center" vertical="center" wrapText="1"/>
      <protection hidden="1"/>
    </xf>
    <xf numFmtId="2" fontId="38" fillId="0" borderId="0" xfId="0" applyNumberFormat="1" applyFont="1" applyAlignment="1" applyProtection="1">
      <alignment horizontal="center" vertical="center" wrapText="1"/>
      <protection hidden="1"/>
    </xf>
    <xf numFmtId="0" fontId="38" fillId="0" borderId="0" xfId="0" applyFont="1" applyAlignment="1" applyProtection="1">
      <alignment horizontal="center"/>
      <protection hidden="1"/>
    </xf>
    <xf numFmtId="0" fontId="40" fillId="0" borderId="0" xfId="0" applyFont="1" applyAlignment="1" applyProtection="1">
      <alignment horizontal="right"/>
      <protection hidden="1"/>
    </xf>
    <xf numFmtId="172" fontId="40" fillId="0" borderId="0" xfId="0" applyNumberFormat="1" applyFont="1" applyAlignment="1" applyProtection="1">
      <alignment horizontal="left"/>
      <protection hidden="1"/>
    </xf>
    <xf numFmtId="0" fontId="40" fillId="0" borderId="0" xfId="0" applyFont="1" applyAlignment="1" applyProtection="1">
      <alignment horizontal="center"/>
      <protection hidden="1"/>
    </xf>
    <xf numFmtId="0" fontId="40" fillId="0" borderId="12" xfId="0" applyFont="1" applyBorder="1" applyAlignment="1" applyProtection="1">
      <alignment horizontal="center"/>
      <protection hidden="1"/>
    </xf>
    <xf numFmtId="0" fontId="38" fillId="0" borderId="39"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1" fontId="9" fillId="0" borderId="25" xfId="0" applyNumberFormat="1" applyFont="1" applyBorder="1" applyAlignment="1" applyProtection="1">
      <alignment horizontal="center" vertical="center" wrapText="1"/>
      <protection hidden="1"/>
    </xf>
    <xf numFmtId="172" fontId="9" fillId="0" borderId="25" xfId="0" applyNumberFormat="1" applyFont="1" applyBorder="1" applyAlignment="1" applyProtection="1">
      <alignment horizontal="center" vertical="center" wrapText="1"/>
      <protection hidden="1"/>
    </xf>
    <xf numFmtId="172" fontId="9" fillId="50" borderId="25" xfId="0" applyNumberFormat="1" applyFont="1" applyFill="1" applyBorder="1" applyAlignment="1" applyProtection="1">
      <alignment horizontal="center" vertical="center" wrapText="1"/>
      <protection hidden="1"/>
    </xf>
    <xf numFmtId="172" fontId="9" fillId="50" borderId="27" xfId="0" applyNumberFormat="1" applyFont="1" applyFill="1" applyBorder="1" applyAlignment="1" applyProtection="1">
      <alignment horizontal="center" vertical="center" wrapText="1"/>
      <protection hidden="1"/>
    </xf>
    <xf numFmtId="0" fontId="38" fillId="0" borderId="0" xfId="0" applyFont="1" applyAlignment="1" applyProtection="1">
      <alignment horizontal="left" vertical="center"/>
      <protection hidden="1"/>
    </xf>
    <xf numFmtId="0" fontId="11" fillId="0" borderId="0" xfId="0" applyFont="1" applyAlignment="1" applyProtection="1">
      <alignment horizontal="center" vertical="center" wrapText="1"/>
      <protection hidden="1"/>
    </xf>
    <xf numFmtId="0" fontId="40" fillId="36" borderId="0" xfId="0" applyFont="1" applyFill="1" applyAlignment="1" applyProtection="1">
      <alignment horizontal="justify" vertical="center" wrapText="1"/>
      <protection hidden="1"/>
    </xf>
    <xf numFmtId="0" fontId="38" fillId="0" borderId="0" xfId="0" applyFont="1" applyAlignment="1" applyProtection="1">
      <alignment horizontal="right" vertical="center" wrapText="1"/>
      <protection hidden="1"/>
    </xf>
    <xf numFmtId="1" fontId="38" fillId="36" borderId="0" xfId="0" applyNumberFormat="1" applyFont="1" applyFill="1" applyAlignment="1" applyProtection="1">
      <alignment horizontal="left" vertical="center" wrapText="1"/>
      <protection hidden="1"/>
    </xf>
    <xf numFmtId="0" fontId="38" fillId="0" borderId="0" xfId="0" applyFont="1" applyAlignment="1" applyProtection="1">
      <alignment horizontal="left" vertical="center" wrapText="1"/>
      <protection hidden="1"/>
    </xf>
    <xf numFmtId="0" fontId="11" fillId="0" borderId="22" xfId="0" applyFont="1" applyBorder="1" applyAlignment="1" applyProtection="1">
      <alignment horizontal="center" vertical="center" wrapText="1"/>
      <protection hidden="1"/>
    </xf>
    <xf numFmtId="0" fontId="11" fillId="0" borderId="40" xfId="0" applyFont="1" applyBorder="1" applyAlignment="1" applyProtection="1">
      <alignment horizontal="center" vertical="center" wrapText="1"/>
      <protection hidden="1"/>
    </xf>
    <xf numFmtId="0" fontId="11" fillId="50" borderId="40" xfId="0" applyFont="1" applyFill="1" applyBorder="1" applyAlignment="1" applyProtection="1">
      <alignment horizontal="center" vertical="center" wrapText="1"/>
      <protection hidden="1"/>
    </xf>
    <xf numFmtId="0" fontId="11" fillId="50" borderId="23" xfId="0" applyFont="1" applyFill="1" applyBorder="1" applyAlignment="1" applyProtection="1">
      <alignment horizontal="center" vertical="center" wrapText="1"/>
      <protection hidden="1"/>
    </xf>
    <xf numFmtId="0" fontId="9" fillId="0" borderId="5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1" fontId="9" fillId="0" borderId="31" xfId="0" applyNumberFormat="1" applyFont="1" applyBorder="1" applyAlignment="1" applyProtection="1">
      <alignment horizontal="center" vertical="center" wrapText="1"/>
      <protection hidden="1"/>
    </xf>
    <xf numFmtId="172" fontId="9" fillId="0" borderId="31" xfId="0" applyNumberFormat="1" applyFont="1" applyBorder="1" applyAlignment="1" applyProtection="1">
      <alignment horizontal="center" vertical="center" wrapText="1"/>
      <protection hidden="1"/>
    </xf>
    <xf numFmtId="172" fontId="9" fillId="50" borderId="31" xfId="0" applyNumberFormat="1" applyFont="1" applyFill="1" applyBorder="1" applyAlignment="1" applyProtection="1">
      <alignment horizontal="center" vertical="center" wrapText="1"/>
      <protection hidden="1"/>
    </xf>
    <xf numFmtId="172" fontId="9" fillId="50" borderId="29" xfId="0" applyNumberFormat="1" applyFont="1" applyFill="1" applyBorder="1" applyAlignment="1" applyProtection="1">
      <alignment horizontal="center" vertical="center" wrapText="1"/>
      <protection hidden="1"/>
    </xf>
    <xf numFmtId="0" fontId="40" fillId="50" borderId="0" xfId="0" applyFont="1" applyFill="1" applyAlignment="1" applyProtection="1">
      <alignment horizontal="justify" vertical="center" wrapText="1"/>
      <protection locked="0" hidden="1"/>
    </xf>
    <xf numFmtId="0" fontId="40" fillId="50" borderId="0" xfId="0" applyFont="1" applyFill="1" applyAlignment="1">
      <alignment horizontal="left" vertical="center"/>
    </xf>
    <xf numFmtId="0" fontId="38" fillId="50" borderId="0" xfId="0" applyFont="1" applyFill="1" applyAlignment="1">
      <alignment horizontal="left" vertical="center"/>
    </xf>
    <xf numFmtId="0" fontId="40" fillId="50" borderId="0" xfId="0" applyFont="1" applyFill="1" applyAlignment="1">
      <alignment horizontal="center" vertical="center" wrapText="1"/>
    </xf>
    <xf numFmtId="0" fontId="38" fillId="50" borderId="0" xfId="0" applyFont="1" applyFill="1" applyAlignment="1">
      <alignment horizontal="center" vertical="center"/>
    </xf>
    <xf numFmtId="1" fontId="38" fillId="0" borderId="0" xfId="0" applyNumberFormat="1" applyFont="1" applyAlignment="1" applyProtection="1">
      <alignment horizontal="left" vertical="center" wrapText="1"/>
      <protection hidden="1"/>
    </xf>
    <xf numFmtId="0" fontId="40" fillId="0" borderId="0" xfId="0" applyFont="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14" fontId="44" fillId="0" borderId="0" xfId="0" applyNumberFormat="1" applyFont="1" applyAlignment="1" applyProtection="1">
      <alignment horizontal="left" vertical="center" wrapText="1"/>
      <protection hidden="1"/>
    </xf>
    <xf numFmtId="14" fontId="40" fillId="0" borderId="0" xfId="0" applyNumberFormat="1" applyFont="1" applyAlignment="1" applyProtection="1">
      <alignment horizontal="left" vertical="center" wrapText="1"/>
      <protection hidden="1"/>
    </xf>
    <xf numFmtId="2" fontId="40" fillId="0" borderId="0" xfId="0" applyNumberFormat="1" applyFont="1" applyAlignment="1" applyProtection="1">
      <alignment horizontal="left" vertical="center" wrapText="1"/>
      <protection hidden="1"/>
    </xf>
    <xf numFmtId="49" fontId="40" fillId="0" borderId="0" xfId="0" applyNumberFormat="1" applyFont="1" applyAlignment="1" applyProtection="1">
      <alignment horizontal="left" vertical="center" wrapText="1"/>
      <protection hidden="1"/>
    </xf>
    <xf numFmtId="0" fontId="40" fillId="0" borderId="0" xfId="0" applyFont="1" applyAlignment="1" applyProtection="1">
      <alignment horizontal="left" vertical="center" wrapText="1"/>
      <protection locked="0" hidden="1"/>
    </xf>
    <xf numFmtId="0" fontId="40" fillId="36" borderId="0" xfId="0" applyFont="1" applyFill="1" applyAlignment="1" applyProtection="1">
      <alignment horizontal="left" vertical="center" wrapText="1"/>
      <protection hidden="1"/>
    </xf>
    <xf numFmtId="1" fontId="40" fillId="0" borderId="0" xfId="0" applyNumberFormat="1" applyFont="1" applyAlignment="1" applyProtection="1">
      <alignment horizontal="left" vertical="center" wrapText="1"/>
      <protection hidden="1"/>
    </xf>
    <xf numFmtId="172" fontId="40" fillId="0" borderId="0" xfId="0" applyNumberFormat="1" applyFont="1" applyAlignment="1" applyProtection="1">
      <alignment horizontal="left" vertical="center" wrapText="1"/>
      <protection hidden="1"/>
    </xf>
    <xf numFmtId="0" fontId="40" fillId="0" borderId="0" xfId="0" applyFont="1" applyAlignment="1" applyProtection="1">
      <alignment horizontal="right" vertical="center" wrapText="1"/>
      <protection hidden="1"/>
    </xf>
    <xf numFmtId="2" fontId="40" fillId="0" borderId="0" xfId="0" applyNumberFormat="1" applyFont="1" applyAlignment="1" applyProtection="1">
      <alignment horizontal="left" vertical="center" wrapText="1"/>
      <protection locked="0" hidden="1"/>
    </xf>
    <xf numFmtId="0" fontId="37" fillId="0" borderId="0" xfId="0" applyFont="1" applyAlignment="1" applyProtection="1">
      <alignment horizontal="center"/>
      <protection hidden="1"/>
    </xf>
    <xf numFmtId="0" fontId="40" fillId="0" borderId="0" xfId="0" applyFont="1" applyAlignment="1" applyProtection="1">
      <alignment horizontal="justify" vertical="center" wrapText="1"/>
      <protection locked="0" hidden="1"/>
    </xf>
    <xf numFmtId="0" fontId="40" fillId="36" borderId="0" xfId="0" applyFont="1" applyFill="1" applyAlignment="1" applyProtection="1">
      <alignment horizontal="justify" vertical="center" wrapText="1"/>
      <protection locked="0" hidden="1"/>
    </xf>
    <xf numFmtId="0" fontId="38" fillId="36" borderId="0" xfId="0" applyFont="1" applyFill="1" applyAlignment="1" applyProtection="1">
      <alignment horizontal="left" vertical="center"/>
      <protection hidden="1"/>
    </xf>
    <xf numFmtId="0" fontId="40" fillId="36" borderId="0" xfId="0" applyFont="1" applyFill="1" applyAlignment="1">
      <alignment horizontal="left" vertical="center"/>
    </xf>
    <xf numFmtId="0" fontId="38" fillId="36" borderId="0" xfId="0" applyFont="1" applyFill="1" applyAlignment="1">
      <alignment horizontal="left" vertical="center"/>
    </xf>
    <xf numFmtId="0" fontId="40" fillId="36" borderId="0" xfId="0" applyFont="1" applyFill="1" applyAlignment="1">
      <alignment horizontal="left" vertical="top"/>
    </xf>
    <xf numFmtId="0" fontId="38" fillId="36" borderId="0" xfId="0" applyFont="1" applyFill="1" applyAlignment="1">
      <alignment horizontal="center" vertical="center"/>
    </xf>
    <xf numFmtId="0" fontId="9" fillId="0" borderId="0" xfId="0" applyFont="1" applyAlignment="1" applyProtection="1">
      <alignment horizontal="left" vertical="center" wrapText="1"/>
      <protection hidden="1"/>
    </xf>
    <xf numFmtId="14" fontId="9" fillId="0" borderId="0" xfId="0" applyNumberFormat="1" applyFont="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172" fontId="9" fillId="0" borderId="0" xfId="0" applyNumberFormat="1" applyFont="1" applyAlignment="1" applyProtection="1">
      <alignment horizontal="center" vertical="center" wrapText="1"/>
      <protection hidden="1"/>
    </xf>
    <xf numFmtId="1" fontId="9" fillId="0" borderId="0" xfId="0" applyNumberFormat="1" applyFont="1" applyAlignment="1" applyProtection="1">
      <alignment horizontal="center" vertical="center" wrapText="1"/>
      <protection hidden="1"/>
    </xf>
    <xf numFmtId="0" fontId="40" fillId="36" borderId="0" xfId="0" applyFont="1" applyFill="1" applyAlignment="1" applyProtection="1">
      <alignment horizontal="center" vertical="center" wrapText="1"/>
      <protection hidden="1"/>
    </xf>
    <xf numFmtId="1" fontId="40" fillId="36" borderId="0" xfId="0" applyNumberFormat="1" applyFont="1" applyFill="1" applyAlignment="1" applyProtection="1">
      <alignment horizontal="left" vertical="center" wrapText="1"/>
      <protection hidden="1"/>
    </xf>
  </cellXfs>
  <cellStyles count="51">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Estilo 1 2" xfId="49" xr:uid="{00000000-0005-0000-0000-00001E000000}"/>
    <cellStyle name="Estilo 5" xfId="50" xr:uid="{00000000-0005-0000-0000-00001F000000}"/>
    <cellStyle name="Incorrecto" xfId="12" builtinId="27" customBuiltin="1"/>
    <cellStyle name="Moneda 2" xfId="5" xr:uid="{00000000-0005-0000-0000-000021000000}"/>
    <cellStyle name="Neutral" xfId="13" builtinId="28" customBuiltin="1"/>
    <cellStyle name="Normal" xfId="0" builtinId="0"/>
    <cellStyle name="Normal 2" xfId="2" xr:uid="{00000000-0005-0000-0000-000024000000}"/>
    <cellStyle name="Normal 3" xfId="1" xr:uid="{00000000-0005-0000-0000-000025000000}"/>
    <cellStyle name="Normal 3 2" xfId="4" xr:uid="{00000000-0005-0000-0000-000026000000}"/>
    <cellStyle name="Normal 4" xfId="47" xr:uid="{00000000-0005-0000-0000-000027000000}"/>
    <cellStyle name="Notas" xfId="20" builtinId="10" customBuiltin="1"/>
    <cellStyle name="Porcentaje" xfId="48" builtinId="5"/>
    <cellStyle name="Porcentaje 2" xfId="3" xr:uid="{00000000-0005-0000-0000-00002A000000}"/>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33">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patternType="mediumGray"/>
      </fill>
    </dxf>
  </dxfs>
  <tableStyles count="1" defaultTableStyle="TableStyleMedium2" defaultPivotStyle="PivotStyleLight16">
    <tableStyle name="Invisible" pivot="0" table="0" count="0" xr9:uid="{00000000-0011-0000-FFFF-FFFF00000000}"/>
  </tableStyles>
  <colors>
    <mruColors>
      <color rgb="FFFFFF00"/>
      <color rgb="FFDDEBF7"/>
      <color rgb="FF9BC2E6"/>
      <color rgb="FF1F4E78"/>
      <color rgb="FFE2EFDA"/>
      <color rgb="FFFFF2CC"/>
      <color rgb="FF0000FF"/>
      <color rgb="FFFF9999"/>
      <color rgb="FF8C97FC"/>
      <color rgb="FFB9C4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22/10/relationships/richValueRel" Target="richData/richValueRel.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'[4]interpolación pat'!#REF!</c:f>
              <c:strCache>
                <c:ptCount val="1"/>
                <c:pt idx="0">
                  <c:v>#¡REF!</c:v>
                </c:pt>
              </c:strCache>
            </c:strRef>
          </c:xVal>
          <c:yVal>
            <c:numRef>
              <c:f>'[4]interpolación pat'!#REF!</c:f>
              <c:numCache>
                <c:formatCode>General</c:formatCode>
                <c:ptCount val="1"/>
                <c:pt idx="0">
                  <c:v>1</c:v>
                </c:pt>
              </c:numCache>
            </c:numRef>
          </c:yVal>
          <c:smooth val="0"/>
          <c:extLst>
            <c:ext xmlns:c16="http://schemas.microsoft.com/office/drawing/2014/chart" uri="{C3380CC4-5D6E-409C-BE32-E72D297353CC}">
              <c16:uniqueId val="{00000000-075C-4060-8D49-6B107C2B5A69}"/>
            </c:ext>
          </c:extLst>
        </c:ser>
        <c:dLbls>
          <c:showLegendKey val="0"/>
          <c:showVal val="0"/>
          <c:showCatName val="0"/>
          <c:showSerName val="0"/>
          <c:showPercent val="0"/>
          <c:showBubbleSize val="0"/>
        </c:dLbls>
        <c:axId val="143813248"/>
        <c:axId val="151492096"/>
      </c:scatterChart>
      <c:valAx>
        <c:axId val="143813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492096"/>
        <c:crosses val="autoZero"/>
        <c:crossBetween val="midCat"/>
      </c:valAx>
      <c:valAx>
        <c:axId val="151492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813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'[4]interpolación pat'!#REF!</c:f>
              <c:strCache>
                <c:ptCount val="1"/>
                <c:pt idx="0">
                  <c:v>#¡REF!</c:v>
                </c:pt>
              </c:strCache>
            </c:strRef>
          </c:xVal>
          <c:yVal>
            <c:numRef>
              <c:f>'[4]interpolación pat'!#REF!</c:f>
              <c:numCache>
                <c:formatCode>General</c:formatCode>
                <c:ptCount val="1"/>
                <c:pt idx="0">
                  <c:v>1</c:v>
                </c:pt>
              </c:numCache>
            </c:numRef>
          </c:yVal>
          <c:smooth val="0"/>
          <c:extLst>
            <c:ext xmlns:c16="http://schemas.microsoft.com/office/drawing/2014/chart" uri="{C3380CC4-5D6E-409C-BE32-E72D297353CC}">
              <c16:uniqueId val="{00000000-9955-4590-B8F6-50640549FE68}"/>
            </c:ext>
          </c:extLst>
        </c:ser>
        <c:dLbls>
          <c:showLegendKey val="0"/>
          <c:showVal val="0"/>
          <c:showCatName val="0"/>
          <c:showSerName val="0"/>
          <c:showPercent val="0"/>
          <c:showBubbleSize val="0"/>
        </c:dLbls>
        <c:axId val="165629952"/>
        <c:axId val="165632256"/>
      </c:scatterChart>
      <c:valAx>
        <c:axId val="165629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32256"/>
        <c:crosses val="autoZero"/>
        <c:crossBetween val="midCat"/>
      </c:valAx>
      <c:valAx>
        <c:axId val="16563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299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Patrón 1 TH-003   Valor Medido °C vs Corrección °C </a:t>
            </a:r>
          </a:p>
        </c:rich>
      </c:tx>
      <c:layout>
        <c:manualLayout>
          <c:xMode val="edge"/>
          <c:yMode val="edge"/>
          <c:x val="0.15263968441903772"/>
          <c:y val="3.19366492407742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3136701662292209E-2"/>
          <c:y val="0.14393518518518519"/>
          <c:w val="0.84782174103237096"/>
          <c:h val="0.77736111111111106"/>
        </c:manualLayout>
      </c:layout>
      <c:scatterChart>
        <c:scatterStyle val="smoothMarker"/>
        <c:varyColors val="0"/>
        <c:ser>
          <c:idx val="0"/>
          <c:order val="0"/>
          <c:tx>
            <c:strRef>
              <c:f>'Interpolación Patrones  '!$B$6:$D$6</c:f>
              <c:strCache>
                <c:ptCount val="1"/>
                <c:pt idx="0">
                  <c:v>Patrón 1 TH-003</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poly"/>
            <c:order val="2"/>
            <c:dispRSqr val="1"/>
            <c:dispEq val="1"/>
            <c:trendlineLbl>
              <c:layout>
                <c:manualLayout>
                  <c:x val="-5.3381014873140807E-2"/>
                  <c:y val="-0.474589895013123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trendline>
            <c:spPr>
              <a:ln w="19050" cap="rnd">
                <a:solidFill>
                  <a:schemeClr val="accent1"/>
                </a:solidFill>
                <a:prstDash val="sysDot"/>
              </a:ln>
              <a:effectLst/>
            </c:spPr>
            <c:trendlineType val="poly"/>
            <c:order val="2"/>
            <c:dispRSqr val="0"/>
            <c:dispEq val="0"/>
          </c:trendline>
          <c:trendline>
            <c:spPr>
              <a:ln w="19050" cap="rnd">
                <a:solidFill>
                  <a:schemeClr val="accent1"/>
                </a:solidFill>
                <a:prstDash val="sysDot"/>
              </a:ln>
              <a:effectLst/>
            </c:spPr>
            <c:trendlineType val="poly"/>
            <c:order val="3"/>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xVal>
            <c:numRef>
              <c:f>'Interpolación Patrones  '!$B$8:$B$12</c:f>
              <c:numCache>
                <c:formatCode>General</c:formatCode>
                <c:ptCount val="5"/>
                <c:pt idx="0" formatCode="0.000">
                  <c:v>1.9E-2</c:v>
                </c:pt>
                <c:pt idx="1">
                  <c:v>10.042999999999999</c:v>
                </c:pt>
                <c:pt idx="2">
                  <c:v>20.047999999999998</c:v>
                </c:pt>
                <c:pt idx="3">
                  <c:v>40.051000000000002</c:v>
                </c:pt>
                <c:pt idx="4">
                  <c:v>50.078000000000003</c:v>
                </c:pt>
              </c:numCache>
            </c:numRef>
          </c:xVal>
          <c:yVal>
            <c:numRef>
              <c:f>'Interpolación Patrones  '!$C$8:$C$12</c:f>
              <c:numCache>
                <c:formatCode>General</c:formatCode>
                <c:ptCount val="5"/>
                <c:pt idx="0">
                  <c:v>-1.9E-2</c:v>
                </c:pt>
                <c:pt idx="1">
                  <c:v>-3.1E-2</c:v>
                </c:pt>
                <c:pt idx="2">
                  <c:v>-4.5999999999999999E-2</c:v>
                </c:pt>
                <c:pt idx="3">
                  <c:v>-7.2999999999999995E-2</c:v>
                </c:pt>
                <c:pt idx="4">
                  <c:v>-8.4000000000000005E-2</c:v>
                </c:pt>
              </c:numCache>
            </c:numRef>
          </c:yVal>
          <c:smooth val="1"/>
          <c:extLst>
            <c:ext xmlns:c16="http://schemas.microsoft.com/office/drawing/2014/chart" uri="{C3380CC4-5D6E-409C-BE32-E72D297353CC}">
              <c16:uniqueId val="{00000000-907D-4787-95CB-ADFE36B105EC}"/>
            </c:ext>
          </c:extLst>
        </c:ser>
        <c:dLbls>
          <c:showLegendKey val="0"/>
          <c:showVal val="0"/>
          <c:showCatName val="0"/>
          <c:showSerName val="0"/>
          <c:showPercent val="0"/>
          <c:showBubbleSize val="0"/>
        </c:dLbls>
        <c:axId val="170698624"/>
        <c:axId val="173400448"/>
      </c:scatterChart>
      <c:valAx>
        <c:axId val="170698624"/>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400448"/>
        <c:crosses val="autoZero"/>
        <c:crossBetween val="midCat"/>
      </c:valAx>
      <c:valAx>
        <c:axId val="173400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986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Patrón 2</a:t>
            </a:r>
            <a:r>
              <a:rPr lang="en-US" baseline="0"/>
              <a:t> V-003</a:t>
            </a:r>
            <a:r>
              <a:rPr lang="en-US"/>
              <a:t>   Valor Medido</a:t>
            </a:r>
            <a:r>
              <a:rPr lang="en-US" baseline="0"/>
              <a:t> °C vs Corrección °C </a:t>
            </a:r>
          </a:p>
        </c:rich>
      </c:tx>
      <c:layout>
        <c:manualLayout>
          <c:xMode val="edge"/>
          <c:yMode val="edge"/>
          <c:x val="0.15263968441903772"/>
          <c:y val="3.19366492407742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3136701662292209E-2"/>
          <c:y val="0.14393518518518519"/>
          <c:w val="0.84782174103237096"/>
          <c:h val="0.77736111111111106"/>
        </c:manualLayout>
      </c:layout>
      <c:scatterChart>
        <c:scatterStyle val="smoothMarker"/>
        <c:varyColors val="0"/>
        <c:ser>
          <c:idx val="0"/>
          <c:order val="0"/>
          <c:tx>
            <c:strRef>
              <c:f>'Interpolación Patrones  '!$H$6:$J$6</c:f>
              <c:strCache>
                <c:ptCount val="1"/>
                <c:pt idx="0">
                  <c:v>Patrón 2 V-003</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poly"/>
            <c:order val="2"/>
            <c:dispRSqr val="1"/>
            <c:dispEq val="1"/>
            <c:trendlineLbl>
              <c:layout>
                <c:manualLayout>
                  <c:x val="-5.3381014873140807E-2"/>
                  <c:y val="-0.474589895013123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trendline>
            <c:spPr>
              <a:ln w="19050" cap="rnd">
                <a:solidFill>
                  <a:schemeClr val="accent1"/>
                </a:solidFill>
                <a:prstDash val="sysDot"/>
              </a:ln>
              <a:effectLst/>
            </c:spPr>
            <c:trendlineType val="poly"/>
            <c:order val="2"/>
            <c:dispRSqr val="0"/>
            <c:dispEq val="0"/>
          </c:trendline>
          <c:trendline>
            <c:spPr>
              <a:ln w="19050" cap="rnd">
                <a:solidFill>
                  <a:schemeClr val="accent1"/>
                </a:solidFill>
                <a:prstDash val="sysDot"/>
              </a:ln>
              <a:effectLst/>
            </c:spPr>
            <c:trendlineType val="poly"/>
            <c:order val="3"/>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xVal>
            <c:numRef>
              <c:f>'Interpolación Patrones  '!$H$8:$H$12</c:f>
              <c:numCache>
                <c:formatCode>0.000</c:formatCode>
                <c:ptCount val="5"/>
                <c:pt idx="0">
                  <c:v>3.2000000000000001E-2</c:v>
                </c:pt>
                <c:pt idx="1">
                  <c:v>10.058999999999999</c:v>
                </c:pt>
                <c:pt idx="2">
                  <c:v>20.065000000000001</c:v>
                </c:pt>
                <c:pt idx="3">
                  <c:v>40.076999999999998</c:v>
                </c:pt>
                <c:pt idx="4">
                  <c:v>50.104999999999997</c:v>
                </c:pt>
              </c:numCache>
            </c:numRef>
          </c:xVal>
          <c:yVal>
            <c:numRef>
              <c:f>'Interpolación Patrones  '!$I$8:$I$12</c:f>
              <c:numCache>
                <c:formatCode>General</c:formatCode>
                <c:ptCount val="5"/>
                <c:pt idx="0">
                  <c:v>-3.2000000000000001E-2</c:v>
                </c:pt>
                <c:pt idx="1">
                  <c:v>-4.7E-2</c:v>
                </c:pt>
                <c:pt idx="2">
                  <c:v>-6.4000000000000001E-2</c:v>
                </c:pt>
                <c:pt idx="3">
                  <c:v>-9.9000000000000005E-2</c:v>
                </c:pt>
                <c:pt idx="4">
                  <c:v>-0.112</c:v>
                </c:pt>
              </c:numCache>
            </c:numRef>
          </c:yVal>
          <c:smooth val="1"/>
          <c:extLst>
            <c:ext xmlns:c16="http://schemas.microsoft.com/office/drawing/2014/chart" uri="{C3380CC4-5D6E-409C-BE32-E72D297353CC}">
              <c16:uniqueId val="{00000006-8632-4EC3-9B7B-03001374CC9C}"/>
            </c:ext>
          </c:extLst>
        </c:ser>
        <c:dLbls>
          <c:showLegendKey val="0"/>
          <c:showVal val="0"/>
          <c:showCatName val="0"/>
          <c:showSerName val="0"/>
          <c:showPercent val="0"/>
          <c:showBubbleSize val="0"/>
        </c:dLbls>
        <c:axId val="175416448"/>
        <c:axId val="176834432"/>
      </c:scatterChart>
      <c:valAx>
        <c:axId val="175416448"/>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34432"/>
        <c:crosses val="autoZero"/>
        <c:crossBetween val="midCat"/>
      </c:valAx>
      <c:valAx>
        <c:axId val="176834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164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Patrón 3</a:t>
            </a:r>
            <a:r>
              <a:rPr lang="en-US" baseline="0"/>
              <a:t> V-004</a:t>
            </a:r>
            <a:r>
              <a:rPr lang="en-US"/>
              <a:t>   Valor Medido</a:t>
            </a:r>
            <a:r>
              <a:rPr lang="en-US" baseline="0"/>
              <a:t> °C vs Corrección °C </a:t>
            </a:r>
          </a:p>
        </c:rich>
      </c:tx>
      <c:layout>
        <c:manualLayout>
          <c:xMode val="edge"/>
          <c:yMode val="edge"/>
          <c:x val="0.15263968441903772"/>
          <c:y val="3.19366492407742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3136701662292209E-2"/>
          <c:y val="0.14393518518518519"/>
          <c:w val="0.84782174103237096"/>
          <c:h val="0.77736111111111106"/>
        </c:manualLayout>
      </c:layout>
      <c:scatterChart>
        <c:scatterStyle val="smoothMarker"/>
        <c:varyColors val="0"/>
        <c:ser>
          <c:idx val="0"/>
          <c:order val="0"/>
          <c:tx>
            <c:strRef>
              <c:f>'Interpolación Patrones  '!$N$6:$P$6</c:f>
              <c:strCache>
                <c:ptCount val="1"/>
                <c:pt idx="0">
                  <c:v>Patrón 3 V-004</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  '!$N$8:$N$12</c:f>
              <c:numCache>
                <c:formatCode>0.000</c:formatCode>
                <c:ptCount val="5"/>
                <c:pt idx="0">
                  <c:v>0</c:v>
                </c:pt>
                <c:pt idx="1">
                  <c:v>15.018000000000001</c:v>
                </c:pt>
                <c:pt idx="2">
                  <c:v>20.027999999999999</c:v>
                </c:pt>
                <c:pt idx="3">
                  <c:v>30.024999999999999</c:v>
                </c:pt>
                <c:pt idx="4">
                  <c:v>50.061999999999998</c:v>
                </c:pt>
              </c:numCache>
            </c:numRef>
          </c:xVal>
          <c:yVal>
            <c:numRef>
              <c:f>'Interpolación Patrones  '!$O$8:$O$12</c:f>
              <c:numCache>
                <c:formatCode>0.000</c:formatCode>
                <c:ptCount val="5"/>
                <c:pt idx="0">
                  <c:v>0</c:v>
                </c:pt>
                <c:pt idx="1">
                  <c:v>-0.02</c:v>
                </c:pt>
                <c:pt idx="2">
                  <c:v>-2.7E-2</c:v>
                </c:pt>
                <c:pt idx="3">
                  <c:v>-4.2000000000000003E-2</c:v>
                </c:pt>
                <c:pt idx="4">
                  <c:v>-6.8000000000000005E-2</c:v>
                </c:pt>
              </c:numCache>
            </c:numRef>
          </c:yVal>
          <c:smooth val="1"/>
          <c:extLst>
            <c:ext xmlns:c16="http://schemas.microsoft.com/office/drawing/2014/chart" uri="{C3380CC4-5D6E-409C-BE32-E72D297353CC}">
              <c16:uniqueId val="{00000006-618D-448A-9C0B-270DFF0B2B2B}"/>
            </c:ext>
          </c:extLst>
        </c:ser>
        <c:dLbls>
          <c:showLegendKey val="0"/>
          <c:showVal val="0"/>
          <c:showCatName val="0"/>
          <c:showSerName val="0"/>
          <c:showPercent val="0"/>
          <c:showBubbleSize val="0"/>
        </c:dLbls>
        <c:axId val="201038080"/>
        <c:axId val="201048832"/>
      </c:scatterChart>
      <c:valAx>
        <c:axId val="201038080"/>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048832"/>
        <c:crosses val="autoZero"/>
        <c:crossBetween val="midCat"/>
      </c:valAx>
      <c:valAx>
        <c:axId val="201048832"/>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038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x-none" b="1"/>
              <a:t>Resultados de la calibración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832282456310288"/>
          <c:y val="0.12499245602978411"/>
          <c:w val="0.70420018679597784"/>
          <c:h val="0.81019271999453868"/>
        </c:manualLayout>
      </c:layout>
      <c:scatterChart>
        <c:scatterStyle val="lineMarker"/>
        <c:varyColors val="0"/>
        <c:ser>
          <c:idx val="0"/>
          <c:order val="0"/>
          <c:tx>
            <c:v>CORRECCIÓN °C</c:v>
          </c:tx>
          <c:spPr>
            <a:ln w="19050" cap="rnd">
              <a:noFill/>
              <a:round/>
            </a:ln>
            <a:effectLst/>
          </c:spPr>
          <c:marker>
            <c:symbol val="circle"/>
            <c:size val="5"/>
            <c:spPr>
              <a:solidFill>
                <a:schemeClr val="accent1"/>
              </a:solidFill>
              <a:ln w="9525">
                <a:solidFill>
                  <a:schemeClr val="accent1"/>
                </a:solidFill>
              </a:ln>
              <a:effectLst/>
            </c:spPr>
          </c:marker>
          <c:dPt>
            <c:idx val="4"/>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4638-4741-995C-5BBD1E486444}"/>
              </c:ext>
            </c:extLst>
          </c:dPt>
          <c:dLbls>
            <c:dLbl>
              <c:idx val="0"/>
              <c:layout>
                <c:manualLayout>
                  <c:x val="-0.1028445622598467"/>
                  <c:y val="-0.1786833019376390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15-4D6B-8592-BD5DE1F6823E}"/>
                </c:ext>
              </c:extLst>
            </c:dLbl>
            <c:dLbl>
              <c:idx val="1"/>
              <c:layout>
                <c:manualLayout>
                  <c:x val="-7.1747137276892428E-2"/>
                  <c:y val="-0.1654136117206964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15-4D6B-8592-BD5DE1F6823E}"/>
                </c:ext>
              </c:extLst>
            </c:dLbl>
            <c:dLbl>
              <c:idx val="2"/>
              <c:layout>
                <c:manualLayout>
                  <c:x val="-5.5521853553472549E-2"/>
                  <c:y val="-0.170104916342847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1-424D-916B-682A0B39958B}"/>
                </c:ext>
              </c:extLst>
            </c:dLbl>
            <c:dLbl>
              <c:idx val="3"/>
              <c:layout>
                <c:manualLayout>
                  <c:x val="3.1435153029038237E-2"/>
                  <c:y val="-0.2212258540638563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84-4565-B366-28F89C833929}"/>
                </c:ext>
              </c:extLst>
            </c:dLbl>
            <c:dLbl>
              <c:idx val="4"/>
              <c:layout>
                <c:manualLayout>
                  <c:x val="3.0073089446954394E-2"/>
                  <c:y val="-0.243679137992787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38-4741-995C-5BBD1E4864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'RT03-F56 Certificado Digital'!$G$61:$G$65</c:f>
                <c:numCache>
                  <c:formatCode>General</c:formatCode>
                  <c:ptCount val="5"/>
                  <c:pt idx="0">
                    <c:v>0</c:v>
                  </c:pt>
                  <c:pt idx="1">
                    <c:v>0.12</c:v>
                  </c:pt>
                  <c:pt idx="2">
                    <c:v>0</c:v>
                  </c:pt>
                  <c:pt idx="3">
                    <c:v>0.12</c:v>
                  </c:pt>
                  <c:pt idx="4">
                    <c:v>0</c:v>
                  </c:pt>
                </c:numCache>
              </c:numRef>
            </c:plus>
            <c:minus>
              <c:numRef>
                <c:f>'RT03-F56 Certificado Digital'!$G$61:$G$65</c:f>
                <c:numCache>
                  <c:formatCode>General</c:formatCode>
                  <c:ptCount val="5"/>
                  <c:pt idx="0">
                    <c:v>0</c:v>
                  </c:pt>
                  <c:pt idx="1">
                    <c:v>0.12</c:v>
                  </c:pt>
                  <c:pt idx="2">
                    <c:v>0</c:v>
                  </c:pt>
                  <c:pt idx="3">
                    <c:v>0.12</c:v>
                  </c:pt>
                  <c:pt idx="4">
                    <c:v>0</c:v>
                  </c:pt>
                </c:numCache>
              </c:numRef>
            </c:minus>
            <c:spPr>
              <a:noFill/>
              <a:ln w="19050" cap="flat" cmpd="sng" algn="ctr">
                <a:solidFill>
                  <a:srgbClr val="FF0000"/>
                </a:solidFill>
                <a:round/>
              </a:ln>
              <a:effectLst/>
            </c:spPr>
          </c:errBars>
          <c:xVal>
            <c:numRef>
              <c:f>'RT03-F56 Certificado Digital'!$E$61:$E$65</c:f>
              <c:numCache>
                <c:formatCode>0.00</c:formatCode>
                <c:ptCount val="5"/>
                <c:pt idx="0">
                  <c:v>0</c:v>
                </c:pt>
                <c:pt idx="1">
                  <c:v>0</c:v>
                </c:pt>
                <c:pt idx="2">
                  <c:v>0</c:v>
                </c:pt>
                <c:pt idx="3">
                  <c:v>0</c:v>
                </c:pt>
                <c:pt idx="4">
                  <c:v>0</c:v>
                </c:pt>
              </c:numCache>
            </c:numRef>
          </c:xVal>
          <c:yVal>
            <c:numRef>
              <c:f>'RT03-F56 Certificado Digital'!$F$61:$F$65</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FB33-4753-860A-E79AFCE8E605}"/>
            </c:ext>
          </c:extLst>
        </c:ser>
        <c:dLbls>
          <c:dLblPos val="t"/>
          <c:showLegendKey val="0"/>
          <c:showVal val="1"/>
          <c:showCatName val="0"/>
          <c:showSerName val="0"/>
          <c:showPercent val="0"/>
          <c:showBubbleSize val="0"/>
        </c:dLbls>
        <c:axId val="208031744"/>
        <c:axId val="208034048"/>
      </c:scatterChart>
      <c:valAx>
        <c:axId val="208031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x-none" b="1"/>
                  <a:t>Puntos de calibración °C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034048"/>
        <c:crosses val="autoZero"/>
        <c:crossBetween val="midCat"/>
      </c:valAx>
      <c:valAx>
        <c:axId val="208034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x-none"/>
                  <a:t>Corrección °C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0317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x-none" b="1"/>
              <a:t>Resultados de la calibración</a:t>
            </a:r>
          </a:p>
        </c:rich>
      </c:tx>
      <c:overlay val="0"/>
      <c:spPr>
        <a:noFill/>
        <a:ln>
          <a:noFill/>
        </a:ln>
        <a:effectLst/>
      </c:spPr>
    </c:title>
    <c:autoTitleDeleted val="0"/>
    <c:plotArea>
      <c:layout>
        <c:manualLayout>
          <c:layoutTarget val="inner"/>
          <c:xMode val="edge"/>
          <c:yMode val="edge"/>
          <c:x val="0.10832282456310288"/>
          <c:y val="0.12499245602978411"/>
          <c:w val="0.70420018679597784"/>
          <c:h val="0.81019271999453868"/>
        </c:manualLayout>
      </c:layout>
      <c:scatterChart>
        <c:scatterStyle val="lineMarker"/>
        <c:varyColors val="0"/>
        <c:ser>
          <c:idx val="0"/>
          <c:order val="0"/>
          <c:tx>
            <c:v>CORRECCIÓN °C</c:v>
          </c:tx>
          <c:spPr>
            <a:ln w="19050" cap="rnd">
              <a:noFill/>
              <a:round/>
            </a:ln>
            <a:effectLst/>
          </c:spPr>
          <c:marker>
            <c:symbol val="circle"/>
            <c:size val="5"/>
            <c:spPr>
              <a:solidFill>
                <a:schemeClr val="accent1"/>
              </a:solidFill>
              <a:ln w="9525">
                <a:solidFill>
                  <a:schemeClr val="accent1"/>
                </a:solidFill>
              </a:ln>
              <a:effectLst/>
            </c:spPr>
          </c:marker>
          <c:dPt>
            <c:idx val="2"/>
            <c:bubble3D val="0"/>
            <c:extLst>
              <c:ext xmlns:c16="http://schemas.microsoft.com/office/drawing/2014/chart" uri="{C3380CC4-5D6E-409C-BE32-E72D297353CC}">
                <c16:uniqueId val="{00000001-54A1-424D-916B-682A0B39958B}"/>
              </c:ext>
            </c:extLst>
          </c:dPt>
          <c:dLbls>
            <c:dLbl>
              <c:idx val="0"/>
              <c:layout>
                <c:manualLayout>
                  <c:x val="3.3774434315619217E-4"/>
                  <c:y val="-2.719292083728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15-4D6B-8592-BD5DE1F6823E}"/>
                </c:ext>
              </c:extLst>
            </c:dLbl>
            <c:dLbl>
              <c:idx val="1"/>
              <c:layout>
                <c:manualLayout>
                  <c:x val="1.9335863645694215E-2"/>
                  <c:y val="-1.4627881920294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15-4D6B-8592-BD5DE1F6823E}"/>
                </c:ext>
              </c:extLst>
            </c:dLbl>
            <c:dLbl>
              <c:idx val="2"/>
              <c:layout>
                <c:manualLayout>
                  <c:x val="1.5910883362683738E-2"/>
                  <c:y val="-5.2322998671271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1-424D-916B-682A0B3995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'RT03-F57 &lt; '!$G$61:$G$63</c:f>
                <c:numCache>
                  <c:formatCode>General</c:formatCode>
                  <c:ptCount val="3"/>
                  <c:pt idx="0">
                    <c:v>0</c:v>
                  </c:pt>
                  <c:pt idx="1">
                    <c:v>0</c:v>
                  </c:pt>
                  <c:pt idx="2">
                    <c:v>0</c:v>
                  </c:pt>
                </c:numCache>
              </c:numRef>
            </c:plus>
            <c:minus>
              <c:numRef>
                <c:f>'RT03-F57 &lt; '!$G$61:$G$63</c:f>
                <c:numCache>
                  <c:formatCode>General</c:formatCode>
                  <c:ptCount val="3"/>
                  <c:pt idx="0">
                    <c:v>0</c:v>
                  </c:pt>
                  <c:pt idx="1">
                    <c:v>0</c:v>
                  </c:pt>
                  <c:pt idx="2">
                    <c:v>0</c:v>
                  </c:pt>
                </c:numCache>
              </c:numRef>
            </c:minus>
            <c:spPr>
              <a:noFill/>
              <a:ln w="19050" cap="flat" cmpd="sng" algn="ctr">
                <a:solidFill>
                  <a:srgbClr val="FF0000"/>
                </a:solidFill>
                <a:round/>
              </a:ln>
              <a:effectLst/>
            </c:spPr>
          </c:errBars>
          <c:xVal>
            <c:numRef>
              <c:f>'RT03-F57 &lt; '!$E$61:$E$63</c:f>
              <c:numCache>
                <c:formatCode>0.00</c:formatCode>
                <c:ptCount val="3"/>
                <c:pt idx="0">
                  <c:v>0</c:v>
                </c:pt>
                <c:pt idx="1">
                  <c:v>0</c:v>
                </c:pt>
                <c:pt idx="2">
                  <c:v>0</c:v>
                </c:pt>
              </c:numCache>
            </c:numRef>
          </c:xVal>
          <c:yVal>
            <c:numRef>
              <c:f>'RT03-F57 &lt; '!$F$61:$F$63</c:f>
              <c:numCache>
                <c:formatCode>0.00</c:formatCode>
                <c:ptCount val="3"/>
                <c:pt idx="0">
                  <c:v>0</c:v>
                </c:pt>
                <c:pt idx="1">
                  <c:v>0</c:v>
                </c:pt>
                <c:pt idx="2">
                  <c:v>0</c:v>
                </c:pt>
              </c:numCache>
            </c:numRef>
          </c:yVal>
          <c:smooth val="0"/>
          <c:extLst>
            <c:ext xmlns:c16="http://schemas.microsoft.com/office/drawing/2014/chart" uri="{C3380CC4-5D6E-409C-BE32-E72D297353CC}">
              <c16:uniqueId val="{00000000-FB33-4753-860A-E79AFCE8E605}"/>
            </c:ext>
          </c:extLst>
        </c:ser>
        <c:dLbls>
          <c:dLblPos val="t"/>
          <c:showLegendKey val="0"/>
          <c:showVal val="1"/>
          <c:showCatName val="0"/>
          <c:showSerName val="0"/>
          <c:showPercent val="0"/>
          <c:showBubbleSize val="0"/>
        </c:dLbls>
        <c:axId val="291576064"/>
        <c:axId val="291824384"/>
      </c:scatterChart>
      <c:valAx>
        <c:axId val="2915760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x-none" b="1"/>
                  <a:t>Puntos de calibración °C</a:t>
                </a:r>
              </a:p>
            </c:rich>
          </c:tx>
          <c:overlay val="0"/>
          <c:spPr>
            <a:noFill/>
            <a:ln>
              <a:noFill/>
            </a:ln>
            <a:effectLst/>
          </c:spPr>
        </c:title>
        <c:numFmt formatCode="0.0" sourceLinked="0"/>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824384"/>
        <c:crosses val="autoZero"/>
        <c:crossBetween val="midCat"/>
      </c:valAx>
      <c:valAx>
        <c:axId val="29182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x-none"/>
                  <a:t>Corrección °C</a:t>
                </a:r>
              </a:p>
            </c:rich>
          </c:tx>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5760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690562</xdr:colOff>
      <xdr:row>0</xdr:row>
      <xdr:rowOff>18644</xdr:rowOff>
    </xdr:from>
    <xdr:to>
      <xdr:col>2</xdr:col>
      <xdr:colOff>380069</xdr:colOff>
      <xdr:row>2</xdr:row>
      <xdr:rowOff>309561</xdr:rowOff>
    </xdr:to>
    <xdr:pic>
      <xdr:nvPicPr>
        <xdr:cNvPr id="2" name="Imagen 1">
          <a:extLst>
            <a:ext uri="{FF2B5EF4-FFF2-40B4-BE49-F238E27FC236}">
              <a16:creationId xmlns:a16="http://schemas.microsoft.com/office/drawing/2014/main" id="{1EC4C7BD-240E-FD2A-53C6-C94B0E06BB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 y="18644"/>
          <a:ext cx="1785007" cy="1052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69</xdr:row>
      <xdr:rowOff>34924</xdr:rowOff>
    </xdr:from>
    <xdr:to>
      <xdr:col>12</xdr:col>
      <xdr:colOff>169862</xdr:colOff>
      <xdr:row>83</xdr:row>
      <xdr:rowOff>111124</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69</xdr:row>
      <xdr:rowOff>34924</xdr:rowOff>
    </xdr:from>
    <xdr:to>
      <xdr:col>12</xdr:col>
      <xdr:colOff>169862</xdr:colOff>
      <xdr:row>83</xdr:row>
      <xdr:rowOff>111124</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295336</xdr:colOff>
      <xdr:row>31</xdr:row>
      <xdr:rowOff>217812</xdr:rowOff>
    </xdr:from>
    <xdr:to>
      <xdr:col>5</xdr:col>
      <xdr:colOff>146376</xdr:colOff>
      <xdr:row>40</xdr:row>
      <xdr:rowOff>206606</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218516</xdr:colOff>
      <xdr:row>31</xdr:row>
      <xdr:rowOff>75639</xdr:rowOff>
    </xdr:from>
    <xdr:to>
      <xdr:col>11</xdr:col>
      <xdr:colOff>215232</xdr:colOff>
      <xdr:row>40</xdr:row>
      <xdr:rowOff>64434</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285750</xdr:colOff>
      <xdr:row>31</xdr:row>
      <xdr:rowOff>59531</xdr:rowOff>
    </xdr:from>
    <xdr:to>
      <xdr:col>17</xdr:col>
      <xdr:colOff>614139</xdr:colOff>
      <xdr:row>40</xdr:row>
      <xdr:rowOff>38121</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250561</xdr:colOff>
      <xdr:row>58</xdr:row>
      <xdr:rowOff>310885</xdr:rowOff>
    </xdr:from>
    <xdr:ext cx="416189" cy="30769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5882217" y="21444479"/>
              <a:ext cx="416189" cy="307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ES" sz="1100" b="0" i="1">
                            <a:latin typeface="Cambria Math" panose="02040503050406030204" pitchFamily="18" charset="0"/>
                          </a:rPr>
                          <m:t>𝑘</m:t>
                        </m:r>
                      </m:e>
                      <m:sub>
                        <m:r>
                          <a:rPr lang="es-ES" sz="1100" b="0" i="1">
                            <a:latin typeface="Cambria Math" panose="02040503050406030204" pitchFamily="18" charset="0"/>
                          </a:rPr>
                          <m:t> </m:t>
                        </m:r>
                        <m:r>
                          <a:rPr lang="es-MX" sz="1100" b="0" i="1">
                            <a:latin typeface="Cambria Math" panose="02040503050406030204" pitchFamily="18" charset="0"/>
                          </a:rPr>
                          <m:t>95%</m:t>
                        </m:r>
                      </m:sub>
                    </m:sSub>
                  </m:oMath>
                </m:oMathPara>
              </a14:m>
              <a:endParaRPr lang="es-CO" sz="1100"/>
            </a:p>
          </xdr:txBody>
        </xdr:sp>
      </mc:Choice>
      <mc:Fallback xmlns="">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5882217" y="21444479"/>
              <a:ext cx="416189" cy="307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ES" sz="1100" b="0" i="0">
                  <a:latin typeface="Cambria Math" panose="02040503050406030204" pitchFamily="18" charset="0"/>
                </a:rPr>
                <a:t>𝑘</a:t>
              </a:r>
              <a:r>
                <a:rPr lang="es-CO" sz="1100" b="0" i="0">
                  <a:latin typeface="Cambria Math" panose="02040503050406030204" pitchFamily="18" charset="0"/>
                </a:rPr>
                <a:t>_(</a:t>
              </a:r>
              <a:r>
                <a:rPr lang="es-ES" sz="1100" b="0" i="0">
                  <a:latin typeface="Cambria Math" panose="02040503050406030204" pitchFamily="18" charset="0"/>
                </a:rPr>
                <a:t> </a:t>
              </a:r>
              <a:r>
                <a:rPr lang="es-MX" sz="1100" b="0" i="0">
                  <a:latin typeface="Cambria Math" panose="02040503050406030204" pitchFamily="18" charset="0"/>
                </a:rPr>
                <a:t>95%</a:t>
              </a:r>
              <a:r>
                <a:rPr lang="es-CO" sz="1100" b="0" i="0">
                  <a:latin typeface="Cambria Math" panose="02040503050406030204" pitchFamily="18" charset="0"/>
                </a:rPr>
                <a:t>)</a:t>
              </a:r>
              <a:endParaRPr lang="es-CO" sz="1100"/>
            </a:p>
          </xdr:txBody>
        </xdr:sp>
      </mc:Fallback>
    </mc:AlternateContent>
    <xdr:clientData/>
  </xdr:oneCellAnchor>
  <xdr:twoCellAnchor>
    <xdr:from>
      <xdr:col>1</xdr:col>
      <xdr:colOff>642938</xdr:colOff>
      <xdr:row>69</xdr:row>
      <xdr:rowOff>95251</xdr:rowOff>
    </xdr:from>
    <xdr:to>
      <xdr:col>8</xdr:col>
      <xdr:colOff>836084</xdr:colOff>
      <xdr:row>84</xdr:row>
      <xdr:rowOff>149589</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250561</xdr:colOff>
      <xdr:row>58</xdr:row>
      <xdr:rowOff>310885</xdr:rowOff>
    </xdr:from>
    <xdr:ext cx="416189" cy="30769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5860786" y="22332685"/>
              <a:ext cx="416189" cy="307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ES" sz="1100" b="0" i="1">
                            <a:latin typeface="Cambria Math" panose="02040503050406030204" pitchFamily="18" charset="0"/>
                          </a:rPr>
                          <m:t>𝑘</m:t>
                        </m:r>
                      </m:e>
                      <m:sub>
                        <m:r>
                          <a:rPr lang="es-ES" sz="1100" b="0" i="1">
                            <a:latin typeface="Cambria Math" panose="02040503050406030204" pitchFamily="18" charset="0"/>
                          </a:rPr>
                          <m:t> </m:t>
                        </m:r>
                        <m:r>
                          <a:rPr lang="es-MX" sz="1100" b="0" i="1">
                            <a:latin typeface="Cambria Math" panose="02040503050406030204" pitchFamily="18" charset="0"/>
                          </a:rPr>
                          <m:t>95%</m:t>
                        </m:r>
                      </m:sub>
                    </m:sSub>
                  </m:oMath>
                </m:oMathPara>
              </a14:m>
              <a:endParaRPr lang="es-CO" sz="1100"/>
            </a:p>
          </xdr:txBody>
        </xdr:sp>
      </mc:Choice>
      <mc:Fallback xmlns="">
        <xdr:sp macro="" textlink="">
          <xdr:nvSpPr>
            <xdr:cNvPr id="2" name="CuadroTexto 1">
              <a:extLst>
                <a:ext uri="{FF2B5EF4-FFF2-40B4-BE49-F238E27FC236}">
                  <a16:creationId xmlns:a16="http://schemas.microsoft.com/office/drawing/2014/main" xmlns:a14="http://schemas.microsoft.com/office/drawing/2010/main" xmlns="" id="{00000000-0008-0000-0600-000002000000}"/>
                </a:ext>
              </a:extLst>
            </xdr:cNvPr>
            <xdr:cNvSpPr txBox="1"/>
          </xdr:nvSpPr>
          <xdr:spPr>
            <a:xfrm>
              <a:off x="5860786" y="22332685"/>
              <a:ext cx="416189" cy="307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ES" sz="1100" b="0" i="0">
                  <a:latin typeface="Cambria Math" panose="02040503050406030204" pitchFamily="18" charset="0"/>
                </a:rPr>
                <a:t>𝑘</a:t>
              </a:r>
              <a:r>
                <a:rPr lang="es-CO" sz="1100" b="0" i="0">
                  <a:latin typeface="Cambria Math"/>
                </a:rPr>
                <a:t>_(</a:t>
              </a:r>
              <a:r>
                <a:rPr lang="es-ES" sz="1100" b="0" i="0">
                  <a:latin typeface="Cambria Math" panose="02040503050406030204" pitchFamily="18" charset="0"/>
                </a:rPr>
                <a:t> </a:t>
              </a:r>
              <a:r>
                <a:rPr lang="es-MX" sz="1100" b="0" i="0">
                  <a:latin typeface="Cambria Math" panose="02040503050406030204" pitchFamily="18" charset="0"/>
                </a:rPr>
                <a:t>95%</a:t>
              </a:r>
              <a:r>
                <a:rPr lang="es-CO" sz="1100" b="0" i="0">
                  <a:latin typeface="Cambria Math"/>
                </a:rPr>
                <a:t>)</a:t>
              </a:r>
              <a:endParaRPr lang="es-CO" sz="1100"/>
            </a:p>
          </xdr:txBody>
        </xdr:sp>
      </mc:Fallback>
    </mc:AlternateContent>
    <xdr:clientData/>
  </xdr:oneCellAnchor>
  <xdr:twoCellAnchor>
    <xdr:from>
      <xdr:col>1</xdr:col>
      <xdr:colOff>488157</xdr:colOff>
      <xdr:row>66</xdr:row>
      <xdr:rowOff>178595</xdr:rowOff>
    </xdr:from>
    <xdr:to>
      <xdr:col>8</xdr:col>
      <xdr:colOff>681303</xdr:colOff>
      <xdr:row>82</xdr:row>
      <xdr:rowOff>90058</xdr:rowOff>
    </xdr:to>
    <xdr:graphicFrame macro="">
      <xdr:nvGraphicFramePr>
        <xdr:cNvPr id="3" name="Gráfico 4">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Desktop/PLANTILLA%20MAN&#211;METROS%20%202017%20(CE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CMC%20MULTIMETRO%20FLUKE%20289%20PARCI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FLAB-07-C-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DO PRESIÓN"/>
      <sheetName val="OPERACIONES PREVIAS"/>
      <sheetName val="HOJA DE ENTRADA PRESIÓN"/>
      <sheetName val="CORRECCIÓN T&amp;D"/>
      <sheetName val="EJEMPLO"/>
      <sheetName val="PRESUPUESTO DE U"/>
      <sheetName val="LISTADO DE PATRONES"/>
      <sheetName val="TABLA DE CONVERSIÓN"/>
      <sheetName val="CURVAS DE AJUSTE"/>
      <sheetName val="SECUENCIA DE CALIBRACIÓN"/>
      <sheetName val="LI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AC)"/>
      <sheetName val="TOMAS DE DATOS INTENSIDAD (DC)"/>
      <sheetName val="TOMAS DE DATOS INTENSIDAD (AC)"/>
      <sheetName val="TOMAS DE DATOS RESISTENCIA (Ω)"/>
      <sheetName val="CERTIFICADO"/>
      <sheetName val="ESPECIFICACIONES DEL PATRÓN"/>
      <sheetName val="TRAZABILIDAD PATRÓN "/>
      <sheetName val="listas"/>
      <sheetName val="SELECCIÓN PATRÓN"/>
      <sheetName val="TABLA DE CONVERSIÓN"/>
      <sheetName val="REGIST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ELE (AC)"/>
      <sheetName val="TOMAS DE DATOS INTENSIDAD (DC)"/>
      <sheetName val="TOMAS DE DATOS INTENSIDAD (AC)"/>
      <sheetName val="TOMAS DE DATOS RESISTENCIA (Ω)"/>
      <sheetName val="CERTIFICADO"/>
      <sheetName val="ESPECIFICACIONES DEL PATRÓN"/>
      <sheetName val="TRAZABILIDAD PATRÓN "/>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Elvis Aguirre Romero" id="{BEC116F9-D06E-4C56-B21D-D6E3739DB142}" userId="S::eaguirre@sic.gov.co::374a4117-b831-4a3d-8ba0-a79639956d31" providerId="AD"/>
  <person displayName="Astrid Camila Riveros Mesa" id="{6817D24D-F878-4FA0-A0F1-D428F2D68677}" userId="S::c.ariveros@sic.gov.co::9254425e-0306-4fc3-9182-ef1b492683f7"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2" dT="2024-10-16T13:13:10.65" personId="{BEC116F9-D06E-4C56-B21D-D6E3739DB142}" id="{7CCFC3A4-6A9A-438E-86B3-018DD2B1F1A5}">
    <text>Se toma la deriva del RT03-F44</text>
  </threadedComment>
  <threadedComment ref="N19" dT="2022-08-24T21:18:57.57" personId="{6817D24D-F878-4FA0-A0F1-D428F2D68677}" id="{ED17678B-F970-4023-ADC2-80F9B841CF7A}">
    <text>Welch-Satterthwaite</text>
  </threadedComment>
  <threadedComment ref="I31" dT="2024-10-16T13:13:10.65" personId="{BEC116F9-D06E-4C56-B21D-D6E3739DB142}" id="{FD3BF1B1-FDA0-44BE-B651-B1A4B7378072}">
    <text>Se toma la deriva del RT03-F44</text>
  </threadedComment>
  <threadedComment ref="N38" dT="2022-08-24T21:18:57.57" personId="{6817D24D-F878-4FA0-A0F1-D428F2D68677}" id="{928F9CD5-CC42-41B6-AE23-CB95A2032F1C}">
    <text>Welch-Satterthwaite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T144"/>
  <sheetViews>
    <sheetView showGridLines="0" view="pageBreakPreview" topLeftCell="A32" zoomScale="80" zoomScaleNormal="90" zoomScaleSheetLayoutView="80" workbookViewId="0">
      <selection activeCell="J47" sqref="J47:Q47"/>
    </sheetView>
  </sheetViews>
  <sheetFormatPr baseColWidth="10" defaultColWidth="11.42578125" defaultRowHeight="16.5" x14ac:dyDescent="0.3"/>
  <cols>
    <col min="1" max="5" width="10.7109375" style="7" customWidth="1"/>
    <col min="6" max="13" width="12.7109375" style="7" customWidth="1"/>
    <col min="14" max="14" width="19.85546875" style="7" customWidth="1"/>
    <col min="15" max="17" width="12.7109375" style="7" customWidth="1"/>
    <col min="18" max="18" width="5.7109375" style="7" customWidth="1"/>
    <col min="19" max="19" width="11.42578125" style="7"/>
    <col min="20" max="20" width="20.42578125" style="7" customWidth="1"/>
    <col min="21" max="21" width="14" style="7" customWidth="1"/>
    <col min="22" max="22" width="22.42578125" style="7" customWidth="1"/>
    <col min="23" max="16384" width="11.42578125" style="7"/>
  </cols>
  <sheetData>
    <row r="1" spans="1:20" s="8" customFormat="1" ht="30" customHeight="1" x14ac:dyDescent="0.3">
      <c r="A1" s="779" t="e" vm="1">
        <v>#VALUE!</v>
      </c>
      <c r="B1" s="780"/>
      <c r="C1" s="780"/>
      <c r="D1" s="780"/>
      <c r="E1" s="781"/>
      <c r="F1" s="815" t="s">
        <v>0</v>
      </c>
      <c r="G1" s="816"/>
      <c r="H1" s="816"/>
      <c r="I1" s="816"/>
      <c r="J1" s="816"/>
      <c r="K1" s="816"/>
      <c r="L1" s="816"/>
      <c r="M1" s="816"/>
      <c r="N1" s="816"/>
      <c r="O1" s="816"/>
      <c r="P1" s="816"/>
      <c r="Q1" s="816"/>
      <c r="R1" s="816"/>
      <c r="S1" s="816"/>
      <c r="T1" s="817"/>
    </row>
    <row r="2" spans="1:20" s="8" customFormat="1" ht="30" customHeight="1" x14ac:dyDescent="0.3">
      <c r="A2" s="782"/>
      <c r="B2" s="783"/>
      <c r="C2" s="783"/>
      <c r="D2" s="783"/>
      <c r="E2" s="784"/>
      <c r="F2" s="818"/>
      <c r="G2" s="819"/>
      <c r="H2" s="819"/>
      <c r="I2" s="819"/>
      <c r="J2" s="819"/>
      <c r="K2" s="819"/>
      <c r="L2" s="819"/>
      <c r="M2" s="819"/>
      <c r="N2" s="819"/>
      <c r="O2" s="819"/>
      <c r="P2" s="819"/>
      <c r="Q2" s="819"/>
      <c r="R2" s="819"/>
      <c r="S2" s="819"/>
      <c r="T2" s="820"/>
    </row>
    <row r="3" spans="1:20" s="8" customFormat="1" ht="30" customHeight="1" thickBot="1" x14ac:dyDescent="0.35">
      <c r="A3" s="785"/>
      <c r="B3" s="786"/>
      <c r="C3" s="786"/>
      <c r="D3" s="786"/>
      <c r="E3" s="787"/>
      <c r="F3" s="821"/>
      <c r="G3" s="822"/>
      <c r="H3" s="822"/>
      <c r="I3" s="822"/>
      <c r="J3" s="822"/>
      <c r="K3" s="822"/>
      <c r="L3" s="822"/>
      <c r="M3" s="822"/>
      <c r="N3" s="822"/>
      <c r="O3" s="822"/>
      <c r="P3" s="822"/>
      <c r="Q3" s="822"/>
      <c r="R3" s="822"/>
      <c r="S3" s="822"/>
      <c r="T3" s="823"/>
    </row>
    <row r="4" spans="1:20" s="8" customFormat="1" ht="30" customHeight="1" thickBot="1" x14ac:dyDescent="0.35">
      <c r="F4" s="316"/>
      <c r="G4" s="316"/>
      <c r="H4" s="316"/>
      <c r="I4" s="316"/>
      <c r="J4" s="316"/>
      <c r="K4" s="316"/>
      <c r="L4" s="316"/>
      <c r="M4" s="316"/>
      <c r="N4" s="316"/>
      <c r="O4" s="316"/>
      <c r="P4" s="316"/>
      <c r="Q4" s="316"/>
      <c r="R4" s="316"/>
      <c r="S4" s="316"/>
      <c r="T4" s="316"/>
    </row>
    <row r="5" spans="1:20" s="8" customFormat="1" ht="67.5" customHeight="1" thickBot="1" x14ac:dyDescent="0.35">
      <c r="A5" s="382"/>
      <c r="B5" s="799" t="s">
        <v>1</v>
      </c>
      <c r="C5" s="800"/>
      <c r="D5" s="800"/>
      <c r="E5" s="800"/>
      <c r="F5" s="800"/>
      <c r="G5" s="800"/>
      <c r="H5" s="800"/>
      <c r="I5" s="800"/>
      <c r="J5" s="800"/>
      <c r="K5" s="800"/>
      <c r="L5" s="800"/>
      <c r="M5" s="800"/>
      <c r="N5" s="800"/>
      <c r="O5" s="800"/>
      <c r="P5" s="800"/>
      <c r="Q5" s="800"/>
      <c r="R5" s="800"/>
      <c r="S5" s="800"/>
      <c r="T5" s="801"/>
    </row>
    <row r="6" spans="1:20" ht="39.950000000000003" customHeight="1" x14ac:dyDescent="0.3">
      <c r="A6" s="383"/>
      <c r="B6" s="788" t="s">
        <v>2</v>
      </c>
      <c r="C6" s="789"/>
      <c r="D6" s="790"/>
      <c r="E6" s="791"/>
      <c r="F6" s="791"/>
      <c r="G6" s="791"/>
      <c r="H6" s="791"/>
      <c r="I6" s="791"/>
      <c r="J6" s="792" t="s">
        <v>3</v>
      </c>
      <c r="K6" s="793"/>
      <c r="L6" s="793"/>
      <c r="M6" s="794"/>
      <c r="N6" s="321" t="s">
        <v>271</v>
      </c>
    </row>
    <row r="7" spans="1:20" ht="39.950000000000003" customHeight="1" x14ac:dyDescent="0.3">
      <c r="A7" s="383"/>
      <c r="B7" s="795" t="s">
        <v>4</v>
      </c>
      <c r="C7" s="796"/>
      <c r="D7" s="797"/>
      <c r="E7" s="798"/>
      <c r="F7" s="798"/>
      <c r="G7" s="798"/>
      <c r="H7" s="798"/>
      <c r="I7" s="798"/>
      <c r="J7" s="824" t="s">
        <v>5</v>
      </c>
      <c r="K7" s="825"/>
      <c r="L7" s="825"/>
      <c r="M7" s="825"/>
      <c r="N7" s="318" t="s">
        <v>272</v>
      </c>
    </row>
    <row r="8" spans="1:20" ht="39.950000000000003" customHeight="1" x14ac:dyDescent="0.3">
      <c r="A8" s="383"/>
      <c r="B8" s="795" t="s">
        <v>6</v>
      </c>
      <c r="C8" s="796"/>
      <c r="D8" s="797"/>
      <c r="E8" s="798"/>
      <c r="F8" s="798"/>
      <c r="G8" s="798"/>
      <c r="H8" s="798"/>
      <c r="I8" s="798"/>
      <c r="J8" s="314"/>
      <c r="K8" s="315"/>
      <c r="L8" s="315"/>
      <c r="M8" s="315"/>
      <c r="N8" s="317"/>
    </row>
    <row r="9" spans="1:20" ht="39.950000000000003" customHeight="1" x14ac:dyDescent="0.3">
      <c r="A9" s="383"/>
      <c r="B9" s="795" t="s">
        <v>7</v>
      </c>
      <c r="C9" s="796"/>
      <c r="D9" s="797"/>
      <c r="E9" s="894"/>
      <c r="F9" s="895"/>
      <c r="G9" s="895"/>
      <c r="H9" s="895"/>
      <c r="I9" s="896"/>
      <c r="J9" s="897" t="s">
        <v>8</v>
      </c>
      <c r="K9" s="898"/>
      <c r="L9" s="898"/>
      <c r="M9" s="899"/>
      <c r="N9" s="319" t="s">
        <v>9</v>
      </c>
    </row>
    <row r="10" spans="1:20" ht="39.950000000000003" customHeight="1" thickBot="1" x14ac:dyDescent="0.35">
      <c r="A10" s="383"/>
      <c r="B10" s="888" t="s">
        <v>10</v>
      </c>
      <c r="C10" s="900"/>
      <c r="D10" s="890"/>
      <c r="E10" s="901"/>
      <c r="F10" s="902"/>
      <c r="G10" s="902"/>
      <c r="H10" s="902"/>
      <c r="I10" s="903"/>
      <c r="J10" s="831" t="s">
        <v>11</v>
      </c>
      <c r="K10" s="832"/>
      <c r="L10" s="832"/>
      <c r="M10" s="833"/>
      <c r="N10" s="320" t="s">
        <v>12</v>
      </c>
    </row>
    <row r="11" spans="1:20" ht="24.95" customHeight="1" thickBot="1" x14ac:dyDescent="0.35">
      <c r="A11" s="383"/>
      <c r="B11" s="382"/>
      <c r="C11" s="382"/>
      <c r="D11" s="382"/>
      <c r="E11" s="382"/>
      <c r="F11" s="382"/>
      <c r="G11" s="382"/>
      <c r="H11" s="382"/>
      <c r="I11" s="382"/>
      <c r="J11" s="382"/>
      <c r="K11" s="382"/>
      <c r="L11" s="382"/>
      <c r="M11" s="383"/>
      <c r="N11" s="382"/>
      <c r="O11" s="382"/>
      <c r="P11" s="382"/>
      <c r="Q11" s="382"/>
      <c r="R11" s="383"/>
    </row>
    <row r="12" spans="1:20" ht="39.950000000000003" customHeight="1" thickBot="1" x14ac:dyDescent="0.35">
      <c r="A12" s="383"/>
      <c r="B12" s="834" t="s">
        <v>13</v>
      </c>
      <c r="C12" s="835"/>
      <c r="D12" s="835"/>
      <c r="E12" s="835"/>
      <c r="F12" s="835"/>
      <c r="G12" s="835"/>
      <c r="H12" s="835"/>
      <c r="I12" s="835"/>
      <c r="J12" s="835"/>
      <c r="K12" s="835"/>
      <c r="L12" s="835"/>
      <c r="M12" s="835"/>
      <c r="N12" s="835"/>
      <c r="O12" s="835"/>
      <c r="P12" s="835"/>
      <c r="Q12" s="836"/>
      <c r="R12" s="383"/>
    </row>
    <row r="13" spans="1:20" ht="39.950000000000003" customHeight="1" x14ac:dyDescent="0.3">
      <c r="A13" s="383"/>
      <c r="B13" s="860" t="s">
        <v>14</v>
      </c>
      <c r="C13" s="861"/>
      <c r="D13" s="862"/>
      <c r="E13" s="863"/>
      <c r="F13" s="864"/>
      <c r="G13" s="864"/>
      <c r="H13" s="864"/>
      <c r="I13" s="865"/>
      <c r="J13" s="866" t="s">
        <v>15</v>
      </c>
      <c r="K13" s="867"/>
      <c r="L13" s="868"/>
      <c r="M13" s="869">
        <v>10</v>
      </c>
      <c r="N13" s="870"/>
      <c r="O13" s="871">
        <v>50</v>
      </c>
      <c r="P13" s="872"/>
      <c r="Q13" s="293" t="s">
        <v>9</v>
      </c>
      <c r="R13" s="383"/>
    </row>
    <row r="14" spans="1:20" ht="39.950000000000003" customHeight="1" x14ac:dyDescent="0.3">
      <c r="A14" s="383"/>
      <c r="B14" s="795" t="s">
        <v>16</v>
      </c>
      <c r="C14" s="873"/>
      <c r="D14" s="797"/>
      <c r="E14" s="874"/>
      <c r="F14" s="875"/>
      <c r="G14" s="875"/>
      <c r="H14" s="875"/>
      <c r="I14" s="875"/>
      <c r="J14" s="876" t="s">
        <v>17</v>
      </c>
      <c r="K14" s="877"/>
      <c r="L14" s="878"/>
      <c r="M14" s="879">
        <v>0.01</v>
      </c>
      <c r="N14" s="880"/>
      <c r="O14" s="881" t="str">
        <f>+Q13</f>
        <v>°C</v>
      </c>
      <c r="P14" s="879"/>
      <c r="Q14" s="882"/>
      <c r="R14" s="383"/>
    </row>
    <row r="15" spans="1:20" ht="39.950000000000003" customHeight="1" x14ac:dyDescent="0.3">
      <c r="A15" s="383"/>
      <c r="B15" s="795" t="s">
        <v>18</v>
      </c>
      <c r="C15" s="873"/>
      <c r="D15" s="797"/>
      <c r="E15" s="910"/>
      <c r="F15" s="911"/>
      <c r="G15" s="911"/>
      <c r="H15" s="911"/>
      <c r="I15" s="911"/>
      <c r="J15" s="912" t="s">
        <v>19</v>
      </c>
      <c r="K15" s="913"/>
      <c r="L15" s="914"/>
      <c r="M15" s="915" t="s">
        <v>20</v>
      </c>
      <c r="N15" s="915"/>
      <c r="O15" s="916"/>
      <c r="P15" s="917"/>
      <c r="Q15" s="918"/>
      <c r="R15" s="383"/>
    </row>
    <row r="16" spans="1:20" ht="39.950000000000003" customHeight="1" thickBot="1" x14ac:dyDescent="0.35">
      <c r="A16" s="383"/>
      <c r="B16" s="888" t="s">
        <v>21</v>
      </c>
      <c r="C16" s="889"/>
      <c r="D16" s="890"/>
      <c r="E16" s="891"/>
      <c r="F16" s="892"/>
      <c r="G16" s="892"/>
      <c r="H16" s="892"/>
      <c r="I16" s="893"/>
      <c r="J16" s="907" t="s">
        <v>22</v>
      </c>
      <c r="K16" s="908"/>
      <c r="L16" s="909"/>
      <c r="M16" s="384">
        <v>20</v>
      </c>
      <c r="N16" s="385"/>
      <c r="O16" s="883" t="s">
        <v>23</v>
      </c>
      <c r="P16" s="884"/>
      <c r="Q16" s="885"/>
      <c r="R16" s="383"/>
    </row>
    <row r="17" spans="1:18" ht="24.95" customHeight="1" thickBot="1" x14ac:dyDescent="0.35">
      <c r="A17" s="383"/>
      <c r="B17" s="382"/>
      <c r="C17" s="382"/>
      <c r="D17" s="382"/>
      <c r="E17" s="382"/>
      <c r="F17" s="382"/>
      <c r="G17" s="382"/>
      <c r="H17" s="382"/>
      <c r="I17" s="382"/>
      <c r="J17" s="382"/>
      <c r="K17" s="382"/>
      <c r="L17" s="382"/>
      <c r="M17" s="382"/>
      <c r="N17" s="382"/>
      <c r="O17" s="382"/>
      <c r="P17" s="382"/>
      <c r="Q17" s="382"/>
      <c r="R17" s="383"/>
    </row>
    <row r="18" spans="1:18" ht="39.950000000000003" customHeight="1" thickBot="1" x14ac:dyDescent="0.35">
      <c r="A18" s="383"/>
      <c r="B18" s="834" t="s">
        <v>24</v>
      </c>
      <c r="C18" s="835"/>
      <c r="D18" s="835"/>
      <c r="E18" s="835"/>
      <c r="F18" s="835"/>
      <c r="G18" s="835"/>
      <c r="H18" s="835"/>
      <c r="I18" s="835"/>
      <c r="J18" s="835"/>
      <c r="K18" s="835"/>
      <c r="L18" s="835"/>
      <c r="M18" s="835"/>
      <c r="N18" s="835"/>
      <c r="O18" s="835"/>
      <c r="P18" s="835"/>
      <c r="Q18" s="836"/>
      <c r="R18" s="383"/>
    </row>
    <row r="19" spans="1:18" ht="30" customHeight="1" x14ac:dyDescent="0.3">
      <c r="A19" s="383"/>
      <c r="B19" s="840" t="s">
        <v>14</v>
      </c>
      <c r="C19" s="841"/>
      <c r="D19" s="842"/>
      <c r="E19" s="847" t="s">
        <v>25</v>
      </c>
      <c r="F19" s="848"/>
      <c r="G19" s="848"/>
      <c r="H19" s="848"/>
      <c r="I19" s="849"/>
      <c r="J19" s="840" t="s">
        <v>14</v>
      </c>
      <c r="K19" s="841"/>
      <c r="L19" s="842"/>
      <c r="M19" s="847" t="s">
        <v>26</v>
      </c>
      <c r="N19" s="848"/>
      <c r="O19" s="848"/>
      <c r="P19" s="848"/>
      <c r="Q19" s="850"/>
      <c r="R19" s="383"/>
    </row>
    <row r="20" spans="1:18" ht="30" customHeight="1" x14ac:dyDescent="0.3">
      <c r="A20" s="383"/>
      <c r="B20" s="755" t="s">
        <v>16</v>
      </c>
      <c r="C20" s="756"/>
      <c r="D20" s="757"/>
      <c r="E20" s="805" t="s">
        <v>27</v>
      </c>
      <c r="F20" s="806"/>
      <c r="G20" s="806"/>
      <c r="H20" s="806"/>
      <c r="I20" s="807"/>
      <c r="J20" s="755" t="s">
        <v>16</v>
      </c>
      <c r="K20" s="756"/>
      <c r="L20" s="757"/>
      <c r="M20" s="886" t="s">
        <v>28</v>
      </c>
      <c r="N20" s="886"/>
      <c r="O20" s="886"/>
      <c r="P20" s="886"/>
      <c r="Q20" s="887"/>
      <c r="R20" s="383"/>
    </row>
    <row r="21" spans="1:18" ht="30" customHeight="1" x14ac:dyDescent="0.3">
      <c r="A21" s="383"/>
      <c r="B21" s="755" t="s">
        <v>21</v>
      </c>
      <c r="C21" s="756"/>
      <c r="D21" s="757"/>
      <c r="E21" s="904" t="s">
        <v>29</v>
      </c>
      <c r="F21" s="905"/>
      <c r="G21" s="905"/>
      <c r="H21" s="905"/>
      <c r="I21" s="906"/>
      <c r="J21" s="755" t="s">
        <v>21</v>
      </c>
      <c r="K21" s="756"/>
      <c r="L21" s="757"/>
      <c r="M21" s="829" t="s">
        <v>30</v>
      </c>
      <c r="N21" s="827"/>
      <c r="O21" s="827"/>
      <c r="P21" s="827"/>
      <c r="Q21" s="828"/>
      <c r="R21" s="383"/>
    </row>
    <row r="22" spans="1:18" ht="30" customHeight="1" x14ac:dyDescent="0.3">
      <c r="A22" s="383"/>
      <c r="B22" s="755" t="s">
        <v>18</v>
      </c>
      <c r="C22" s="756"/>
      <c r="D22" s="757"/>
      <c r="E22" s="904" t="s">
        <v>31</v>
      </c>
      <c r="F22" s="905"/>
      <c r="G22" s="905"/>
      <c r="H22" s="905"/>
      <c r="I22" s="906"/>
      <c r="J22" s="755" t="s">
        <v>18</v>
      </c>
      <c r="K22" s="756"/>
      <c r="L22" s="757"/>
      <c r="M22" s="829" t="s">
        <v>32</v>
      </c>
      <c r="N22" s="827"/>
      <c r="O22" s="827"/>
      <c r="P22" s="827"/>
      <c r="Q22" s="828"/>
      <c r="R22" s="383"/>
    </row>
    <row r="23" spans="1:18" ht="30" customHeight="1" x14ac:dyDescent="0.3">
      <c r="A23" s="383"/>
      <c r="B23" s="755" t="s">
        <v>33</v>
      </c>
      <c r="C23" s="756"/>
      <c r="D23" s="757"/>
      <c r="E23" s="853" t="s">
        <v>260</v>
      </c>
      <c r="F23" s="845"/>
      <c r="G23" s="845"/>
      <c r="H23" s="845"/>
      <c r="I23" s="846"/>
      <c r="J23" s="755" t="s">
        <v>33</v>
      </c>
      <c r="K23" s="756"/>
      <c r="L23" s="757"/>
      <c r="M23" s="802" t="s">
        <v>34</v>
      </c>
      <c r="N23" s="803"/>
      <c r="O23" s="803"/>
      <c r="P23" s="803"/>
      <c r="Q23" s="804"/>
      <c r="R23" s="383"/>
    </row>
    <row r="24" spans="1:18" ht="30" customHeight="1" x14ac:dyDescent="0.3">
      <c r="A24" s="383"/>
      <c r="B24" s="755" t="s">
        <v>35</v>
      </c>
      <c r="C24" s="756"/>
      <c r="D24" s="757"/>
      <c r="E24" s="805" t="s">
        <v>36</v>
      </c>
      <c r="F24" s="806"/>
      <c r="G24" s="806"/>
      <c r="H24" s="806"/>
      <c r="I24" s="807"/>
      <c r="J24" s="755" t="s">
        <v>35</v>
      </c>
      <c r="K24" s="756"/>
      <c r="L24" s="757"/>
      <c r="M24" s="805" t="s">
        <v>36</v>
      </c>
      <c r="N24" s="806"/>
      <c r="O24" s="806"/>
      <c r="P24" s="806"/>
      <c r="Q24" s="808"/>
      <c r="R24" s="383"/>
    </row>
    <row r="25" spans="1:18" ht="30" customHeight="1" thickBot="1" x14ac:dyDescent="0.35">
      <c r="A25" s="383"/>
      <c r="B25" s="776" t="s">
        <v>10</v>
      </c>
      <c r="C25" s="777"/>
      <c r="D25" s="778"/>
      <c r="E25" s="854">
        <v>45524</v>
      </c>
      <c r="F25" s="855"/>
      <c r="G25" s="855"/>
      <c r="H25" s="855"/>
      <c r="I25" s="856"/>
      <c r="J25" s="776" t="s">
        <v>10</v>
      </c>
      <c r="K25" s="777"/>
      <c r="L25" s="778"/>
      <c r="M25" s="809">
        <v>45496</v>
      </c>
      <c r="N25" s="810"/>
      <c r="O25" s="810"/>
      <c r="P25" s="810"/>
      <c r="Q25" s="857"/>
      <c r="R25" s="383"/>
    </row>
    <row r="26" spans="1:18" ht="24.95" customHeight="1" thickBot="1" x14ac:dyDescent="0.35">
      <c r="A26" s="386"/>
      <c r="B26" s="852"/>
      <c r="C26" s="852"/>
      <c r="D26" s="852"/>
      <c r="E26" s="96"/>
      <c r="F26" s="858"/>
      <c r="G26" s="858"/>
      <c r="H26" s="387"/>
      <c r="I26" s="388"/>
      <c r="J26" s="388"/>
      <c r="K26" s="97"/>
      <c r="L26" s="97"/>
      <c r="M26" s="858"/>
      <c r="N26" s="858"/>
      <c r="O26" s="98"/>
      <c r="P26" s="98"/>
      <c r="Q26" s="387"/>
      <c r="R26" s="383"/>
    </row>
    <row r="27" spans="1:18" ht="30" customHeight="1" x14ac:dyDescent="0.3">
      <c r="A27" s="383"/>
      <c r="B27" s="840" t="s">
        <v>14</v>
      </c>
      <c r="C27" s="841"/>
      <c r="D27" s="842"/>
      <c r="E27" s="847" t="s">
        <v>37</v>
      </c>
      <c r="F27" s="848"/>
      <c r="G27" s="848"/>
      <c r="H27" s="848"/>
      <c r="I27" s="849"/>
      <c r="J27" s="840" t="s">
        <v>14</v>
      </c>
      <c r="K27" s="841"/>
      <c r="L27" s="842"/>
      <c r="M27" s="847" t="s">
        <v>38</v>
      </c>
      <c r="N27" s="848"/>
      <c r="O27" s="848"/>
      <c r="P27" s="848"/>
      <c r="Q27" s="850"/>
      <c r="R27" s="383"/>
    </row>
    <row r="28" spans="1:18" ht="30" customHeight="1" x14ac:dyDescent="0.3">
      <c r="A28" s="383"/>
      <c r="B28" s="755" t="s">
        <v>16</v>
      </c>
      <c r="C28" s="756"/>
      <c r="D28" s="757"/>
      <c r="E28" s="805" t="s">
        <v>28</v>
      </c>
      <c r="F28" s="806"/>
      <c r="G28" s="806"/>
      <c r="H28" s="806"/>
      <c r="I28" s="807"/>
      <c r="J28" s="755" t="s">
        <v>16</v>
      </c>
      <c r="K28" s="756"/>
      <c r="L28" s="757"/>
      <c r="M28" s="829" t="s">
        <v>39</v>
      </c>
      <c r="N28" s="827"/>
      <c r="O28" s="827"/>
      <c r="P28" s="827"/>
      <c r="Q28" s="828"/>
      <c r="R28" s="383"/>
    </row>
    <row r="29" spans="1:18" ht="30" customHeight="1" x14ac:dyDescent="0.3">
      <c r="A29" s="383"/>
      <c r="B29" s="755" t="s">
        <v>21</v>
      </c>
      <c r="C29" s="756"/>
      <c r="D29" s="757"/>
      <c r="E29" s="851" t="s">
        <v>40</v>
      </c>
      <c r="F29" s="806"/>
      <c r="G29" s="806"/>
      <c r="H29" s="806"/>
      <c r="I29" s="807"/>
      <c r="J29" s="755" t="s">
        <v>21</v>
      </c>
      <c r="K29" s="756"/>
      <c r="L29" s="757"/>
      <c r="M29" s="859" t="s">
        <v>41</v>
      </c>
      <c r="N29" s="827"/>
      <c r="O29" s="827"/>
      <c r="P29" s="827"/>
      <c r="Q29" s="828"/>
      <c r="R29" s="383"/>
    </row>
    <row r="30" spans="1:18" ht="30" customHeight="1" x14ac:dyDescent="0.3">
      <c r="A30" s="383"/>
      <c r="B30" s="755" t="s">
        <v>18</v>
      </c>
      <c r="C30" s="756"/>
      <c r="D30" s="757"/>
      <c r="E30" s="851" t="s">
        <v>42</v>
      </c>
      <c r="F30" s="806"/>
      <c r="G30" s="806"/>
      <c r="H30" s="806"/>
      <c r="I30" s="807"/>
      <c r="J30" s="755" t="s">
        <v>18</v>
      </c>
      <c r="K30" s="756"/>
      <c r="L30" s="757"/>
      <c r="M30" s="826" t="s">
        <v>43</v>
      </c>
      <c r="N30" s="827"/>
      <c r="O30" s="827"/>
      <c r="P30" s="827"/>
      <c r="Q30" s="828"/>
      <c r="R30" s="383"/>
    </row>
    <row r="31" spans="1:18" ht="30" customHeight="1" x14ac:dyDescent="0.3">
      <c r="A31" s="383"/>
      <c r="B31" s="755" t="s">
        <v>33</v>
      </c>
      <c r="C31" s="756"/>
      <c r="D31" s="757"/>
      <c r="E31" s="844" t="s">
        <v>44</v>
      </c>
      <c r="F31" s="845"/>
      <c r="G31" s="845"/>
      <c r="H31" s="845"/>
      <c r="I31" s="846"/>
      <c r="J31" s="755" t="s">
        <v>33</v>
      </c>
      <c r="K31" s="756"/>
      <c r="L31" s="757"/>
      <c r="M31" s="802" t="s">
        <v>45</v>
      </c>
      <c r="N31" s="803"/>
      <c r="O31" s="803"/>
      <c r="P31" s="803"/>
      <c r="Q31" s="804"/>
      <c r="R31" s="383"/>
    </row>
    <row r="32" spans="1:18" ht="30" customHeight="1" x14ac:dyDescent="0.3">
      <c r="A32" s="383"/>
      <c r="B32" s="755" t="s">
        <v>35</v>
      </c>
      <c r="C32" s="756"/>
      <c r="D32" s="757"/>
      <c r="E32" s="805" t="s">
        <v>36</v>
      </c>
      <c r="F32" s="806"/>
      <c r="G32" s="806"/>
      <c r="H32" s="806"/>
      <c r="I32" s="807"/>
      <c r="J32" s="755" t="s">
        <v>35</v>
      </c>
      <c r="K32" s="756"/>
      <c r="L32" s="757"/>
      <c r="M32" s="805" t="s">
        <v>36</v>
      </c>
      <c r="N32" s="806"/>
      <c r="O32" s="806"/>
      <c r="P32" s="806"/>
      <c r="Q32" s="808"/>
      <c r="R32" s="383"/>
    </row>
    <row r="33" spans="1:18" ht="30" customHeight="1" thickBot="1" x14ac:dyDescent="0.35">
      <c r="A33" s="383"/>
      <c r="B33" s="776" t="s">
        <v>10</v>
      </c>
      <c r="C33" s="777"/>
      <c r="D33" s="778"/>
      <c r="E33" s="809">
        <v>45496</v>
      </c>
      <c r="F33" s="810"/>
      <c r="G33" s="810"/>
      <c r="H33" s="810"/>
      <c r="I33" s="811"/>
      <c r="J33" s="776" t="s">
        <v>10</v>
      </c>
      <c r="K33" s="777"/>
      <c r="L33" s="778"/>
      <c r="M33" s="812" t="s">
        <v>46</v>
      </c>
      <c r="N33" s="813"/>
      <c r="O33" s="813"/>
      <c r="P33" s="813"/>
      <c r="Q33" s="814"/>
      <c r="R33" s="383"/>
    </row>
    <row r="34" spans="1:18" ht="24.95" customHeight="1" thickBot="1" x14ac:dyDescent="0.35">
      <c r="A34" s="383"/>
      <c r="B34" s="925"/>
      <c r="C34" s="925"/>
      <c r="D34" s="925"/>
      <c r="E34" s="383"/>
      <c r="F34" s="383"/>
      <c r="G34" s="383"/>
      <c r="H34" s="383"/>
      <c r="I34" s="383"/>
      <c r="J34" s="389"/>
      <c r="K34" s="99"/>
      <c r="L34" s="99"/>
      <c r="M34" s="754"/>
      <c r="N34" s="754"/>
      <c r="O34" s="100"/>
      <c r="P34" s="100"/>
      <c r="Q34" s="390"/>
      <c r="R34" s="383"/>
    </row>
    <row r="35" spans="1:18" ht="30" customHeight="1" x14ac:dyDescent="0.3">
      <c r="A35" s="383"/>
      <c r="B35" s="840" t="s">
        <v>14</v>
      </c>
      <c r="C35" s="841"/>
      <c r="D35" s="842"/>
      <c r="E35" s="837"/>
      <c r="F35" s="838"/>
      <c r="G35" s="838"/>
      <c r="H35" s="838"/>
      <c r="I35" s="839"/>
      <c r="J35" s="840" t="s">
        <v>14</v>
      </c>
      <c r="K35" s="841"/>
      <c r="L35" s="842"/>
      <c r="M35" s="837"/>
      <c r="N35" s="838"/>
      <c r="O35" s="838"/>
      <c r="P35" s="838"/>
      <c r="Q35" s="843"/>
      <c r="R35" s="383"/>
    </row>
    <row r="36" spans="1:18" ht="30" customHeight="1" x14ac:dyDescent="0.3">
      <c r="A36" s="383"/>
      <c r="B36" s="755" t="s">
        <v>16</v>
      </c>
      <c r="C36" s="756"/>
      <c r="D36" s="757"/>
      <c r="E36" s="829"/>
      <c r="F36" s="827"/>
      <c r="G36" s="827"/>
      <c r="H36" s="827"/>
      <c r="I36" s="830"/>
      <c r="J36" s="755" t="s">
        <v>16</v>
      </c>
      <c r="K36" s="756"/>
      <c r="L36" s="757"/>
      <c r="M36" s="829"/>
      <c r="N36" s="827"/>
      <c r="O36" s="827"/>
      <c r="P36" s="827"/>
      <c r="Q36" s="828"/>
      <c r="R36" s="383"/>
    </row>
    <row r="37" spans="1:18" ht="30" customHeight="1" x14ac:dyDescent="0.3">
      <c r="A37" s="383"/>
      <c r="B37" s="755" t="s">
        <v>21</v>
      </c>
      <c r="C37" s="756"/>
      <c r="D37" s="757"/>
      <c r="E37" s="829"/>
      <c r="F37" s="827"/>
      <c r="G37" s="827"/>
      <c r="H37" s="827"/>
      <c r="I37" s="830"/>
      <c r="J37" s="755" t="s">
        <v>21</v>
      </c>
      <c r="K37" s="756"/>
      <c r="L37" s="757"/>
      <c r="M37" s="826"/>
      <c r="N37" s="827"/>
      <c r="O37" s="827"/>
      <c r="P37" s="827"/>
      <c r="Q37" s="828"/>
      <c r="R37" s="383"/>
    </row>
    <row r="38" spans="1:18" ht="30" customHeight="1" x14ac:dyDescent="0.3">
      <c r="A38" s="383"/>
      <c r="B38" s="755" t="s">
        <v>18</v>
      </c>
      <c r="C38" s="756"/>
      <c r="D38" s="757"/>
      <c r="E38" s="829"/>
      <c r="F38" s="827"/>
      <c r="G38" s="827"/>
      <c r="H38" s="827"/>
      <c r="I38" s="830"/>
      <c r="J38" s="755" t="s">
        <v>18</v>
      </c>
      <c r="K38" s="756"/>
      <c r="L38" s="757"/>
      <c r="M38" s="826"/>
      <c r="N38" s="827"/>
      <c r="O38" s="827"/>
      <c r="P38" s="827"/>
      <c r="Q38" s="828"/>
      <c r="R38" s="383"/>
    </row>
    <row r="39" spans="1:18" ht="30" customHeight="1" x14ac:dyDescent="0.3">
      <c r="A39" s="383"/>
      <c r="B39" s="755" t="s">
        <v>33</v>
      </c>
      <c r="C39" s="756"/>
      <c r="D39" s="757"/>
      <c r="E39" s="826"/>
      <c r="F39" s="827"/>
      <c r="G39" s="827"/>
      <c r="H39" s="827"/>
      <c r="I39" s="830"/>
      <c r="J39" s="755" t="s">
        <v>33</v>
      </c>
      <c r="K39" s="756"/>
      <c r="L39" s="757"/>
      <c r="M39" s="826"/>
      <c r="N39" s="827"/>
      <c r="O39" s="827"/>
      <c r="P39" s="827"/>
      <c r="Q39" s="828"/>
      <c r="R39" s="383"/>
    </row>
    <row r="40" spans="1:18" ht="30" customHeight="1" x14ac:dyDescent="0.3">
      <c r="A40" s="383"/>
      <c r="B40" s="929" t="s">
        <v>35</v>
      </c>
      <c r="C40" s="930"/>
      <c r="D40" s="931"/>
      <c r="E40" s="829"/>
      <c r="F40" s="827"/>
      <c r="G40" s="827"/>
      <c r="H40" s="827"/>
      <c r="I40" s="830"/>
      <c r="J40" s="755" t="s">
        <v>35</v>
      </c>
      <c r="K40" s="756"/>
      <c r="L40" s="757"/>
      <c r="M40" s="829"/>
      <c r="N40" s="827"/>
      <c r="O40" s="827"/>
      <c r="P40" s="827"/>
      <c r="Q40" s="828"/>
      <c r="R40" s="383"/>
    </row>
    <row r="41" spans="1:18" ht="30" customHeight="1" thickBot="1" x14ac:dyDescent="0.35">
      <c r="A41" s="383"/>
      <c r="B41" s="776" t="s">
        <v>10</v>
      </c>
      <c r="C41" s="777"/>
      <c r="D41" s="778"/>
      <c r="E41" s="926"/>
      <c r="F41" s="927"/>
      <c r="G41" s="927"/>
      <c r="H41" s="927"/>
      <c r="I41" s="928"/>
      <c r="J41" s="776" t="s">
        <v>10</v>
      </c>
      <c r="K41" s="777"/>
      <c r="L41" s="778"/>
      <c r="M41" s="926"/>
      <c r="N41" s="927"/>
      <c r="O41" s="927"/>
      <c r="P41" s="927"/>
      <c r="Q41" s="932"/>
      <c r="R41" s="383"/>
    </row>
    <row r="42" spans="1:18" ht="24.95" customHeight="1" thickBot="1" x14ac:dyDescent="0.35">
      <c r="A42" s="383"/>
      <c r="B42" s="383"/>
      <c r="C42" s="383"/>
      <c r="D42" s="383"/>
      <c r="E42" s="383"/>
      <c r="F42" s="383"/>
      <c r="G42" s="383"/>
      <c r="H42" s="383"/>
      <c r="I42" s="382"/>
      <c r="J42" s="383"/>
      <c r="K42" s="383"/>
      <c r="L42" s="383"/>
      <c r="M42" s="383"/>
      <c r="N42" s="383"/>
      <c r="O42" s="383"/>
      <c r="P42" s="383"/>
      <c r="Q42" s="383"/>
      <c r="R42" s="383"/>
    </row>
    <row r="43" spans="1:18" ht="39.950000000000003" customHeight="1" thickBot="1" x14ac:dyDescent="0.35">
      <c r="A43" s="383"/>
      <c r="B43" s="919" t="s">
        <v>47</v>
      </c>
      <c r="C43" s="920"/>
      <c r="D43" s="920"/>
      <c r="E43" s="920"/>
      <c r="F43" s="920"/>
      <c r="G43" s="920"/>
      <c r="H43" s="145" t="s">
        <v>48</v>
      </c>
      <c r="I43" s="145" t="s">
        <v>49</v>
      </c>
      <c r="J43" s="920" t="s">
        <v>50</v>
      </c>
      <c r="K43" s="920"/>
      <c r="L43" s="920"/>
      <c r="M43" s="920"/>
      <c r="N43" s="920"/>
      <c r="O43" s="920"/>
      <c r="P43" s="920"/>
      <c r="Q43" s="921"/>
      <c r="R43" s="383"/>
    </row>
    <row r="44" spans="1:18" ht="30" customHeight="1" x14ac:dyDescent="0.3">
      <c r="A44" s="383"/>
      <c r="B44" s="922" t="s">
        <v>51</v>
      </c>
      <c r="C44" s="923"/>
      <c r="D44" s="923"/>
      <c r="E44" s="923"/>
      <c r="F44" s="923"/>
      <c r="G44" s="924"/>
      <c r="H44" s="686" t="s">
        <v>231</v>
      </c>
      <c r="I44" s="391"/>
      <c r="J44" s="774"/>
      <c r="K44" s="774"/>
      <c r="L44" s="774"/>
      <c r="M44" s="774"/>
      <c r="N44" s="774"/>
      <c r="O44" s="774"/>
      <c r="P44" s="774"/>
      <c r="Q44" s="775"/>
      <c r="R44" s="383"/>
    </row>
    <row r="45" spans="1:18" ht="30" customHeight="1" x14ac:dyDescent="0.3">
      <c r="A45" s="383"/>
      <c r="B45" s="758" t="s">
        <v>52</v>
      </c>
      <c r="C45" s="759"/>
      <c r="D45" s="759"/>
      <c r="E45" s="759"/>
      <c r="F45" s="759"/>
      <c r="G45" s="760"/>
      <c r="H45" s="687" t="s">
        <v>231</v>
      </c>
      <c r="I45" s="393"/>
      <c r="J45" s="710"/>
      <c r="K45" s="710"/>
      <c r="L45" s="710"/>
      <c r="M45" s="710"/>
      <c r="N45" s="710"/>
      <c r="O45" s="710"/>
      <c r="P45" s="710"/>
      <c r="Q45" s="711"/>
      <c r="R45" s="383"/>
    </row>
    <row r="46" spans="1:18" ht="30" customHeight="1" x14ac:dyDescent="0.3">
      <c r="A46" s="383"/>
      <c r="B46" s="758" t="s">
        <v>53</v>
      </c>
      <c r="C46" s="759"/>
      <c r="D46" s="759"/>
      <c r="E46" s="759"/>
      <c r="F46" s="759"/>
      <c r="G46" s="760"/>
      <c r="H46" s="687" t="s">
        <v>231</v>
      </c>
      <c r="I46" s="393"/>
      <c r="J46" s="710"/>
      <c r="K46" s="710"/>
      <c r="L46" s="710"/>
      <c r="M46" s="710"/>
      <c r="N46" s="710"/>
      <c r="O46" s="710"/>
      <c r="P46" s="710"/>
      <c r="Q46" s="711"/>
      <c r="R46" s="383"/>
    </row>
    <row r="47" spans="1:18" ht="30" customHeight="1" x14ac:dyDescent="0.3">
      <c r="A47" s="383"/>
      <c r="B47" s="758" t="s">
        <v>54</v>
      </c>
      <c r="C47" s="759"/>
      <c r="D47" s="759"/>
      <c r="E47" s="759"/>
      <c r="F47" s="759"/>
      <c r="G47" s="760"/>
      <c r="H47" s="392"/>
      <c r="I47" s="393"/>
      <c r="J47" s="712"/>
      <c r="K47" s="713"/>
      <c r="L47" s="713"/>
      <c r="M47" s="713"/>
      <c r="N47" s="713"/>
      <c r="O47" s="713"/>
      <c r="P47" s="713"/>
      <c r="Q47" s="714"/>
      <c r="R47" s="383"/>
    </row>
    <row r="48" spans="1:18" ht="30" customHeight="1" x14ac:dyDescent="0.3">
      <c r="A48" s="383"/>
      <c r="B48" s="758" t="s">
        <v>55</v>
      </c>
      <c r="C48" s="759"/>
      <c r="D48" s="759"/>
      <c r="E48" s="759"/>
      <c r="F48" s="759"/>
      <c r="G48" s="760"/>
      <c r="H48" s="687" t="s">
        <v>231</v>
      </c>
      <c r="I48" s="393"/>
      <c r="J48" s="710"/>
      <c r="K48" s="710"/>
      <c r="L48" s="710"/>
      <c r="M48" s="710"/>
      <c r="N48" s="710"/>
      <c r="O48" s="710"/>
      <c r="P48" s="710"/>
      <c r="Q48" s="711"/>
      <c r="R48" s="383"/>
    </row>
    <row r="49" spans="1:18" ht="30" customHeight="1" thickBot="1" x14ac:dyDescent="0.35">
      <c r="A49" s="383"/>
      <c r="B49" s="751"/>
      <c r="C49" s="752"/>
      <c r="D49" s="752"/>
      <c r="E49" s="752"/>
      <c r="F49" s="752"/>
      <c r="G49" s="753"/>
      <c r="H49" s="394"/>
      <c r="I49" s="395"/>
      <c r="J49" s="715"/>
      <c r="K49" s="715"/>
      <c r="L49" s="715"/>
      <c r="M49" s="715"/>
      <c r="N49" s="715"/>
      <c r="O49" s="715"/>
      <c r="P49" s="715"/>
      <c r="Q49" s="716"/>
      <c r="R49" s="383"/>
    </row>
    <row r="50" spans="1:18" ht="24.95" customHeight="1" thickBot="1" x14ac:dyDescent="0.35">
      <c r="A50" s="383"/>
      <c r="B50" s="383"/>
      <c r="C50" s="383"/>
      <c r="D50" s="383"/>
      <c r="E50" s="383"/>
      <c r="F50" s="383"/>
      <c r="G50" s="383"/>
      <c r="H50" s="383"/>
      <c r="I50" s="383"/>
      <c r="J50" s="383"/>
      <c r="K50" s="383"/>
      <c r="L50" s="383"/>
      <c r="M50" s="383"/>
      <c r="N50" s="383"/>
      <c r="O50" s="383"/>
      <c r="P50" s="383"/>
      <c r="Q50" s="383"/>
      <c r="R50" s="383"/>
    </row>
    <row r="51" spans="1:18" ht="24.95" customHeight="1" thickBot="1" x14ac:dyDescent="0.35">
      <c r="A51" s="383"/>
      <c r="B51" s="383"/>
      <c r="C51" s="761" t="s">
        <v>50</v>
      </c>
      <c r="D51" s="762"/>
      <c r="E51" s="762"/>
      <c r="F51" s="762"/>
      <c r="G51" s="762"/>
      <c r="H51" s="762"/>
      <c r="I51" s="762"/>
      <c r="J51" s="762"/>
      <c r="K51" s="762"/>
      <c r="L51" s="762"/>
      <c r="M51" s="762"/>
      <c r="N51" s="762"/>
      <c r="O51" s="762"/>
      <c r="P51" s="763"/>
      <c r="Q51" s="383"/>
      <c r="R51" s="383"/>
    </row>
    <row r="52" spans="1:18" ht="64.5" customHeight="1" thickBot="1" x14ac:dyDescent="0.35">
      <c r="A52" s="383"/>
      <c r="B52" s="383"/>
      <c r="C52" s="203" t="s">
        <v>56</v>
      </c>
      <c r="D52" s="727" t="s">
        <v>57</v>
      </c>
      <c r="E52" s="728"/>
      <c r="F52" s="728"/>
      <c r="G52" s="728"/>
      <c r="H52" s="728"/>
      <c r="I52" s="728"/>
      <c r="J52" s="728"/>
      <c r="K52" s="728"/>
      <c r="L52" s="728"/>
      <c r="M52" s="728"/>
      <c r="N52" s="728"/>
      <c r="O52" s="728"/>
      <c r="P52" s="729"/>
      <c r="Q52" s="383"/>
      <c r="R52" s="383"/>
    </row>
    <row r="53" spans="1:18" ht="69.75" customHeight="1" thickBot="1" x14ac:dyDescent="0.35">
      <c r="A53" s="383"/>
      <c r="B53" s="383"/>
      <c r="C53" s="203" t="s">
        <v>58</v>
      </c>
      <c r="D53" s="727" t="s">
        <v>59</v>
      </c>
      <c r="E53" s="728"/>
      <c r="F53" s="728"/>
      <c r="G53" s="728"/>
      <c r="H53" s="728"/>
      <c r="I53" s="728"/>
      <c r="J53" s="728"/>
      <c r="K53" s="728"/>
      <c r="L53" s="728"/>
      <c r="M53" s="728"/>
      <c r="N53" s="728"/>
      <c r="O53" s="728"/>
      <c r="P53" s="729"/>
      <c r="Q53" s="383"/>
      <c r="R53" s="383"/>
    </row>
    <row r="54" spans="1:18" ht="59.25" customHeight="1" thickBot="1" x14ac:dyDescent="0.35">
      <c r="A54" s="383"/>
      <c r="B54" s="383"/>
      <c r="C54" s="204" t="s">
        <v>60</v>
      </c>
      <c r="D54" s="727" t="s">
        <v>61</v>
      </c>
      <c r="E54" s="728"/>
      <c r="F54" s="728"/>
      <c r="G54" s="728"/>
      <c r="H54" s="728"/>
      <c r="I54" s="728"/>
      <c r="J54" s="728"/>
      <c r="K54" s="728"/>
      <c r="L54" s="728"/>
      <c r="M54" s="728"/>
      <c r="N54" s="728"/>
      <c r="O54" s="728"/>
      <c r="P54" s="729"/>
      <c r="Q54" s="383"/>
      <c r="R54" s="383"/>
    </row>
    <row r="55" spans="1:18" ht="24.95" customHeight="1" thickBot="1" x14ac:dyDescent="0.35">
      <c r="A55" s="383"/>
      <c r="B55" s="75"/>
      <c r="C55" s="204"/>
      <c r="D55" s="727"/>
      <c r="E55" s="728"/>
      <c r="F55" s="728"/>
      <c r="G55" s="728"/>
      <c r="H55" s="728"/>
      <c r="I55" s="728"/>
      <c r="J55" s="728"/>
      <c r="K55" s="728"/>
      <c r="L55" s="728"/>
      <c r="M55" s="728"/>
      <c r="N55" s="728"/>
      <c r="O55" s="728"/>
      <c r="P55" s="729"/>
      <c r="Q55" s="75"/>
      <c r="R55" s="383"/>
    </row>
    <row r="56" spans="1:18" ht="24.95" customHeight="1" thickBot="1" x14ac:dyDescent="0.35">
      <c r="A56" s="383"/>
      <c r="B56" s="75"/>
      <c r="C56" s="204" t="s">
        <v>62</v>
      </c>
      <c r="D56" s="727" t="s">
        <v>63</v>
      </c>
      <c r="E56" s="728"/>
      <c r="F56" s="728"/>
      <c r="G56" s="728"/>
      <c r="H56" s="728"/>
      <c r="I56" s="728"/>
      <c r="J56" s="728"/>
      <c r="K56" s="728"/>
      <c r="L56" s="728"/>
      <c r="M56" s="728"/>
      <c r="N56" s="728"/>
      <c r="O56" s="728"/>
      <c r="P56" s="729"/>
      <c r="Q56" s="75"/>
      <c r="R56" s="383"/>
    </row>
    <row r="57" spans="1:18" ht="24.95" customHeight="1" x14ac:dyDescent="0.3">
      <c r="A57" s="383"/>
      <c r="B57" s="75"/>
      <c r="C57" s="383"/>
      <c r="D57" s="383"/>
      <c r="E57" s="383"/>
      <c r="F57" s="383"/>
      <c r="G57" s="383"/>
      <c r="H57" s="383"/>
      <c r="I57" s="383"/>
      <c r="J57" s="383"/>
      <c r="K57" s="383"/>
      <c r="L57" s="383"/>
      <c r="M57" s="383"/>
      <c r="N57" s="383"/>
      <c r="O57" s="383"/>
      <c r="P57" s="383"/>
      <c r="Q57" s="383"/>
      <c r="R57" s="383"/>
    </row>
    <row r="58" spans="1:18" ht="24.95" customHeight="1" thickBot="1" x14ac:dyDescent="0.35">
      <c r="A58" s="383"/>
      <c r="B58" s="75"/>
      <c r="C58" s="75"/>
      <c r="D58" s="75"/>
      <c r="E58" s="75"/>
      <c r="F58" s="75"/>
      <c r="G58" s="75"/>
      <c r="H58" s="75"/>
      <c r="I58" s="75"/>
      <c r="J58" s="75"/>
      <c r="K58" s="75"/>
      <c r="L58" s="75"/>
      <c r="M58" s="75"/>
      <c r="N58" s="75"/>
      <c r="O58" s="75"/>
      <c r="P58" s="75"/>
      <c r="Q58" s="383"/>
      <c r="R58" s="383"/>
    </row>
    <row r="59" spans="1:18" ht="24.95" customHeight="1" x14ac:dyDescent="0.3">
      <c r="A59" s="383"/>
      <c r="B59" s="75"/>
      <c r="C59" s="730" t="s">
        <v>64</v>
      </c>
      <c r="D59" s="731"/>
      <c r="E59" s="731"/>
      <c r="F59" s="731"/>
      <c r="G59" s="731"/>
      <c r="H59" s="731"/>
      <c r="I59" s="731"/>
      <c r="J59" s="731"/>
      <c r="K59" s="731"/>
      <c r="L59" s="731"/>
      <c r="M59" s="731"/>
      <c r="N59" s="731"/>
      <c r="O59" s="731"/>
      <c r="P59" s="732"/>
      <c r="Q59" s="383"/>
      <c r="R59" s="383"/>
    </row>
    <row r="60" spans="1:18" ht="24.95" customHeight="1" thickBot="1" x14ac:dyDescent="0.35">
      <c r="A60" s="383"/>
      <c r="B60" s="75"/>
      <c r="C60" s="733"/>
      <c r="D60" s="734"/>
      <c r="E60" s="734"/>
      <c r="F60" s="734"/>
      <c r="G60" s="734"/>
      <c r="H60" s="734"/>
      <c r="I60" s="734"/>
      <c r="J60" s="734"/>
      <c r="K60" s="734"/>
      <c r="L60" s="734"/>
      <c r="M60" s="734"/>
      <c r="N60" s="734"/>
      <c r="O60" s="734"/>
      <c r="P60" s="735"/>
      <c r="Q60" s="383"/>
      <c r="R60" s="383"/>
    </row>
    <row r="61" spans="1:18" ht="24.95" customHeight="1" x14ac:dyDescent="0.3">
      <c r="A61" s="383"/>
      <c r="B61" s="75"/>
      <c r="C61" s="146" t="s">
        <v>65</v>
      </c>
      <c r="D61" s="736" t="s">
        <v>66</v>
      </c>
      <c r="E61" s="736"/>
      <c r="F61" s="736"/>
      <c r="G61" s="736"/>
      <c r="H61" s="736"/>
      <c r="I61" s="737" t="s">
        <v>67</v>
      </c>
      <c r="J61" s="737"/>
      <c r="K61" s="737"/>
      <c r="L61" s="737"/>
      <c r="M61" s="737"/>
      <c r="N61" s="737"/>
      <c r="O61" s="737"/>
      <c r="P61" s="738"/>
      <c r="Q61" s="383"/>
      <c r="R61" s="383"/>
    </row>
    <row r="62" spans="1:18" ht="24.95" customHeight="1" x14ac:dyDescent="0.3">
      <c r="A62" s="383"/>
      <c r="B62" s="75"/>
      <c r="C62" s="717"/>
      <c r="D62" s="718"/>
      <c r="E62" s="718"/>
      <c r="F62" s="718"/>
      <c r="G62" s="718"/>
      <c r="H62" s="718"/>
      <c r="I62" s="739"/>
      <c r="J62" s="740"/>
      <c r="K62" s="740"/>
      <c r="L62" s="741"/>
      <c r="M62" s="745"/>
      <c r="N62" s="746"/>
      <c r="O62" s="746"/>
      <c r="P62" s="747"/>
      <c r="Q62" s="383"/>
      <c r="R62" s="383"/>
    </row>
    <row r="63" spans="1:18" ht="24.95" customHeight="1" x14ac:dyDescent="0.3">
      <c r="A63" s="383"/>
      <c r="B63" s="75"/>
      <c r="C63" s="717"/>
      <c r="D63" s="718"/>
      <c r="E63" s="718"/>
      <c r="F63" s="718"/>
      <c r="G63" s="718"/>
      <c r="H63" s="718"/>
      <c r="I63" s="742"/>
      <c r="J63" s="743"/>
      <c r="K63" s="743"/>
      <c r="L63" s="744"/>
      <c r="M63" s="748"/>
      <c r="N63" s="749"/>
      <c r="O63" s="749"/>
      <c r="P63" s="750"/>
      <c r="Q63" s="383"/>
      <c r="R63" s="383"/>
    </row>
    <row r="64" spans="1:18" ht="24.95" customHeight="1" x14ac:dyDescent="0.3">
      <c r="A64" s="383"/>
      <c r="B64" s="75"/>
      <c r="C64" s="772"/>
      <c r="D64" s="773"/>
      <c r="E64" s="773"/>
      <c r="F64" s="773"/>
      <c r="G64" s="773"/>
      <c r="H64" s="773"/>
      <c r="I64" s="725"/>
      <c r="J64" s="725"/>
      <c r="K64" s="725"/>
      <c r="L64" s="725"/>
      <c r="M64" s="725"/>
      <c r="N64" s="725"/>
      <c r="O64" s="725"/>
      <c r="P64" s="726"/>
      <c r="Q64" s="383"/>
      <c r="R64" s="383"/>
    </row>
    <row r="65" spans="1:18" ht="24.95" customHeight="1" x14ac:dyDescent="0.3">
      <c r="A65" s="383"/>
      <c r="B65" s="75"/>
      <c r="C65" s="772"/>
      <c r="D65" s="773"/>
      <c r="E65" s="773"/>
      <c r="F65" s="773"/>
      <c r="G65" s="773"/>
      <c r="H65" s="773"/>
      <c r="I65" s="725"/>
      <c r="J65" s="725"/>
      <c r="K65" s="725"/>
      <c r="L65" s="725"/>
      <c r="M65" s="725"/>
      <c r="N65" s="725"/>
      <c r="O65" s="725"/>
      <c r="P65" s="726"/>
      <c r="Q65" s="383"/>
      <c r="R65" s="383"/>
    </row>
    <row r="66" spans="1:18" ht="24.95" customHeight="1" x14ac:dyDescent="0.3">
      <c r="A66" s="383"/>
      <c r="B66" s="75"/>
      <c r="C66" s="717" t="s">
        <v>68</v>
      </c>
      <c r="D66" s="718" t="s">
        <v>69</v>
      </c>
      <c r="E66" s="718"/>
      <c r="F66" s="718"/>
      <c r="G66" s="718"/>
      <c r="H66" s="718"/>
      <c r="I66" s="719" t="s">
        <v>74</v>
      </c>
      <c r="J66" s="720"/>
      <c r="K66" s="720"/>
      <c r="L66" s="721"/>
      <c r="M66" s="725" t="s">
        <v>71</v>
      </c>
      <c r="N66" s="725"/>
      <c r="O66" s="725"/>
      <c r="P66" s="726"/>
      <c r="Q66" s="383"/>
      <c r="R66" s="383"/>
    </row>
    <row r="67" spans="1:18" ht="24.95" customHeight="1" x14ac:dyDescent="0.3">
      <c r="A67" s="383"/>
      <c r="B67" s="75"/>
      <c r="C67" s="717"/>
      <c r="D67" s="718"/>
      <c r="E67" s="718"/>
      <c r="F67" s="718"/>
      <c r="G67" s="718"/>
      <c r="H67" s="718"/>
      <c r="I67" s="722"/>
      <c r="J67" s="723"/>
      <c r="K67" s="723"/>
      <c r="L67" s="724"/>
      <c r="M67" s="725"/>
      <c r="N67" s="725"/>
      <c r="O67" s="725"/>
      <c r="P67" s="726"/>
      <c r="Q67" s="383"/>
      <c r="R67" s="383"/>
    </row>
    <row r="68" spans="1:18" ht="24.95" customHeight="1" x14ac:dyDescent="0.3">
      <c r="A68" s="383"/>
      <c r="B68" s="75"/>
      <c r="C68" s="717"/>
      <c r="D68" s="718"/>
      <c r="E68" s="718"/>
      <c r="F68" s="718"/>
      <c r="G68" s="718"/>
      <c r="H68" s="718"/>
      <c r="I68" s="725"/>
      <c r="J68" s="725"/>
      <c r="K68" s="725"/>
      <c r="L68" s="725"/>
      <c r="M68" s="725"/>
      <c r="N68" s="725"/>
      <c r="O68" s="725"/>
      <c r="P68" s="726"/>
      <c r="Q68" s="383"/>
      <c r="R68" s="383"/>
    </row>
    <row r="69" spans="1:18" ht="24.95" customHeight="1" x14ac:dyDescent="0.3">
      <c r="A69" s="383"/>
      <c r="B69" s="75"/>
      <c r="C69" s="717"/>
      <c r="D69" s="718"/>
      <c r="E69" s="718"/>
      <c r="F69" s="718"/>
      <c r="G69" s="718"/>
      <c r="H69" s="718"/>
      <c r="I69" s="725"/>
      <c r="J69" s="725"/>
      <c r="K69" s="725"/>
      <c r="L69" s="725"/>
      <c r="M69" s="725"/>
      <c r="N69" s="725"/>
      <c r="O69" s="725"/>
      <c r="P69" s="726"/>
      <c r="Q69" s="383"/>
      <c r="R69" s="383"/>
    </row>
    <row r="70" spans="1:18" ht="15" customHeight="1" x14ac:dyDescent="0.3">
      <c r="B70" s="95"/>
      <c r="C70" s="717" t="s">
        <v>72</v>
      </c>
      <c r="D70" s="718" t="s">
        <v>73</v>
      </c>
      <c r="E70" s="718"/>
      <c r="F70" s="718"/>
      <c r="G70" s="718"/>
      <c r="H70" s="718"/>
      <c r="I70" s="719" t="s">
        <v>70</v>
      </c>
      <c r="J70" s="720"/>
      <c r="K70" s="720"/>
      <c r="L70" s="721"/>
      <c r="M70" s="725" t="s">
        <v>71</v>
      </c>
      <c r="N70" s="725"/>
      <c r="O70" s="725"/>
      <c r="P70" s="726"/>
    </row>
    <row r="71" spans="1:18" ht="15" customHeight="1" x14ac:dyDescent="0.3">
      <c r="B71" s="95"/>
      <c r="C71" s="717"/>
      <c r="D71" s="718"/>
      <c r="E71" s="718"/>
      <c r="F71" s="718"/>
      <c r="G71" s="718"/>
      <c r="H71" s="718"/>
      <c r="I71" s="722"/>
      <c r="J71" s="723"/>
      <c r="K71" s="723"/>
      <c r="L71" s="724"/>
      <c r="M71" s="725"/>
      <c r="N71" s="725"/>
      <c r="O71" s="725"/>
      <c r="P71" s="726"/>
    </row>
    <row r="72" spans="1:18" ht="15" customHeight="1" x14ac:dyDescent="0.3">
      <c r="B72" s="95"/>
      <c r="C72" s="717"/>
      <c r="D72" s="718"/>
      <c r="E72" s="718"/>
      <c r="F72" s="718"/>
      <c r="G72" s="718"/>
      <c r="H72" s="718"/>
      <c r="I72" s="766"/>
      <c r="J72" s="766"/>
      <c r="K72" s="766"/>
      <c r="L72" s="766"/>
      <c r="M72" s="768"/>
      <c r="N72" s="768"/>
      <c r="O72" s="768"/>
      <c r="P72" s="769"/>
    </row>
    <row r="73" spans="1:18" ht="15" customHeight="1" thickBot="1" x14ac:dyDescent="0.35">
      <c r="B73" s="95"/>
      <c r="C73" s="764"/>
      <c r="D73" s="765"/>
      <c r="E73" s="765"/>
      <c r="F73" s="765"/>
      <c r="G73" s="765"/>
      <c r="H73" s="765"/>
      <c r="I73" s="767"/>
      <c r="J73" s="767"/>
      <c r="K73" s="767"/>
      <c r="L73" s="767"/>
      <c r="M73" s="770"/>
      <c r="N73" s="770"/>
      <c r="O73" s="770"/>
      <c r="P73" s="771"/>
    </row>
    <row r="74" spans="1:18" ht="15" customHeight="1" x14ac:dyDescent="0.3">
      <c r="B74" s="95"/>
      <c r="C74" s="95"/>
      <c r="D74" s="95"/>
      <c r="E74" s="95"/>
      <c r="F74" s="95"/>
      <c r="G74" s="95"/>
      <c r="H74" s="95"/>
      <c r="I74" s="95"/>
      <c r="J74" s="95"/>
      <c r="K74" s="95"/>
      <c r="L74" s="95"/>
      <c r="M74" s="95"/>
      <c r="N74" s="95"/>
      <c r="O74" s="1"/>
      <c r="P74" s="1"/>
    </row>
    <row r="75" spans="1:18" ht="15" customHeight="1" x14ac:dyDescent="0.3">
      <c r="B75" s="95"/>
      <c r="C75" s="95"/>
      <c r="D75" s="95"/>
      <c r="E75" s="95"/>
      <c r="F75" s="95"/>
      <c r="G75" s="95"/>
      <c r="I75" s="95"/>
      <c r="J75" s="95"/>
      <c r="K75" s="95"/>
      <c r="L75" s="95"/>
      <c r="M75" s="95"/>
      <c r="N75" s="95"/>
      <c r="O75" s="1"/>
      <c r="P75" s="1"/>
    </row>
    <row r="76" spans="1:18" ht="15" customHeight="1" x14ac:dyDescent="0.3">
      <c r="B76" s="95"/>
      <c r="C76" s="95"/>
      <c r="D76" s="95"/>
      <c r="E76" s="95"/>
      <c r="F76" s="95"/>
      <c r="G76" s="95"/>
      <c r="H76" s="95"/>
      <c r="I76" s="95"/>
      <c r="J76" s="95"/>
      <c r="K76" s="95"/>
      <c r="L76" s="95"/>
      <c r="M76" s="95"/>
      <c r="N76" s="95"/>
      <c r="O76" s="1"/>
      <c r="P76" s="1"/>
    </row>
    <row r="77" spans="1:18" ht="15" customHeight="1" x14ac:dyDescent="0.3">
      <c r="B77" s="95"/>
      <c r="C77" s="95"/>
      <c r="D77" s="95"/>
      <c r="E77" s="95"/>
      <c r="F77" s="95"/>
      <c r="G77" s="95"/>
      <c r="H77" s="95"/>
      <c r="I77" s="95"/>
      <c r="J77" s="95"/>
      <c r="K77" s="95"/>
      <c r="L77" s="95"/>
      <c r="M77" s="95"/>
      <c r="N77" s="95"/>
      <c r="O77" s="1"/>
      <c r="P77" s="1"/>
    </row>
    <row r="78" spans="1:18" ht="15" customHeight="1" x14ac:dyDescent="0.3">
      <c r="B78" s="95"/>
      <c r="C78" s="95"/>
      <c r="D78" s="95"/>
      <c r="E78" s="95"/>
      <c r="F78" s="95"/>
      <c r="G78" s="95"/>
      <c r="H78" s="95"/>
      <c r="I78" s="95"/>
      <c r="J78" s="95"/>
      <c r="K78" s="95"/>
      <c r="L78" s="95"/>
      <c r="M78" s="95"/>
      <c r="N78" s="95"/>
      <c r="O78" s="1"/>
      <c r="P78" s="1"/>
    </row>
    <row r="79" spans="1:18" ht="15" customHeight="1" x14ac:dyDescent="0.3">
      <c r="B79" s="95"/>
      <c r="C79" s="95"/>
      <c r="D79" s="95"/>
      <c r="E79" s="95"/>
      <c r="F79" s="95"/>
      <c r="G79" s="95"/>
      <c r="H79" s="95"/>
      <c r="I79" s="95"/>
      <c r="J79" s="95"/>
      <c r="K79" s="95"/>
      <c r="L79" s="95"/>
      <c r="M79" s="95"/>
      <c r="N79" s="95"/>
      <c r="O79" s="1"/>
      <c r="P79" s="1"/>
    </row>
    <row r="80" spans="1:18" ht="15" customHeight="1" x14ac:dyDescent="0.3">
      <c r="B80" s="95"/>
      <c r="C80" s="95"/>
      <c r="D80" s="95"/>
      <c r="E80" s="95"/>
      <c r="F80" s="95"/>
      <c r="G80" s="95"/>
      <c r="H80" s="95"/>
      <c r="I80" s="95"/>
      <c r="J80" s="95"/>
      <c r="K80" s="95"/>
      <c r="L80" s="95"/>
      <c r="M80" s="95"/>
      <c r="N80" s="95"/>
      <c r="O80" s="1"/>
      <c r="P80" s="1"/>
    </row>
    <row r="81" spans="2:16" ht="15" customHeight="1" x14ac:dyDescent="0.3">
      <c r="B81" s="95"/>
      <c r="C81" s="95"/>
      <c r="D81" s="95"/>
      <c r="E81" s="95"/>
      <c r="F81" s="95"/>
      <c r="G81" s="95"/>
      <c r="H81" s="95"/>
      <c r="I81" s="95"/>
      <c r="J81" s="95"/>
      <c r="K81" s="95"/>
      <c r="L81" s="95"/>
      <c r="M81" s="95"/>
      <c r="N81" s="95"/>
      <c r="O81" s="1"/>
      <c r="P81" s="1"/>
    </row>
    <row r="82" spans="2:16" ht="15" customHeight="1" x14ac:dyDescent="0.3">
      <c r="B82" s="95"/>
      <c r="C82" s="95"/>
      <c r="D82" s="95"/>
      <c r="E82" s="95"/>
      <c r="F82" s="95"/>
      <c r="G82" s="95"/>
      <c r="H82" s="95"/>
      <c r="I82" s="95"/>
      <c r="J82" s="95"/>
      <c r="K82" s="95"/>
      <c r="L82" s="95"/>
      <c r="M82" s="95"/>
      <c r="N82" s="95"/>
      <c r="O82" s="1"/>
      <c r="P82" s="1"/>
    </row>
    <row r="83" spans="2:16" ht="15" customHeight="1" x14ac:dyDescent="0.3">
      <c r="B83" s="95"/>
      <c r="C83" s="95"/>
      <c r="D83" s="95"/>
      <c r="E83" s="95"/>
      <c r="F83" s="95"/>
      <c r="G83" s="95"/>
      <c r="H83" s="95"/>
      <c r="I83" s="95"/>
      <c r="J83" s="95"/>
      <c r="K83" s="95"/>
      <c r="L83" s="95"/>
      <c r="M83" s="95"/>
      <c r="N83" s="95"/>
      <c r="O83" s="1"/>
      <c r="P83" s="1"/>
    </row>
    <row r="84" spans="2:16" ht="15" customHeight="1" x14ac:dyDescent="0.3">
      <c r="B84" s="95"/>
      <c r="C84" s="95"/>
      <c r="D84" s="95"/>
      <c r="E84" s="95"/>
      <c r="F84" s="95"/>
      <c r="G84" s="95"/>
      <c r="H84" s="95"/>
      <c r="I84" s="95"/>
      <c r="J84" s="95"/>
      <c r="K84" s="95"/>
      <c r="L84" s="95"/>
      <c r="M84" s="95"/>
      <c r="N84" s="95"/>
      <c r="O84" s="1"/>
      <c r="P84" s="1"/>
    </row>
    <row r="85" spans="2:16" ht="15" customHeight="1" x14ac:dyDescent="0.3">
      <c r="B85" s="95"/>
      <c r="C85" s="95"/>
      <c r="D85" s="95"/>
      <c r="E85" s="95"/>
      <c r="F85" s="95"/>
      <c r="G85" s="95"/>
      <c r="H85" s="95"/>
      <c r="I85" s="95"/>
      <c r="J85" s="95"/>
      <c r="K85" s="95"/>
      <c r="L85" s="95"/>
      <c r="M85" s="95"/>
      <c r="N85" s="95"/>
      <c r="O85" s="1"/>
      <c r="P85" s="1"/>
    </row>
    <row r="86" spans="2:16" ht="15" customHeight="1" x14ac:dyDescent="0.3">
      <c r="B86" s="95"/>
      <c r="C86" s="95"/>
      <c r="D86" s="95"/>
      <c r="E86" s="95"/>
      <c r="F86" s="95"/>
      <c r="G86" s="95"/>
      <c r="H86" s="95"/>
      <c r="I86" s="95"/>
      <c r="J86" s="95"/>
      <c r="K86" s="95"/>
      <c r="L86" s="95"/>
      <c r="M86" s="95"/>
      <c r="N86" s="95"/>
      <c r="O86" s="1"/>
      <c r="P86" s="1"/>
    </row>
    <row r="87" spans="2:16" ht="15" customHeight="1" x14ac:dyDescent="0.3">
      <c r="B87" s="95"/>
      <c r="C87" s="95"/>
      <c r="D87" s="95"/>
      <c r="E87" s="95"/>
      <c r="F87" s="95"/>
      <c r="G87" s="95"/>
      <c r="H87" s="95"/>
      <c r="I87" s="95"/>
      <c r="J87" s="95"/>
      <c r="K87" s="95"/>
      <c r="L87" s="95"/>
      <c r="M87" s="95"/>
      <c r="N87" s="95"/>
      <c r="O87" s="1"/>
      <c r="P87" s="1"/>
    </row>
    <row r="88" spans="2:16" ht="15" customHeight="1" x14ac:dyDescent="0.3">
      <c r="B88" s="95"/>
      <c r="C88" s="95"/>
      <c r="D88" s="95"/>
      <c r="E88" s="95"/>
      <c r="F88" s="95"/>
      <c r="G88" s="95"/>
      <c r="H88" s="95"/>
      <c r="I88" s="95"/>
      <c r="J88" s="95"/>
      <c r="K88" s="95"/>
      <c r="L88" s="95"/>
      <c r="M88" s="95"/>
      <c r="N88" s="95"/>
      <c r="O88" s="1"/>
      <c r="P88" s="1"/>
    </row>
    <row r="89" spans="2:16" ht="15" customHeight="1" x14ac:dyDescent="0.3">
      <c r="B89" s="95"/>
      <c r="C89" s="95"/>
      <c r="D89" s="95"/>
      <c r="E89" s="95"/>
      <c r="F89" s="95"/>
      <c r="G89" s="95"/>
      <c r="H89" s="95"/>
      <c r="I89" s="95"/>
      <c r="J89" s="95"/>
      <c r="K89" s="95"/>
      <c r="L89" s="95"/>
      <c r="M89" s="95"/>
      <c r="N89" s="95"/>
      <c r="O89" s="1"/>
      <c r="P89" s="1"/>
    </row>
    <row r="90" spans="2:16" ht="15" customHeight="1" x14ac:dyDescent="0.3">
      <c r="B90" s="95"/>
      <c r="C90" s="95"/>
      <c r="D90" s="95"/>
      <c r="E90" s="95"/>
      <c r="F90" s="95"/>
      <c r="G90" s="95"/>
      <c r="H90" s="95"/>
      <c r="I90" s="95"/>
      <c r="J90" s="95"/>
      <c r="K90" s="95"/>
      <c r="L90" s="95"/>
      <c r="M90" s="95"/>
      <c r="N90" s="95"/>
      <c r="O90" s="1"/>
      <c r="P90" s="1"/>
    </row>
    <row r="91" spans="2:16" ht="15" customHeight="1" x14ac:dyDescent="0.3">
      <c r="B91" s="95"/>
      <c r="C91" s="95"/>
      <c r="D91" s="95"/>
      <c r="E91" s="95"/>
      <c r="F91" s="95"/>
      <c r="G91" s="95"/>
      <c r="H91" s="95"/>
      <c r="I91" s="95"/>
      <c r="J91" s="95"/>
      <c r="K91" s="95"/>
      <c r="L91" s="95"/>
      <c r="M91" s="95"/>
      <c r="N91" s="95"/>
      <c r="O91" s="1"/>
      <c r="P91" s="1"/>
    </row>
    <row r="92" spans="2:16" ht="15" customHeight="1" x14ac:dyDescent="0.3">
      <c r="B92" s="95"/>
      <c r="C92" s="95"/>
      <c r="D92" s="95"/>
      <c r="E92" s="95"/>
      <c r="F92" s="95"/>
      <c r="G92" s="95"/>
      <c r="H92" s="95"/>
      <c r="I92" s="95"/>
      <c r="J92" s="95"/>
      <c r="K92" s="95"/>
      <c r="L92" s="95"/>
      <c r="M92" s="95"/>
      <c r="N92" s="95"/>
      <c r="O92" s="1"/>
      <c r="P92" s="1"/>
    </row>
    <row r="93" spans="2:16" ht="15" customHeight="1" x14ac:dyDescent="0.3">
      <c r="B93" s="95"/>
      <c r="C93" s="95"/>
      <c r="D93" s="95"/>
      <c r="E93" s="95"/>
      <c r="F93" s="95"/>
      <c r="G93" s="95"/>
      <c r="H93" s="95"/>
      <c r="I93" s="95"/>
      <c r="J93" s="95"/>
      <c r="K93" s="95"/>
      <c r="L93" s="95"/>
      <c r="M93" s="95"/>
      <c r="N93" s="95"/>
      <c r="O93" s="1"/>
      <c r="P93" s="1"/>
    </row>
    <row r="94" spans="2:16" ht="15" customHeight="1" x14ac:dyDescent="0.3">
      <c r="B94" s="95"/>
      <c r="C94" s="95"/>
      <c r="D94" s="95"/>
      <c r="E94" s="95"/>
      <c r="F94" s="95"/>
      <c r="G94" s="95"/>
      <c r="H94" s="95"/>
      <c r="I94" s="95"/>
      <c r="J94" s="95"/>
      <c r="K94" s="95"/>
      <c r="L94" s="95"/>
      <c r="M94" s="95"/>
      <c r="N94" s="95"/>
      <c r="O94" s="1"/>
      <c r="P94" s="1"/>
    </row>
    <row r="95" spans="2:16" ht="15" customHeight="1" x14ac:dyDescent="0.3">
      <c r="B95" s="95"/>
      <c r="C95" s="95"/>
      <c r="D95" s="95"/>
      <c r="E95" s="95"/>
      <c r="F95" s="95"/>
      <c r="G95" s="95"/>
      <c r="H95" s="95"/>
      <c r="I95" s="95"/>
      <c r="J95" s="95"/>
      <c r="K95" s="95"/>
      <c r="L95" s="95"/>
      <c r="M95" s="95"/>
      <c r="N95" s="95"/>
      <c r="O95" s="1"/>
      <c r="P95" s="1"/>
    </row>
    <row r="96" spans="2:16" ht="15" customHeight="1" x14ac:dyDescent="0.3">
      <c r="B96" s="95"/>
      <c r="C96" s="95"/>
      <c r="D96" s="95"/>
      <c r="E96" s="95"/>
      <c r="F96" s="95"/>
      <c r="G96" s="95"/>
      <c r="H96" s="95"/>
      <c r="I96" s="95"/>
      <c r="J96" s="95"/>
      <c r="K96" s="95"/>
      <c r="L96" s="95"/>
      <c r="M96" s="95"/>
      <c r="N96" s="95"/>
      <c r="O96" s="1"/>
      <c r="P96" s="1"/>
    </row>
    <row r="97" spans="2:16" ht="15" customHeight="1" x14ac:dyDescent="0.3">
      <c r="B97" s="95"/>
      <c r="C97" s="95"/>
      <c r="D97" s="95"/>
      <c r="E97" s="95"/>
      <c r="F97" s="95"/>
      <c r="G97" s="95"/>
      <c r="H97" s="95"/>
      <c r="I97" s="95"/>
      <c r="J97" s="95"/>
      <c r="K97" s="95"/>
      <c r="L97" s="95"/>
      <c r="M97" s="95"/>
      <c r="N97" s="95"/>
      <c r="O97" s="1"/>
      <c r="P97" s="1"/>
    </row>
    <row r="98" spans="2:16" ht="15" customHeight="1" x14ac:dyDescent="0.3">
      <c r="B98" s="95"/>
      <c r="C98" s="95"/>
      <c r="D98" s="95"/>
      <c r="E98" s="95"/>
      <c r="F98" s="95"/>
      <c r="G98" s="95"/>
      <c r="H98" s="95"/>
      <c r="I98" s="95"/>
      <c r="J98" s="95"/>
      <c r="K98" s="95"/>
      <c r="L98" s="95"/>
      <c r="M98" s="95"/>
      <c r="N98" s="95"/>
      <c r="O98" s="1"/>
      <c r="P98" s="1"/>
    </row>
    <row r="99" spans="2:16" ht="15" customHeight="1" x14ac:dyDescent="0.3">
      <c r="B99" s="95"/>
      <c r="C99" s="95"/>
      <c r="D99" s="95"/>
      <c r="E99" s="95"/>
      <c r="F99" s="95"/>
      <c r="G99" s="95"/>
      <c r="H99" s="95"/>
      <c r="I99" s="95"/>
      <c r="J99" s="95"/>
      <c r="K99" s="95"/>
      <c r="L99" s="95"/>
      <c r="M99" s="95"/>
      <c r="N99" s="95"/>
      <c r="O99" s="1"/>
      <c r="P99" s="1"/>
    </row>
    <row r="100" spans="2:16" ht="15" customHeight="1" x14ac:dyDescent="0.3">
      <c r="B100" s="95"/>
      <c r="C100" s="95"/>
      <c r="D100" s="95"/>
      <c r="E100" s="95"/>
      <c r="F100" s="95"/>
      <c r="G100" s="95"/>
      <c r="H100" s="95"/>
      <c r="I100" s="95"/>
      <c r="J100" s="95"/>
      <c r="K100" s="95"/>
      <c r="L100" s="95"/>
      <c r="M100" s="95"/>
      <c r="N100" s="95"/>
      <c r="O100" s="1"/>
      <c r="P100" s="1"/>
    </row>
    <row r="101" spans="2:16" x14ac:dyDescent="0.3">
      <c r="B101" s="95"/>
      <c r="C101" s="95"/>
      <c r="D101" s="95"/>
      <c r="E101" s="95"/>
      <c r="F101" s="95"/>
      <c r="G101" s="95"/>
      <c r="H101" s="95"/>
      <c r="I101" s="95"/>
      <c r="J101" s="95"/>
      <c r="K101" s="95"/>
      <c r="L101" s="95"/>
      <c r="M101" s="95"/>
      <c r="N101" s="95"/>
      <c r="O101" s="1"/>
      <c r="P101" s="1"/>
    </row>
    <row r="102" spans="2:16" x14ac:dyDescent="0.3">
      <c r="B102" s="95"/>
      <c r="C102" s="95"/>
      <c r="D102" s="95"/>
      <c r="E102" s="95"/>
      <c r="F102" s="95"/>
      <c r="G102" s="95"/>
      <c r="H102" s="95"/>
      <c r="I102" s="95"/>
      <c r="J102" s="95"/>
      <c r="K102" s="95"/>
      <c r="L102" s="95"/>
      <c r="M102" s="95"/>
      <c r="N102" s="95"/>
      <c r="O102" s="1"/>
      <c r="P102" s="1"/>
    </row>
    <row r="103" spans="2:16" x14ac:dyDescent="0.3">
      <c r="B103" s="95"/>
      <c r="C103" s="95"/>
      <c r="D103" s="95"/>
      <c r="E103" s="95"/>
      <c r="F103" s="95"/>
      <c r="G103" s="95"/>
      <c r="H103" s="95"/>
      <c r="I103" s="95"/>
      <c r="J103" s="95"/>
      <c r="K103" s="95"/>
      <c r="L103" s="95"/>
      <c r="M103" s="95"/>
      <c r="N103" s="95"/>
      <c r="O103" s="1"/>
      <c r="P103" s="1"/>
    </row>
    <row r="104" spans="2:16" x14ac:dyDescent="0.3">
      <c r="B104" s="95"/>
      <c r="C104" s="95"/>
      <c r="D104" s="95"/>
      <c r="E104" s="95"/>
      <c r="F104" s="95"/>
      <c r="G104" s="95"/>
      <c r="H104" s="95"/>
      <c r="I104" s="95"/>
      <c r="J104" s="95"/>
      <c r="K104" s="95"/>
      <c r="L104" s="95"/>
      <c r="M104" s="95"/>
      <c r="N104" s="95"/>
      <c r="O104" s="1"/>
      <c r="P104" s="1"/>
    </row>
    <row r="105" spans="2:16" x14ac:dyDescent="0.3">
      <c r="B105" s="95"/>
      <c r="C105" s="95"/>
      <c r="D105" s="95"/>
      <c r="E105" s="95"/>
      <c r="F105" s="95"/>
      <c r="G105" s="95"/>
      <c r="H105" s="95"/>
      <c r="I105" s="95"/>
      <c r="J105" s="95"/>
      <c r="K105" s="95"/>
      <c r="L105" s="95"/>
      <c r="M105" s="95"/>
      <c r="N105" s="95"/>
      <c r="O105" s="1"/>
      <c r="P105" s="1"/>
    </row>
    <row r="106" spans="2:16" x14ac:dyDescent="0.3">
      <c r="B106" s="95"/>
      <c r="C106" s="95"/>
      <c r="D106" s="95"/>
      <c r="E106" s="95"/>
      <c r="F106" s="95"/>
      <c r="G106" s="95"/>
      <c r="H106" s="95"/>
      <c r="I106" s="95"/>
      <c r="J106" s="95"/>
      <c r="K106" s="95"/>
      <c r="L106" s="95"/>
      <c r="M106" s="95"/>
      <c r="N106" s="95"/>
      <c r="O106" s="1"/>
      <c r="P106" s="1"/>
    </row>
    <row r="107" spans="2:16" x14ac:dyDescent="0.3">
      <c r="B107" s="95"/>
      <c r="C107" s="95"/>
      <c r="D107" s="95"/>
      <c r="E107" s="95"/>
      <c r="F107" s="95"/>
      <c r="G107" s="95"/>
      <c r="H107" s="95"/>
      <c r="I107" s="95"/>
      <c r="J107" s="95"/>
      <c r="K107" s="95"/>
      <c r="L107" s="95"/>
      <c r="M107" s="95"/>
      <c r="N107" s="95"/>
      <c r="O107" s="1"/>
      <c r="P107" s="1"/>
    </row>
    <row r="108" spans="2:16" x14ac:dyDescent="0.3">
      <c r="B108" s="95"/>
      <c r="C108" s="95"/>
      <c r="D108" s="95"/>
      <c r="E108" s="95"/>
      <c r="F108" s="95"/>
      <c r="G108" s="95"/>
      <c r="H108" s="95"/>
      <c r="I108" s="95"/>
      <c r="J108" s="95"/>
      <c r="K108" s="95"/>
      <c r="L108" s="95"/>
      <c r="M108" s="95"/>
      <c r="N108" s="95"/>
      <c r="O108" s="1"/>
      <c r="P108" s="1"/>
    </row>
    <row r="109" spans="2:16" x14ac:dyDescent="0.3">
      <c r="B109" s="95"/>
      <c r="C109" s="95"/>
      <c r="D109" s="95"/>
      <c r="E109" s="95"/>
      <c r="F109" s="95"/>
      <c r="G109" s="95"/>
      <c r="H109" s="95"/>
      <c r="I109" s="95"/>
      <c r="J109" s="95"/>
      <c r="K109" s="95"/>
      <c r="L109" s="95"/>
      <c r="M109" s="95"/>
      <c r="N109" s="95"/>
      <c r="O109" s="1"/>
      <c r="P109" s="1"/>
    </row>
    <row r="110" spans="2:16" x14ac:dyDescent="0.3">
      <c r="B110" s="95"/>
      <c r="C110" s="95"/>
      <c r="D110" s="95"/>
      <c r="E110" s="95"/>
      <c r="F110" s="95"/>
      <c r="G110" s="95"/>
      <c r="H110" s="95"/>
      <c r="I110" s="95"/>
      <c r="J110" s="95"/>
      <c r="K110" s="95"/>
      <c r="L110" s="95"/>
      <c r="M110" s="95"/>
      <c r="N110" s="95"/>
      <c r="O110" s="1"/>
      <c r="P110" s="1"/>
    </row>
    <row r="111" spans="2:16" x14ac:dyDescent="0.3">
      <c r="B111" s="95"/>
      <c r="C111" s="95"/>
      <c r="D111" s="95"/>
      <c r="E111" s="95"/>
      <c r="F111" s="95"/>
      <c r="G111" s="95"/>
      <c r="H111" s="95"/>
      <c r="I111" s="95"/>
      <c r="J111" s="95"/>
      <c r="K111" s="95"/>
      <c r="L111" s="95"/>
      <c r="M111" s="95"/>
      <c r="N111" s="95"/>
      <c r="O111" s="1"/>
      <c r="P111" s="1"/>
    </row>
    <row r="112" spans="2:16" x14ac:dyDescent="0.3">
      <c r="B112" s="95"/>
      <c r="C112" s="95"/>
      <c r="D112" s="95"/>
      <c r="E112" s="95"/>
      <c r="F112" s="95"/>
      <c r="G112" s="95"/>
      <c r="H112" s="95"/>
      <c r="I112" s="95"/>
      <c r="J112" s="95"/>
      <c r="K112" s="95"/>
      <c r="L112" s="95"/>
      <c r="M112" s="95"/>
      <c r="N112" s="95"/>
      <c r="O112" s="1"/>
      <c r="P112" s="1"/>
    </row>
    <row r="113" spans="2:16" x14ac:dyDescent="0.3">
      <c r="B113" s="95"/>
      <c r="C113" s="95"/>
      <c r="D113" s="95"/>
      <c r="E113" s="95"/>
      <c r="F113" s="95"/>
      <c r="G113" s="95"/>
      <c r="H113" s="95"/>
      <c r="I113" s="95"/>
      <c r="J113" s="95"/>
      <c r="K113" s="95"/>
      <c r="L113" s="95"/>
      <c r="M113" s="95"/>
      <c r="N113" s="95"/>
      <c r="O113" s="1"/>
      <c r="P113" s="1"/>
    </row>
    <row r="114" spans="2:16" x14ac:dyDescent="0.3">
      <c r="B114" s="95"/>
      <c r="C114" s="95"/>
      <c r="D114" s="95"/>
      <c r="E114" s="95"/>
      <c r="F114" s="95"/>
      <c r="G114" s="95"/>
      <c r="H114" s="95"/>
      <c r="I114" s="95"/>
      <c r="J114" s="95"/>
      <c r="K114" s="95"/>
      <c r="L114" s="95"/>
      <c r="M114" s="95"/>
      <c r="N114" s="95"/>
      <c r="O114" s="1"/>
      <c r="P114" s="1"/>
    </row>
    <row r="115" spans="2:16" x14ac:dyDescent="0.3">
      <c r="B115" s="95"/>
      <c r="C115" s="95"/>
      <c r="D115" s="95"/>
      <c r="E115" s="95"/>
      <c r="F115" s="95"/>
      <c r="G115" s="95"/>
      <c r="H115" s="95"/>
      <c r="I115" s="95"/>
      <c r="J115" s="95"/>
      <c r="K115" s="95"/>
      <c r="L115" s="95"/>
      <c r="M115" s="95"/>
      <c r="N115" s="95"/>
      <c r="O115" s="1"/>
      <c r="P115" s="1"/>
    </row>
    <row r="116" spans="2:16" x14ac:dyDescent="0.3">
      <c r="B116" s="95"/>
      <c r="C116" s="95"/>
      <c r="D116" s="95"/>
      <c r="E116" s="95"/>
      <c r="F116" s="95"/>
      <c r="G116" s="95"/>
      <c r="H116" s="95"/>
      <c r="I116" s="95"/>
      <c r="J116" s="95"/>
      <c r="K116" s="95"/>
      <c r="L116" s="95"/>
      <c r="M116" s="95"/>
      <c r="N116" s="95"/>
      <c r="O116" s="1"/>
      <c r="P116" s="1"/>
    </row>
    <row r="117" spans="2:16" x14ac:dyDescent="0.3">
      <c r="B117" s="95"/>
      <c r="C117" s="95"/>
      <c r="D117" s="95"/>
      <c r="E117" s="95"/>
      <c r="F117" s="95"/>
      <c r="G117" s="95"/>
      <c r="H117" s="95"/>
      <c r="I117" s="95"/>
      <c r="J117" s="95"/>
      <c r="K117" s="95"/>
      <c r="L117" s="95"/>
      <c r="M117" s="95"/>
      <c r="N117" s="95"/>
      <c r="O117" s="1"/>
      <c r="P117" s="1"/>
    </row>
    <row r="118" spans="2:16" x14ac:dyDescent="0.3">
      <c r="B118" s="95"/>
      <c r="C118" s="95"/>
      <c r="D118" s="95"/>
      <c r="E118" s="95"/>
      <c r="F118" s="95"/>
      <c r="G118" s="95"/>
      <c r="H118" s="95"/>
      <c r="I118" s="95"/>
      <c r="J118" s="95"/>
      <c r="K118" s="95"/>
      <c r="L118" s="95"/>
      <c r="M118" s="95"/>
      <c r="N118" s="95"/>
      <c r="O118" s="1"/>
      <c r="P118" s="1"/>
    </row>
    <row r="119" spans="2:16" x14ac:dyDescent="0.3">
      <c r="B119" s="95"/>
      <c r="C119" s="95"/>
      <c r="D119" s="95"/>
      <c r="E119" s="95"/>
      <c r="F119" s="95"/>
      <c r="G119" s="95"/>
      <c r="H119" s="95"/>
      <c r="I119" s="95"/>
      <c r="J119" s="95"/>
      <c r="K119" s="95"/>
      <c r="L119" s="95"/>
      <c r="M119" s="95"/>
      <c r="N119" s="95"/>
      <c r="O119" s="1"/>
      <c r="P119" s="1"/>
    </row>
    <row r="120" spans="2:16" x14ac:dyDescent="0.3">
      <c r="B120" s="95"/>
      <c r="C120" s="95"/>
      <c r="D120" s="95"/>
      <c r="E120" s="95"/>
      <c r="F120" s="95"/>
      <c r="G120" s="95"/>
      <c r="H120" s="95"/>
      <c r="I120" s="95"/>
      <c r="J120" s="95"/>
      <c r="K120" s="95"/>
      <c r="L120" s="95"/>
      <c r="M120" s="95"/>
      <c r="N120" s="95"/>
      <c r="O120" s="1"/>
      <c r="P120" s="1"/>
    </row>
    <row r="121" spans="2:16" x14ac:dyDescent="0.3">
      <c r="B121" s="95"/>
      <c r="C121" s="95"/>
      <c r="D121" s="95"/>
      <c r="E121" s="95"/>
      <c r="F121" s="95"/>
      <c r="G121" s="95"/>
      <c r="H121" s="95"/>
      <c r="I121" s="95"/>
      <c r="J121" s="95"/>
      <c r="K121" s="95"/>
      <c r="L121" s="95"/>
      <c r="M121" s="95"/>
      <c r="N121" s="95"/>
      <c r="O121" s="1"/>
      <c r="P121" s="1"/>
    </row>
    <row r="122" spans="2:16" x14ac:dyDescent="0.3">
      <c r="B122" s="95"/>
      <c r="C122" s="95"/>
      <c r="D122" s="95"/>
      <c r="E122" s="95"/>
      <c r="F122" s="95"/>
      <c r="G122" s="95"/>
      <c r="H122" s="95"/>
      <c r="I122" s="95"/>
      <c r="J122" s="95"/>
      <c r="K122" s="95"/>
      <c r="L122" s="95"/>
      <c r="M122" s="95"/>
      <c r="N122" s="95"/>
      <c r="O122" s="1"/>
      <c r="P122" s="1"/>
    </row>
    <row r="123" spans="2:16" x14ac:dyDescent="0.3">
      <c r="B123" s="95"/>
      <c r="C123" s="95"/>
      <c r="D123" s="95"/>
      <c r="E123" s="95"/>
      <c r="F123" s="95"/>
      <c r="G123" s="95"/>
      <c r="H123" s="95"/>
      <c r="I123" s="95"/>
      <c r="J123" s="95"/>
      <c r="K123" s="95"/>
      <c r="L123" s="95"/>
      <c r="M123" s="95"/>
      <c r="N123" s="95"/>
      <c r="O123" s="1"/>
      <c r="P123" s="1"/>
    </row>
    <row r="124" spans="2:16" x14ac:dyDescent="0.3">
      <c r="B124" s="95"/>
      <c r="C124" s="95"/>
      <c r="D124" s="95"/>
      <c r="E124" s="95"/>
      <c r="F124" s="95"/>
      <c r="G124" s="95"/>
      <c r="H124" s="95"/>
      <c r="I124" s="95"/>
      <c r="J124" s="95"/>
      <c r="K124" s="95"/>
      <c r="L124" s="95"/>
      <c r="M124" s="95"/>
      <c r="N124" s="95"/>
      <c r="O124" s="1"/>
      <c r="P124" s="1"/>
    </row>
    <row r="125" spans="2:16" x14ac:dyDescent="0.3">
      <c r="B125" s="95"/>
      <c r="C125" s="95"/>
      <c r="D125" s="95"/>
      <c r="E125" s="95"/>
      <c r="F125" s="95"/>
      <c r="G125" s="95"/>
      <c r="H125" s="95"/>
      <c r="I125" s="95"/>
      <c r="J125" s="95"/>
      <c r="K125" s="95"/>
      <c r="L125" s="95"/>
      <c r="M125" s="95"/>
      <c r="N125" s="95"/>
      <c r="O125" s="1"/>
      <c r="P125" s="1"/>
    </row>
    <row r="126" spans="2:16" x14ac:dyDescent="0.3">
      <c r="B126" s="95"/>
      <c r="C126" s="95"/>
      <c r="D126" s="95"/>
      <c r="E126" s="95"/>
      <c r="F126" s="95"/>
      <c r="G126" s="95"/>
      <c r="H126" s="95"/>
      <c r="I126" s="95"/>
      <c r="J126" s="95"/>
      <c r="K126" s="95"/>
      <c r="L126" s="95"/>
      <c r="M126" s="95"/>
      <c r="N126" s="95"/>
      <c r="O126" s="1"/>
      <c r="P126" s="1"/>
    </row>
    <row r="127" spans="2:16" x14ac:dyDescent="0.3">
      <c r="B127" s="95"/>
      <c r="C127" s="95"/>
      <c r="D127" s="95"/>
      <c r="E127" s="95"/>
      <c r="F127" s="95"/>
      <c r="G127" s="95"/>
      <c r="H127" s="95"/>
      <c r="I127" s="95"/>
      <c r="J127" s="95"/>
      <c r="K127" s="95"/>
      <c r="L127" s="95"/>
      <c r="M127" s="95"/>
      <c r="N127" s="95"/>
      <c r="O127" s="1"/>
      <c r="P127" s="1"/>
    </row>
    <row r="128" spans="2:16" x14ac:dyDescent="0.3">
      <c r="B128" s="95"/>
      <c r="C128" s="95"/>
      <c r="D128" s="95"/>
      <c r="E128" s="95"/>
      <c r="F128" s="95"/>
      <c r="G128" s="95"/>
      <c r="H128" s="95"/>
      <c r="I128" s="95"/>
      <c r="J128" s="95"/>
      <c r="K128" s="95"/>
      <c r="L128" s="95"/>
      <c r="M128" s="95"/>
      <c r="N128" s="95"/>
      <c r="O128" s="1"/>
      <c r="P128" s="1"/>
    </row>
    <row r="129" spans="2:16" x14ac:dyDescent="0.3">
      <c r="B129" s="95"/>
      <c r="C129" s="95"/>
      <c r="D129" s="95"/>
      <c r="E129" s="95"/>
      <c r="F129" s="95"/>
      <c r="G129" s="95"/>
      <c r="H129" s="95"/>
      <c r="I129" s="95"/>
      <c r="J129" s="95"/>
      <c r="K129" s="95"/>
      <c r="L129" s="95"/>
      <c r="M129" s="95"/>
      <c r="N129" s="95"/>
      <c r="O129" s="1"/>
      <c r="P129" s="1"/>
    </row>
    <row r="130" spans="2:16" x14ac:dyDescent="0.3">
      <c r="B130" s="95"/>
      <c r="C130" s="95"/>
      <c r="D130" s="95"/>
      <c r="E130" s="95"/>
      <c r="F130" s="95"/>
      <c r="G130" s="95"/>
      <c r="H130" s="95"/>
      <c r="I130" s="95"/>
      <c r="J130" s="95"/>
      <c r="K130" s="95"/>
      <c r="L130" s="95"/>
      <c r="M130" s="95"/>
      <c r="N130" s="95"/>
      <c r="O130" s="1"/>
      <c r="P130" s="1"/>
    </row>
    <row r="131" spans="2:16" x14ac:dyDescent="0.3">
      <c r="B131" s="95"/>
      <c r="C131" s="95"/>
      <c r="D131" s="95"/>
      <c r="E131" s="95"/>
      <c r="F131" s="95"/>
      <c r="G131" s="95"/>
      <c r="H131" s="95"/>
      <c r="I131" s="95"/>
      <c r="J131" s="95"/>
      <c r="K131" s="95"/>
      <c r="L131" s="95"/>
      <c r="M131" s="95"/>
      <c r="N131" s="95"/>
      <c r="O131" s="1"/>
      <c r="P131" s="1"/>
    </row>
    <row r="132" spans="2:16" x14ac:dyDescent="0.3">
      <c r="B132" s="95"/>
      <c r="C132" s="95"/>
      <c r="D132" s="95"/>
      <c r="E132" s="95"/>
      <c r="F132" s="95"/>
      <c r="G132" s="95"/>
      <c r="H132" s="95"/>
      <c r="I132" s="95"/>
      <c r="J132" s="95"/>
      <c r="K132" s="95"/>
      <c r="L132" s="95"/>
      <c r="M132" s="95"/>
      <c r="N132" s="95"/>
      <c r="O132" s="1"/>
      <c r="P132" s="1"/>
    </row>
    <row r="133" spans="2:16" x14ac:dyDescent="0.3">
      <c r="B133" s="95"/>
      <c r="C133" s="95"/>
      <c r="D133" s="95"/>
      <c r="E133" s="95"/>
      <c r="F133" s="95"/>
      <c r="G133" s="95"/>
      <c r="H133" s="95"/>
      <c r="I133" s="95"/>
      <c r="J133" s="95"/>
      <c r="K133" s="95"/>
      <c r="L133" s="95"/>
      <c r="M133" s="95"/>
      <c r="N133" s="95"/>
      <c r="O133" s="1"/>
      <c r="P133" s="1"/>
    </row>
    <row r="134" spans="2:16" x14ac:dyDescent="0.3">
      <c r="B134" s="95"/>
      <c r="C134" s="95"/>
      <c r="D134" s="95"/>
      <c r="E134" s="95"/>
      <c r="F134" s="95"/>
      <c r="G134" s="95"/>
      <c r="H134" s="95"/>
      <c r="I134" s="95"/>
      <c r="J134" s="95"/>
      <c r="K134" s="95"/>
      <c r="L134" s="95"/>
      <c r="M134" s="95"/>
      <c r="N134" s="95"/>
      <c r="O134" s="1"/>
      <c r="P134" s="1"/>
    </row>
    <row r="135" spans="2:16" x14ac:dyDescent="0.3">
      <c r="B135" s="95"/>
      <c r="C135" s="95"/>
      <c r="D135" s="95"/>
      <c r="E135" s="95"/>
      <c r="F135" s="95"/>
      <c r="G135" s="95"/>
      <c r="H135" s="95"/>
      <c r="I135" s="95"/>
      <c r="J135" s="95"/>
      <c r="K135" s="95"/>
      <c r="L135" s="95"/>
      <c r="M135" s="95"/>
      <c r="N135" s="95"/>
      <c r="O135" s="1"/>
      <c r="P135" s="1"/>
    </row>
    <row r="136" spans="2:16" x14ac:dyDescent="0.3">
      <c r="B136" s="95"/>
      <c r="C136" s="95"/>
      <c r="D136" s="95"/>
      <c r="E136" s="95"/>
      <c r="F136" s="95"/>
      <c r="G136" s="95"/>
      <c r="H136" s="95"/>
      <c r="I136" s="95"/>
      <c r="J136" s="95"/>
      <c r="K136" s="95"/>
      <c r="L136" s="95"/>
      <c r="M136" s="95"/>
      <c r="N136" s="95"/>
      <c r="O136" s="1"/>
      <c r="P136" s="1"/>
    </row>
    <row r="137" spans="2:16" x14ac:dyDescent="0.3">
      <c r="B137" s="95"/>
      <c r="C137" s="95"/>
      <c r="D137" s="95"/>
      <c r="E137" s="95"/>
      <c r="F137" s="95"/>
      <c r="G137" s="95"/>
      <c r="H137" s="95"/>
      <c r="I137" s="95"/>
      <c r="J137" s="95"/>
      <c r="K137" s="95"/>
      <c r="L137" s="95"/>
      <c r="M137" s="95"/>
      <c r="N137" s="95"/>
      <c r="O137" s="1"/>
      <c r="P137" s="1"/>
    </row>
    <row r="138" spans="2:16" x14ac:dyDescent="0.3">
      <c r="B138" s="95"/>
      <c r="C138" s="95"/>
      <c r="D138" s="95"/>
      <c r="E138" s="95"/>
      <c r="F138" s="95"/>
      <c r="G138" s="95"/>
      <c r="H138" s="95"/>
      <c r="I138" s="95"/>
      <c r="J138" s="95"/>
      <c r="K138" s="95"/>
      <c r="L138" s="95"/>
      <c r="M138" s="95"/>
      <c r="N138" s="95"/>
      <c r="O138" s="1"/>
      <c r="P138" s="1"/>
    </row>
    <row r="139" spans="2:16" x14ac:dyDescent="0.3">
      <c r="B139" s="95"/>
      <c r="C139" s="95"/>
      <c r="D139" s="95"/>
      <c r="E139" s="95"/>
      <c r="F139" s="95"/>
      <c r="G139" s="95"/>
      <c r="H139" s="95"/>
      <c r="I139" s="95"/>
      <c r="J139" s="95"/>
      <c r="K139" s="95"/>
      <c r="L139" s="95"/>
      <c r="M139" s="95"/>
      <c r="N139" s="95"/>
      <c r="O139" s="1"/>
      <c r="P139" s="1"/>
    </row>
    <row r="140" spans="2:16" x14ac:dyDescent="0.3">
      <c r="B140" s="95"/>
      <c r="C140" s="95"/>
      <c r="D140" s="95"/>
      <c r="E140" s="95"/>
      <c r="F140" s="95"/>
      <c r="G140" s="95"/>
      <c r="H140" s="95"/>
      <c r="I140" s="95"/>
      <c r="J140" s="95"/>
      <c r="K140" s="95"/>
      <c r="L140" s="95"/>
      <c r="M140" s="95"/>
      <c r="N140" s="95"/>
      <c r="O140" s="1"/>
      <c r="P140" s="1"/>
    </row>
    <row r="141" spans="2:16" x14ac:dyDescent="0.3">
      <c r="B141" s="9"/>
      <c r="C141" s="9"/>
      <c r="D141" s="9"/>
      <c r="E141" s="9"/>
      <c r="F141" s="9"/>
      <c r="G141" s="9"/>
      <c r="H141" s="9"/>
      <c r="I141" s="9"/>
      <c r="J141" s="9"/>
      <c r="K141" s="9"/>
      <c r="L141" s="9"/>
      <c r="M141" s="9"/>
      <c r="N141" s="9"/>
    </row>
    <row r="142" spans="2:16" x14ac:dyDescent="0.3">
      <c r="B142" s="9"/>
      <c r="C142" s="9"/>
      <c r="D142" s="9"/>
      <c r="E142" s="9"/>
      <c r="F142" s="9"/>
      <c r="G142" s="9"/>
      <c r="H142" s="9"/>
      <c r="I142" s="9"/>
      <c r="J142" s="9"/>
      <c r="K142" s="9"/>
      <c r="L142" s="9"/>
      <c r="M142" s="9"/>
      <c r="N142" s="9"/>
    </row>
    <row r="143" spans="2:16" x14ac:dyDescent="0.3">
      <c r="B143" s="9"/>
      <c r="C143" s="9"/>
      <c r="D143" s="9"/>
      <c r="E143" s="9"/>
      <c r="F143" s="9"/>
      <c r="G143" s="9"/>
      <c r="H143" s="9"/>
      <c r="I143" s="9"/>
      <c r="J143" s="9"/>
      <c r="K143" s="9"/>
      <c r="L143" s="9"/>
      <c r="M143" s="9"/>
      <c r="N143" s="9"/>
    </row>
    <row r="144" spans="2:16" x14ac:dyDescent="0.3">
      <c r="B144" s="9"/>
      <c r="C144" s="9"/>
      <c r="D144" s="9"/>
      <c r="E144" s="9"/>
      <c r="F144" s="9"/>
      <c r="G144" s="9"/>
      <c r="H144" s="9"/>
      <c r="I144" s="9"/>
      <c r="J144" s="9"/>
      <c r="K144" s="9"/>
      <c r="L144" s="9"/>
      <c r="M144" s="9"/>
      <c r="N144" s="9"/>
    </row>
  </sheetData>
  <sheetProtection algorithmName="SHA-512" hashValue="KIWSOlbOi62gMSP2VE4ifoYyOY+nXl23MtmWDR0WG3yjXUvnbsZObp+B/AEOPO99TtFHOV5xRQttcTUmskDYjQ==" saltValue="AIlqupZGz7e3+O5MbqwVXA==" spinCount="100000" sheet="1" objects="1" scenarios="1"/>
  <mergeCells count="174">
    <mergeCell ref="B43:G43"/>
    <mergeCell ref="J43:Q43"/>
    <mergeCell ref="B44:G44"/>
    <mergeCell ref="B45:G45"/>
    <mergeCell ref="B46:G46"/>
    <mergeCell ref="B34:D34"/>
    <mergeCell ref="M40:Q40"/>
    <mergeCell ref="E41:I41"/>
    <mergeCell ref="B39:D39"/>
    <mergeCell ref="B40:D40"/>
    <mergeCell ref="B41:D41"/>
    <mergeCell ref="J41:L41"/>
    <mergeCell ref="M41:Q41"/>
    <mergeCell ref="E40:I40"/>
    <mergeCell ref="J40:L40"/>
    <mergeCell ref="M36:Q36"/>
    <mergeCell ref="E37:I37"/>
    <mergeCell ref="J37:L37"/>
    <mergeCell ref="M37:Q37"/>
    <mergeCell ref="E38:I38"/>
    <mergeCell ref="J38:L38"/>
    <mergeCell ref="M38:Q38"/>
    <mergeCell ref="E39:I39"/>
    <mergeCell ref="J39:L39"/>
    <mergeCell ref="B27:D27"/>
    <mergeCell ref="B28:D28"/>
    <mergeCell ref="B35:D35"/>
    <mergeCell ref="B36:D36"/>
    <mergeCell ref="B37:D37"/>
    <mergeCell ref="B38:D38"/>
    <mergeCell ref="B9:D9"/>
    <mergeCell ref="E9:I9"/>
    <mergeCell ref="J9:M9"/>
    <mergeCell ref="B10:D10"/>
    <mergeCell ref="E10:I10"/>
    <mergeCell ref="E22:I22"/>
    <mergeCell ref="J22:L22"/>
    <mergeCell ref="J16:L16"/>
    <mergeCell ref="E21:I21"/>
    <mergeCell ref="J21:L21"/>
    <mergeCell ref="M21:Q21"/>
    <mergeCell ref="B21:D21"/>
    <mergeCell ref="B15:D15"/>
    <mergeCell ref="E15:I15"/>
    <mergeCell ref="J15:L15"/>
    <mergeCell ref="M15:N15"/>
    <mergeCell ref="O15:Q15"/>
    <mergeCell ref="M22:Q22"/>
    <mergeCell ref="B22:D22"/>
    <mergeCell ref="B13:D13"/>
    <mergeCell ref="E13:I13"/>
    <mergeCell ref="J13:L13"/>
    <mergeCell ref="M13:N13"/>
    <mergeCell ref="O13:P13"/>
    <mergeCell ref="B14:D14"/>
    <mergeCell ref="E14:I14"/>
    <mergeCell ref="J14:L14"/>
    <mergeCell ref="M14:N14"/>
    <mergeCell ref="O14:Q14"/>
    <mergeCell ref="O16:Q16"/>
    <mergeCell ref="B19:D19"/>
    <mergeCell ref="E19:I19"/>
    <mergeCell ref="J19:L19"/>
    <mergeCell ref="M19:Q19"/>
    <mergeCell ref="B20:D20"/>
    <mergeCell ref="E20:I20"/>
    <mergeCell ref="J20:L20"/>
    <mergeCell ref="M20:Q20"/>
    <mergeCell ref="B16:D16"/>
    <mergeCell ref="E16:I16"/>
    <mergeCell ref="B18:Q18"/>
    <mergeCell ref="M24:Q24"/>
    <mergeCell ref="E25:I25"/>
    <mergeCell ref="J25:L25"/>
    <mergeCell ref="M25:Q25"/>
    <mergeCell ref="M26:N26"/>
    <mergeCell ref="F26:G26"/>
    <mergeCell ref="E30:I30"/>
    <mergeCell ref="J30:L30"/>
    <mergeCell ref="M30:Q30"/>
    <mergeCell ref="J29:L29"/>
    <mergeCell ref="M29:Q29"/>
    <mergeCell ref="M39:Q39"/>
    <mergeCell ref="E36:I36"/>
    <mergeCell ref="J36:L36"/>
    <mergeCell ref="J10:M10"/>
    <mergeCell ref="B12:Q12"/>
    <mergeCell ref="E35:I35"/>
    <mergeCell ref="J35:L35"/>
    <mergeCell ref="M35:Q35"/>
    <mergeCell ref="E31:I31"/>
    <mergeCell ref="J31:L31"/>
    <mergeCell ref="E27:I27"/>
    <mergeCell ref="J27:L27"/>
    <mergeCell ref="M27:Q27"/>
    <mergeCell ref="E28:I28"/>
    <mergeCell ref="J28:L28"/>
    <mergeCell ref="M28:Q28"/>
    <mergeCell ref="E29:I29"/>
    <mergeCell ref="B25:D25"/>
    <mergeCell ref="B26:D26"/>
    <mergeCell ref="E23:I23"/>
    <mergeCell ref="B23:D23"/>
    <mergeCell ref="B24:D24"/>
    <mergeCell ref="B29:D29"/>
    <mergeCell ref="B31:D31"/>
    <mergeCell ref="B32:D32"/>
    <mergeCell ref="B33:D33"/>
    <mergeCell ref="A1:E3"/>
    <mergeCell ref="B6:D6"/>
    <mergeCell ref="E6:I6"/>
    <mergeCell ref="J6:M6"/>
    <mergeCell ref="B7:D7"/>
    <mergeCell ref="E7:I7"/>
    <mergeCell ref="B8:D8"/>
    <mergeCell ref="E8:I8"/>
    <mergeCell ref="B5:T5"/>
    <mergeCell ref="M31:Q31"/>
    <mergeCell ref="E32:I32"/>
    <mergeCell ref="J32:L32"/>
    <mergeCell ref="M32:Q32"/>
    <mergeCell ref="E33:I33"/>
    <mergeCell ref="J33:L33"/>
    <mergeCell ref="M33:Q33"/>
    <mergeCell ref="F1:T3"/>
    <mergeCell ref="J7:M7"/>
    <mergeCell ref="B30:D30"/>
    <mergeCell ref="M23:Q23"/>
    <mergeCell ref="E24:I24"/>
    <mergeCell ref="J24:L24"/>
    <mergeCell ref="M34:N34"/>
    <mergeCell ref="J23:L23"/>
    <mergeCell ref="B47:G47"/>
    <mergeCell ref="C51:P51"/>
    <mergeCell ref="C72:C73"/>
    <mergeCell ref="D72:H73"/>
    <mergeCell ref="I72:L73"/>
    <mergeCell ref="M72:P73"/>
    <mergeCell ref="C64:C65"/>
    <mergeCell ref="D64:H65"/>
    <mergeCell ref="I64:L65"/>
    <mergeCell ref="M64:P65"/>
    <mergeCell ref="C66:C67"/>
    <mergeCell ref="D66:H67"/>
    <mergeCell ref="I66:L67"/>
    <mergeCell ref="M66:P67"/>
    <mergeCell ref="C68:C69"/>
    <mergeCell ref="D68:H69"/>
    <mergeCell ref="I68:L69"/>
    <mergeCell ref="M68:P69"/>
    <mergeCell ref="J48:Q48"/>
    <mergeCell ref="B48:G48"/>
    <mergeCell ref="J44:Q44"/>
    <mergeCell ref="J45:Q45"/>
    <mergeCell ref="J46:Q46"/>
    <mergeCell ref="J47:Q47"/>
    <mergeCell ref="J49:Q49"/>
    <mergeCell ref="C70:C71"/>
    <mergeCell ref="D70:H71"/>
    <mergeCell ref="I70:L71"/>
    <mergeCell ref="M70:P71"/>
    <mergeCell ref="D52:P52"/>
    <mergeCell ref="D53:P53"/>
    <mergeCell ref="D54:P54"/>
    <mergeCell ref="D55:P55"/>
    <mergeCell ref="D56:P56"/>
    <mergeCell ref="C59:P60"/>
    <mergeCell ref="D61:H61"/>
    <mergeCell ref="I61:P61"/>
    <mergeCell ref="C62:C63"/>
    <mergeCell ref="D62:H63"/>
    <mergeCell ref="I62:L63"/>
    <mergeCell ref="M62:P63"/>
    <mergeCell ref="B49:G49"/>
  </mergeCells>
  <conditionalFormatting sqref="C52:D56">
    <cfRule type="cellIs" dxfId="32" priority="1" operator="equal">
      <formula>"NO"</formula>
    </cfRule>
  </conditionalFormatting>
  <dataValidations count="2">
    <dataValidation allowBlank="1" showInputMessage="1" sqref="M13" xr:uid="{00000000-0002-0000-0000-000000000000}"/>
    <dataValidation type="list" allowBlank="1" showInputMessage="1" showErrorMessage="1" sqref="M15:N15" xr:uid="{00000000-0002-0000-0000-000001000000}">
      <formula1>"RTD, Termopar, Termistor"</formula1>
    </dataValidation>
  </dataValidations>
  <pageMargins left="0.70866141732283472" right="0.70866141732283472" top="0.74803149606299213" bottom="0.74803149606299213" header="0.31496062992125984" footer="0.31496062992125984"/>
  <pageSetup paperSize="9" scale="34" orientation="portrait" r:id="rId1"/>
  <headerFooter>
    <oddFooter>&amp;RRT03-F55  Vr.5 (2023-11-08)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66CC"/>
  </sheetPr>
  <dimension ref="A1:R122"/>
  <sheetViews>
    <sheetView showGridLines="0" tabSelected="1" view="pageBreakPreview" zoomScale="80" zoomScaleNormal="80" zoomScaleSheetLayoutView="80" workbookViewId="0">
      <selection activeCell="D11" sqref="D11:K12"/>
    </sheetView>
  </sheetViews>
  <sheetFormatPr baseColWidth="10" defaultColWidth="14.42578125" defaultRowHeight="15" x14ac:dyDescent="0.25"/>
  <cols>
    <col min="1" max="3" width="15.7109375" style="2" customWidth="1"/>
    <col min="4" max="4" width="18.140625" style="2" customWidth="1"/>
    <col min="5" max="5" width="36.42578125" style="2" customWidth="1"/>
    <col min="6" max="6" width="26.5703125" style="2" customWidth="1"/>
    <col min="7" max="7" width="17.85546875" style="2" customWidth="1"/>
    <col min="8" max="9" width="14.42578125" style="2" customWidth="1"/>
    <col min="10" max="10" width="14.42578125" style="2"/>
    <col min="11" max="11" width="20.28515625" style="2" customWidth="1"/>
    <col min="12" max="12" width="38.140625" style="2" customWidth="1"/>
    <col min="13" max="13" width="12.42578125" style="2" customWidth="1"/>
    <col min="14" max="14" width="14.42578125" style="2" customWidth="1"/>
    <col min="15" max="16384" width="14.42578125" style="2"/>
  </cols>
  <sheetData>
    <row r="1" spans="1:17" ht="30" customHeight="1" x14ac:dyDescent="0.25">
      <c r="A1" s="958"/>
      <c r="B1" s="958"/>
      <c r="C1" s="958"/>
      <c r="D1" s="815" t="s">
        <v>0</v>
      </c>
      <c r="E1" s="816"/>
      <c r="F1" s="816"/>
      <c r="G1" s="816"/>
      <c r="H1" s="816"/>
      <c r="I1" s="816"/>
      <c r="J1" s="816"/>
      <c r="K1" s="816"/>
      <c r="L1" s="816"/>
      <c r="M1" s="971" t="s">
        <v>273</v>
      </c>
      <c r="N1" s="972"/>
    </row>
    <row r="2" spans="1:17" ht="30" customHeight="1" x14ac:dyDescent="0.25">
      <c r="A2" s="959"/>
      <c r="B2" s="959"/>
      <c r="C2" s="959"/>
      <c r="D2" s="818"/>
      <c r="E2" s="819"/>
      <c r="F2" s="819"/>
      <c r="G2" s="819"/>
      <c r="H2" s="819"/>
      <c r="I2" s="819"/>
      <c r="J2" s="819"/>
      <c r="K2" s="819"/>
      <c r="L2" s="819"/>
      <c r="M2" s="973" t="s">
        <v>274</v>
      </c>
      <c r="N2" s="974"/>
    </row>
    <row r="3" spans="1:17" ht="30" customHeight="1" thickBot="1" x14ac:dyDescent="0.3">
      <c r="A3" s="960"/>
      <c r="B3" s="960"/>
      <c r="C3" s="960"/>
      <c r="D3" s="821"/>
      <c r="E3" s="822"/>
      <c r="F3" s="822"/>
      <c r="G3" s="822"/>
      <c r="H3" s="822"/>
      <c r="I3" s="822"/>
      <c r="J3" s="822"/>
      <c r="K3" s="822"/>
      <c r="L3" s="822"/>
      <c r="M3" s="975" t="s">
        <v>275</v>
      </c>
      <c r="N3" s="976"/>
    </row>
    <row r="4" spans="1:17" x14ac:dyDescent="0.25">
      <c r="B4" s="10"/>
    </row>
    <row r="5" spans="1:17" ht="21.95" customHeight="1" thickBot="1" x14ac:dyDescent="0.3">
      <c r="A5" s="382"/>
      <c r="B5" s="54"/>
      <c r="C5" s="382"/>
      <c r="D5" s="382"/>
      <c r="E5" s="382"/>
      <c r="F5" s="382"/>
      <c r="M5" s="382"/>
      <c r="N5" s="396"/>
      <c r="O5" s="396"/>
      <c r="P5" s="396"/>
      <c r="Q5" s="117"/>
    </row>
    <row r="6" spans="1:17" ht="31.5" customHeight="1" thickBot="1" x14ac:dyDescent="0.3">
      <c r="A6" s="281" t="s">
        <v>75</v>
      </c>
      <c r="B6" s="282" t="str">
        <f>'DATOS '!N7</f>
        <v>LCTD-XXXX-XX</v>
      </c>
      <c r="C6" s="55"/>
      <c r="D6" s="382"/>
      <c r="F6" s="380" t="s">
        <v>76</v>
      </c>
      <c r="G6" s="966" t="e">
        <f>VLOOKUP($J6,'DATOS '!C62:P73,2,FALSE)</f>
        <v>#N/A</v>
      </c>
      <c r="H6" s="967"/>
      <c r="I6" s="968"/>
      <c r="J6" s="375"/>
      <c r="K6" s="382"/>
      <c r="L6" s="382"/>
      <c r="M6" s="382"/>
      <c r="N6" s="396"/>
      <c r="O6" s="396"/>
      <c r="P6"/>
      <c r="Q6" s="117"/>
    </row>
    <row r="7" spans="1:17" ht="21.95" customHeight="1" thickBot="1" x14ac:dyDescent="0.3">
      <c r="A7" s="56"/>
      <c r="B7" s="55"/>
      <c r="C7" s="55"/>
      <c r="D7" s="382"/>
      <c r="E7" s="382"/>
      <c r="F7" s="382"/>
      <c r="G7" s="382"/>
      <c r="H7" s="382"/>
      <c r="I7" s="382"/>
      <c r="J7" s="382"/>
      <c r="K7" s="382"/>
      <c r="L7" s="382"/>
      <c r="M7" s="382"/>
      <c r="N7" s="396"/>
      <c r="O7" s="396"/>
      <c r="P7" s="396"/>
      <c r="Q7" s="117"/>
    </row>
    <row r="8" spans="1:17" ht="30" customHeight="1" thickBot="1" x14ac:dyDescent="0.3">
      <c r="A8" s="56"/>
      <c r="B8" s="55"/>
      <c r="C8" s="55"/>
      <c r="D8" s="834" t="s">
        <v>50</v>
      </c>
      <c r="E8" s="835"/>
      <c r="F8" s="835"/>
      <c r="G8" s="835"/>
      <c r="H8" s="835"/>
      <c r="I8" s="835"/>
      <c r="J8" s="835"/>
      <c r="K8" s="835"/>
      <c r="L8" s="836"/>
      <c r="N8" s="117"/>
      <c r="O8" s="117"/>
      <c r="P8" s="396"/>
      <c r="Q8" s="117"/>
    </row>
    <row r="9" spans="1:17" ht="48" customHeight="1" x14ac:dyDescent="0.25">
      <c r="A9" s="963"/>
      <c r="B9" s="964"/>
      <c r="C9" s="965"/>
      <c r="D9" s="935"/>
      <c r="E9" s="936"/>
      <c r="F9" s="936"/>
      <c r="G9" s="936"/>
      <c r="H9" s="936"/>
      <c r="I9" s="936"/>
      <c r="J9" s="936"/>
      <c r="K9" s="936"/>
      <c r="L9" s="937"/>
      <c r="N9" s="117"/>
      <c r="O9" s="117"/>
      <c r="P9" s="396"/>
      <c r="Q9" s="117"/>
    </row>
    <row r="10" spans="1:17" ht="21.95" customHeight="1" thickBot="1" x14ac:dyDescent="0.3">
      <c r="A10" s="963"/>
      <c r="B10" s="964"/>
      <c r="C10" s="965"/>
      <c r="D10" s="938"/>
      <c r="E10" s="939"/>
      <c r="F10" s="939"/>
      <c r="G10" s="939"/>
      <c r="H10" s="939"/>
      <c r="I10" s="939"/>
      <c r="J10" s="939"/>
      <c r="K10" s="939"/>
      <c r="L10" s="940"/>
      <c r="P10" s="382"/>
    </row>
    <row r="11" spans="1:17" ht="21.75" customHeight="1" x14ac:dyDescent="0.25">
      <c r="A11" s="13"/>
      <c r="B11" s="12"/>
      <c r="C11" s="14"/>
      <c r="D11" s="947" t="str">
        <f>VLOOKUP(L11,'DATOS '!C55:P56,2,FALSE)</f>
        <v>El laboratorio toma acciones para evitar ajustes no previstos del equipamiento, según lo definido en el numeral 6.4.12 de la norma NTC ISO/IEC 17025:2017</v>
      </c>
      <c r="E11" s="948"/>
      <c r="F11" s="948"/>
      <c r="G11" s="948"/>
      <c r="H11" s="948"/>
      <c r="I11" s="948"/>
      <c r="J11" s="948"/>
      <c r="K11" s="949"/>
      <c r="L11" s="969" t="s">
        <v>62</v>
      </c>
      <c r="M11" s="15"/>
      <c r="N11" s="15"/>
      <c r="O11" s="15"/>
    </row>
    <row r="12" spans="1:17" ht="15.75" customHeight="1" thickBot="1" x14ac:dyDescent="0.3">
      <c r="A12" s="12"/>
      <c r="B12" s="11"/>
      <c r="C12" s="11"/>
      <c r="D12" s="950"/>
      <c r="E12" s="951"/>
      <c r="F12" s="951"/>
      <c r="G12" s="951"/>
      <c r="H12" s="951"/>
      <c r="I12" s="951"/>
      <c r="J12" s="951"/>
      <c r="K12" s="952"/>
      <c r="L12" s="970"/>
    </row>
    <row r="13" spans="1:17" ht="42" customHeight="1" thickBot="1" x14ac:dyDescent="0.3">
      <c r="A13" s="834" t="s">
        <v>267</v>
      </c>
      <c r="B13" s="836"/>
      <c r="C13" s="55"/>
      <c r="D13" s="382"/>
      <c r="E13" s="382"/>
      <c r="F13" s="382"/>
      <c r="G13" s="382"/>
      <c r="H13" s="382"/>
      <c r="I13" s="382"/>
      <c r="J13" s="382"/>
      <c r="K13" s="382"/>
      <c r="L13" s="382"/>
    </row>
    <row r="14" spans="1:17" ht="39.950000000000003" customHeight="1" thickBot="1" x14ac:dyDescent="0.3">
      <c r="A14" s="636" t="s">
        <v>77</v>
      </c>
      <c r="B14" s="290">
        <v>0</v>
      </c>
      <c r="C14" s="283" t="s">
        <v>9</v>
      </c>
      <c r="D14" s="398"/>
      <c r="E14" s="398"/>
      <c r="F14" s="398"/>
      <c r="G14" s="398"/>
      <c r="H14" s="398"/>
      <c r="I14" s="398"/>
      <c r="J14" s="398"/>
      <c r="K14" s="398"/>
      <c r="L14" s="398"/>
      <c r="M14" s="147"/>
      <c r="N14" s="148"/>
    </row>
    <row r="15" spans="1:17" ht="39.950000000000003" customHeight="1" thickBot="1" x14ac:dyDescent="0.3">
      <c r="A15" s="635" t="s">
        <v>78</v>
      </c>
      <c r="B15" s="289" t="s">
        <v>79</v>
      </c>
      <c r="C15" s="220" t="s">
        <v>80</v>
      </c>
      <c r="D15" s="399"/>
      <c r="E15" s="382"/>
      <c r="F15" s="382"/>
      <c r="G15" s="382"/>
      <c r="H15" s="382"/>
      <c r="I15" s="382"/>
      <c r="J15" s="382"/>
      <c r="K15" s="382"/>
      <c r="L15" s="382"/>
      <c r="N15" s="149"/>
    </row>
    <row r="16" spans="1:17" ht="39.950000000000003" customHeight="1" thickBot="1" x14ac:dyDescent="0.3">
      <c r="A16" s="241">
        <v>1</v>
      </c>
      <c r="B16" s="537"/>
      <c r="C16" s="257" t="s">
        <v>81</v>
      </c>
      <c r="D16" s="400"/>
      <c r="E16" s="150"/>
      <c r="F16" s="150"/>
      <c r="G16" s="150"/>
      <c r="H16" s="150"/>
      <c r="I16" s="150"/>
      <c r="L16" s="382"/>
      <c r="N16" s="149"/>
      <c r="O16" s="16"/>
    </row>
    <row r="17" spans="1:15" ht="39.950000000000003" customHeight="1" thickBot="1" x14ac:dyDescent="0.3">
      <c r="A17" s="241">
        <v>2</v>
      </c>
      <c r="B17" s="536"/>
      <c r="C17" s="256" t="s">
        <v>82</v>
      </c>
      <c r="D17" s="943" t="s">
        <v>83</v>
      </c>
      <c r="E17" s="944"/>
      <c r="F17" s="382"/>
      <c r="G17" s="382"/>
      <c r="H17" s="680" t="str">
        <f>G19</f>
        <v>TH-013</v>
      </c>
      <c r="I17" s="955" t="s">
        <v>268</v>
      </c>
      <c r="J17" s="956"/>
      <c r="K17" s="957"/>
      <c r="L17" s="382"/>
      <c r="N17" s="149"/>
    </row>
    <row r="18" spans="1:15" ht="39.950000000000003" customHeight="1" thickBot="1" x14ac:dyDescent="0.3">
      <c r="A18" s="241">
        <v>3</v>
      </c>
      <c r="B18" s="536"/>
      <c r="C18" s="221" t="s">
        <v>84</v>
      </c>
      <c r="D18" s="255" t="s">
        <v>85</v>
      </c>
      <c r="E18" s="310" t="s">
        <v>86</v>
      </c>
      <c r="F18" s="401">
        <f>B14</f>
        <v>0</v>
      </c>
      <c r="G18" s="288" t="s">
        <v>9</v>
      </c>
      <c r="H18" s="679" t="s">
        <v>87</v>
      </c>
      <c r="I18" s="675" t="s">
        <v>88</v>
      </c>
      <c r="J18" s="676" t="s">
        <v>89</v>
      </c>
      <c r="K18" s="677" t="s">
        <v>90</v>
      </c>
      <c r="L18" s="382"/>
      <c r="N18" s="149"/>
    </row>
    <row r="19" spans="1:15" ht="39.950000000000003" customHeight="1" thickBot="1" x14ac:dyDescent="0.3">
      <c r="A19" s="241">
        <v>4</v>
      </c>
      <c r="B19" s="536"/>
      <c r="C19" s="221" t="s">
        <v>91</v>
      </c>
      <c r="D19" s="402">
        <f>F34</f>
        <v>20</v>
      </c>
      <c r="E19" s="201" t="s">
        <v>23</v>
      </c>
      <c r="F19" s="252" t="s">
        <v>92</v>
      </c>
      <c r="G19" s="654" t="s">
        <v>93</v>
      </c>
      <c r="H19" s="678">
        <f>IFERROR(VLOOKUP(G19,'Interpolación Condi Amb TH '!I6:M8,2,0),"N/A")</f>
        <v>8.858394730129197E-3</v>
      </c>
      <c r="I19" s="673">
        <f>IFERROR(VLOOKUP(G19,'Interpolación Condi Amb TH '!I6:M8,3,0),"N/A")</f>
        <v>-0.25855281124799306</v>
      </c>
      <c r="J19" s="673">
        <f>IFERROR(VLOOKUP(G19,'Interpolación Condi Amb TH '!I6:M8,4,0),"N/A")</f>
        <v>6.9646587896557186E-2</v>
      </c>
      <c r="K19" s="674">
        <f>IFERROR(VLOOKUP(G19,'Interpolación Condi Amb TH '!I6:M8,5,0),"N/A")</f>
        <v>-4.2136530955014422</v>
      </c>
      <c r="L19" s="653"/>
      <c r="N19" s="149"/>
    </row>
    <row r="20" spans="1:15" ht="39.950000000000003" customHeight="1" x14ac:dyDescent="0.25">
      <c r="A20" s="241">
        <v>5</v>
      </c>
      <c r="B20" s="536"/>
      <c r="C20" s="221" t="s">
        <v>94</v>
      </c>
      <c r="D20" s="118" t="s">
        <v>95</v>
      </c>
      <c r="E20" s="219" t="s">
        <v>94</v>
      </c>
      <c r="F20" s="253" t="s">
        <v>95</v>
      </c>
      <c r="G20" s="382"/>
      <c r="H20" s="382"/>
      <c r="I20" s="382"/>
      <c r="J20" s="382"/>
      <c r="K20" s="382"/>
      <c r="L20" s="382"/>
      <c r="N20" s="149"/>
    </row>
    <row r="21" spans="1:15" ht="39.950000000000003" customHeight="1" thickBot="1" x14ac:dyDescent="0.3">
      <c r="A21" s="241">
        <v>6</v>
      </c>
      <c r="B21" s="536"/>
      <c r="C21" s="403"/>
      <c r="D21" s="404"/>
      <c r="E21" s="247">
        <f>C21*$H$19+$I$19+C21</f>
        <v>-0.25855281124799306</v>
      </c>
      <c r="F21" s="254">
        <f>D21*$J$19+$K$19+D21</f>
        <v>-4.2136530955014422</v>
      </c>
      <c r="G21" s="382"/>
      <c r="H21" s="382"/>
      <c r="I21" s="382"/>
      <c r="J21" s="382"/>
      <c r="K21" s="382"/>
      <c r="L21" s="382"/>
      <c r="N21" s="149"/>
    </row>
    <row r="22" spans="1:15" ht="39.950000000000003" customHeight="1" x14ac:dyDescent="0.25">
      <c r="A22" s="241">
        <v>7</v>
      </c>
      <c r="B22" s="536"/>
      <c r="C22" s="382"/>
      <c r="D22" s="382"/>
      <c r="E22" s="382"/>
      <c r="F22" s="382"/>
      <c r="G22" s="382"/>
      <c r="H22" s="382"/>
      <c r="I22" s="382"/>
      <c r="J22" s="382"/>
      <c r="K22" s="382"/>
      <c r="L22" s="405"/>
      <c r="N22" s="149"/>
    </row>
    <row r="23" spans="1:15" ht="39.950000000000003" customHeight="1" x14ac:dyDescent="0.25">
      <c r="A23" s="241">
        <v>8</v>
      </c>
      <c r="B23" s="536"/>
      <c r="C23" s="382"/>
      <c r="D23" s="382"/>
      <c r="E23" s="382"/>
      <c r="F23" s="382"/>
      <c r="G23" s="382"/>
      <c r="H23" s="382"/>
      <c r="I23" s="382"/>
      <c r="J23" s="382"/>
      <c r="K23" s="397"/>
      <c r="L23" s="382"/>
      <c r="N23" s="149"/>
    </row>
    <row r="24" spans="1:15" ht="39.950000000000003" customHeight="1" x14ac:dyDescent="0.25">
      <c r="A24" s="241">
        <v>9</v>
      </c>
      <c r="B24" s="536"/>
      <c r="C24" s="406"/>
      <c r="D24" s="382"/>
      <c r="E24" s="382"/>
      <c r="F24" s="382"/>
      <c r="G24" s="382"/>
      <c r="H24" s="382"/>
      <c r="I24" s="382"/>
      <c r="J24" s="382"/>
      <c r="K24" s="382"/>
      <c r="L24" s="382"/>
      <c r="N24" s="149"/>
    </row>
    <row r="25" spans="1:15" ht="39.950000000000003" customHeight="1" x14ac:dyDescent="0.25">
      <c r="A25" s="241" t="s">
        <v>96</v>
      </c>
      <c r="B25" s="534" t="e">
        <f>AVERAGE(B16:B24)</f>
        <v>#DIV/0!</v>
      </c>
      <c r="C25" s="382"/>
      <c r="D25" s="382"/>
      <c r="E25" s="382"/>
      <c r="F25" s="382"/>
      <c r="G25" s="407"/>
      <c r="H25" s="407"/>
      <c r="I25" s="407"/>
      <c r="J25" s="407"/>
      <c r="K25" s="407"/>
      <c r="L25" s="382"/>
      <c r="N25" s="149"/>
    </row>
    <row r="26" spans="1:15" ht="39.950000000000003" customHeight="1" thickBot="1" x14ac:dyDescent="0.3">
      <c r="A26" s="242" t="s">
        <v>97</v>
      </c>
      <c r="B26" s="535" t="e">
        <f>+STDEV(B16:B24)</f>
        <v>#DIV/0!</v>
      </c>
      <c r="C26" s="408"/>
      <c r="D26" s="408"/>
      <c r="E26" s="408"/>
      <c r="F26" s="408"/>
      <c r="G26" s="409"/>
      <c r="H26" s="409"/>
      <c r="I26" s="409"/>
      <c r="J26" s="409"/>
      <c r="K26" s="409"/>
      <c r="L26" s="408"/>
      <c r="M26" s="151"/>
      <c r="N26" s="152"/>
    </row>
    <row r="27" spans="1:15" ht="18.75" customHeight="1" x14ac:dyDescent="0.25">
      <c r="A27" s="382"/>
      <c r="B27" s="406"/>
      <c r="C27" s="382"/>
      <c r="D27" s="382"/>
      <c r="E27" s="382"/>
      <c r="F27" s="382"/>
      <c r="G27" s="382"/>
      <c r="H27" s="382"/>
      <c r="I27" s="407"/>
      <c r="J27" s="407"/>
      <c r="K27" s="407"/>
      <c r="L27" s="382"/>
    </row>
    <row r="28" spans="1:15" ht="16.5" thickBot="1" x14ac:dyDescent="0.3">
      <c r="A28" s="56"/>
      <c r="B28" s="55"/>
      <c r="C28" s="55"/>
      <c r="D28" s="382"/>
      <c r="E28" s="382"/>
      <c r="F28" s="382"/>
      <c r="G28" s="382"/>
      <c r="H28" s="382"/>
      <c r="I28" s="382"/>
      <c r="J28" s="382"/>
      <c r="K28" s="382"/>
      <c r="L28" s="382"/>
    </row>
    <row r="29" spans="1:15" ht="39.950000000000003" customHeight="1" thickBot="1" x14ac:dyDescent="0.3">
      <c r="A29" s="526" t="s">
        <v>98</v>
      </c>
      <c r="B29" s="634">
        <v>10</v>
      </c>
      <c r="C29" s="286" t="s">
        <v>9</v>
      </c>
      <c r="D29" s="410"/>
      <c r="E29" s="410"/>
      <c r="F29" s="410"/>
      <c r="G29" s="410"/>
      <c r="H29" s="410"/>
      <c r="I29" s="410"/>
      <c r="J29" s="410"/>
      <c r="K29" s="410"/>
      <c r="L29" s="410"/>
      <c r="M29" s="147"/>
      <c r="N29" s="148"/>
    </row>
    <row r="30" spans="1:15" ht="39.950000000000003" customHeight="1" thickBot="1" x14ac:dyDescent="0.3">
      <c r="A30" s="633" t="s">
        <v>78</v>
      </c>
      <c r="B30" s="285" t="s">
        <v>99</v>
      </c>
      <c r="C30" s="225" t="s">
        <v>100</v>
      </c>
      <c r="D30" s="226" t="s">
        <v>79</v>
      </c>
      <c r="E30" s="220" t="s">
        <v>80</v>
      </c>
      <c r="F30" s="411"/>
      <c r="G30" s="412"/>
      <c r="H30" s="412"/>
      <c r="I30" s="412"/>
      <c r="J30" s="412"/>
      <c r="K30" s="76" t="s">
        <v>101</v>
      </c>
      <c r="L30" s="199" t="s">
        <v>102</v>
      </c>
      <c r="M30" s="13" t="s">
        <v>103</v>
      </c>
      <c r="N30" s="528" t="s">
        <v>104</v>
      </c>
    </row>
    <row r="31" spans="1:15" ht="39.950000000000003" customHeight="1" x14ac:dyDescent="0.25">
      <c r="A31" s="212">
        <v>1</v>
      </c>
      <c r="B31" s="413"/>
      <c r="C31" s="414"/>
      <c r="D31" s="415"/>
      <c r="E31" s="60" t="s">
        <v>81</v>
      </c>
      <c r="F31" s="527"/>
      <c r="G31" s="412"/>
      <c r="H31" s="412"/>
      <c r="I31" s="58"/>
      <c r="J31" s="58"/>
      <c r="K31" s="264">
        <f>+'RT03-F55 '!B31^2*'Interpolación Patrones  '!$B$25+'RT03-F55 '!B31*'Interpolación Patrones  '!$C$25+'Interpolación Patrones  '!$D$25+B31</f>
        <v>-1.8274740269110693E-2</v>
      </c>
      <c r="L31" s="262">
        <f>+'RT03-F55 '!C31^2*'Interpolación Patrones  '!$H$17+'RT03-F55 '!C31*'Interpolación Patrones  '!$I$17+'Interpolación Patrones  '!$J$17+C31</f>
        <v>-3.1158117741644776E-2</v>
      </c>
      <c r="M31" s="366">
        <f>+ABS($K$40-K31)</f>
        <v>0</v>
      </c>
      <c r="N31" s="637">
        <f>+ABS($L$40-L31)</f>
        <v>3.4694469519536142E-18</v>
      </c>
      <c r="O31" s="16"/>
    </row>
    <row r="32" spans="1:15" ht="39.950000000000003" customHeight="1" thickBot="1" x14ac:dyDescent="0.3">
      <c r="A32" s="212">
        <v>2</v>
      </c>
      <c r="B32" s="417"/>
      <c r="C32" s="418"/>
      <c r="D32" s="419"/>
      <c r="E32" s="119" t="s">
        <v>82</v>
      </c>
      <c r="F32" s="292" t="s">
        <v>105</v>
      </c>
      <c r="G32" s="412"/>
      <c r="H32" s="412"/>
      <c r="I32" s="412"/>
      <c r="J32" s="412"/>
      <c r="K32" s="265">
        <f>+'RT03-F55 '!B32^2*'Interpolación Patrones  '!$B$25+'RT03-F55 '!B32*'Interpolación Patrones  '!$C$25+'Interpolación Patrones  '!$D$25+B32</f>
        <v>-1.8274740269110693E-2</v>
      </c>
      <c r="L32" s="263">
        <f>+'RT03-F55 '!C32^2*'Interpolación Patrones  '!$H$17+'RT03-F55 '!C32*'Interpolación Patrones  '!$I$17+'Interpolación Patrones  '!$J$17+C32</f>
        <v>-3.1158117741644776E-2</v>
      </c>
      <c r="M32" s="366">
        <f>+ABS($K$40-K32)</f>
        <v>0</v>
      </c>
      <c r="N32" s="637">
        <f t="shared" ref="N32:N39" si="0">+ABS($L$40-L32)</f>
        <v>3.4694469519536142E-18</v>
      </c>
    </row>
    <row r="33" spans="1:18" ht="39.950000000000003" customHeight="1" x14ac:dyDescent="0.25">
      <c r="A33" s="212">
        <v>3</v>
      </c>
      <c r="B33" s="417"/>
      <c r="C33" s="418"/>
      <c r="D33" s="419"/>
      <c r="E33" s="120" t="s">
        <v>84</v>
      </c>
      <c r="F33" s="201" t="s">
        <v>106</v>
      </c>
      <c r="G33" s="66" t="s">
        <v>86</v>
      </c>
      <c r="H33" s="420">
        <f>B29</f>
        <v>10</v>
      </c>
      <c r="I33" s="249" t="s">
        <v>9</v>
      </c>
      <c r="J33" s="412"/>
      <c r="K33" s="265">
        <f>+'RT03-F55 '!B33^2*'Interpolación Patrones  '!$B$25+'RT03-F55 '!B33*'Interpolación Patrones  '!$C$25+'Interpolación Patrones  '!$D$25+B33</f>
        <v>-1.8274740269110693E-2</v>
      </c>
      <c r="L33" s="263">
        <f>+'RT03-F55 '!C33^2*'Interpolación Patrones  '!$H$17+'RT03-F55 '!C33*'Interpolación Patrones  '!$I$17+'Interpolación Patrones  '!$J$17+C33</f>
        <v>-3.1158117741644776E-2</v>
      </c>
      <c r="M33" s="366">
        <f t="shared" ref="M33:M39" si="1">+ABS($K$40-K33)</f>
        <v>0</v>
      </c>
      <c r="N33" s="637">
        <f t="shared" si="0"/>
        <v>3.4694469519536142E-18</v>
      </c>
      <c r="R33" s="17"/>
    </row>
    <row r="34" spans="1:18" ht="39.950000000000003" customHeight="1" x14ac:dyDescent="0.25">
      <c r="A34" s="212">
        <v>4</v>
      </c>
      <c r="B34" s="417"/>
      <c r="C34" s="418"/>
      <c r="D34" s="419"/>
      <c r="E34" s="121" t="s">
        <v>91</v>
      </c>
      <c r="F34" s="421">
        <f>'DATOS '!M16</f>
        <v>20</v>
      </c>
      <c r="G34" s="65" t="s">
        <v>23</v>
      </c>
      <c r="H34" s="250" t="s">
        <v>92</v>
      </c>
      <c r="I34" s="311" t="str">
        <f>G19</f>
        <v>TH-013</v>
      </c>
      <c r="J34" s="412"/>
      <c r="K34" s="265">
        <f>+'RT03-F55 '!B34^2*'Interpolación Patrones  '!$B$25+'RT03-F55 '!B34*'Interpolación Patrones  '!$C$25+'Interpolación Patrones  '!$D$25+B34</f>
        <v>-1.8274740269110693E-2</v>
      </c>
      <c r="L34" s="263">
        <f>+'RT03-F55 '!C34^2*'Interpolación Patrones  '!$H$17+'RT03-F55 '!C34*'Interpolación Patrones  '!$I$17+'Interpolación Patrones  '!$J$17+C34</f>
        <v>-3.1158117741644776E-2</v>
      </c>
      <c r="M34" s="366">
        <f t="shared" si="1"/>
        <v>0</v>
      </c>
      <c r="N34" s="637">
        <f t="shared" si="0"/>
        <v>3.4694469519536142E-18</v>
      </c>
    </row>
    <row r="35" spans="1:18" ht="39.950000000000003" customHeight="1" x14ac:dyDescent="0.25">
      <c r="A35" s="212">
        <v>5</v>
      </c>
      <c r="B35" s="417"/>
      <c r="C35" s="418"/>
      <c r="D35" s="419"/>
      <c r="E35" s="60" t="s">
        <v>94</v>
      </c>
      <c r="F35" s="219" t="s">
        <v>95</v>
      </c>
      <c r="G35" s="221" t="s">
        <v>94</v>
      </c>
      <c r="H35" s="219" t="s">
        <v>95</v>
      </c>
      <c r="I35" s="412"/>
      <c r="J35" s="412"/>
      <c r="K35" s="265">
        <f>+'RT03-F55 '!B35^2*'Interpolación Patrones  '!$B$25+'RT03-F55 '!B35*'Interpolación Patrones  '!$C$25+'Interpolación Patrones  '!$D$25+B35</f>
        <v>-1.8274740269110693E-2</v>
      </c>
      <c r="L35" s="263">
        <f>+'RT03-F55 '!C35^2*'Interpolación Patrones  '!$H$17+'RT03-F55 '!C35*'Interpolación Patrones  '!$I$17+'Interpolación Patrones  '!$J$17+C35</f>
        <v>-3.1158117741644776E-2</v>
      </c>
      <c r="M35" s="366">
        <f t="shared" si="1"/>
        <v>0</v>
      </c>
      <c r="N35" s="637">
        <f t="shared" si="0"/>
        <v>3.4694469519536142E-18</v>
      </c>
    </row>
    <row r="36" spans="1:18" ht="39.950000000000003" customHeight="1" thickBot="1" x14ac:dyDescent="0.3">
      <c r="A36" s="212">
        <v>6</v>
      </c>
      <c r="B36" s="417"/>
      <c r="C36" s="418"/>
      <c r="D36" s="419"/>
      <c r="E36" s="422"/>
      <c r="F36" s="423"/>
      <c r="G36" s="248">
        <f>E36*$H$19+$I$19+E36</f>
        <v>-0.25855281124799306</v>
      </c>
      <c r="H36" s="251">
        <f>F36*$J$19+$K$19+F36</f>
        <v>-4.2136530955014422</v>
      </c>
      <c r="I36" s="412"/>
      <c r="J36" s="412"/>
      <c r="K36" s="265">
        <f>+'RT03-F55 '!B36^2*'Interpolación Patrones  '!$B$25+'RT03-F55 '!B36*'Interpolación Patrones  '!$C$25+'Interpolación Patrones  '!$D$25+B36</f>
        <v>-1.8274740269110693E-2</v>
      </c>
      <c r="L36" s="263">
        <f>+'RT03-F55 '!C36^2*'Interpolación Patrones  '!$H$17+'RT03-F55 '!C36*'Interpolación Patrones  '!$I$17+'Interpolación Patrones  '!$J$17+C36</f>
        <v>-3.1158117741644776E-2</v>
      </c>
      <c r="M36" s="366">
        <f t="shared" si="1"/>
        <v>0</v>
      </c>
      <c r="N36" s="637">
        <f t="shared" si="0"/>
        <v>3.4694469519536142E-18</v>
      </c>
    </row>
    <row r="37" spans="1:18" ht="39.950000000000003" customHeight="1" thickBot="1" x14ac:dyDescent="0.3">
      <c r="A37" s="212">
        <v>7</v>
      </c>
      <c r="B37" s="417"/>
      <c r="C37" s="418"/>
      <c r="D37" s="419"/>
      <c r="E37" s="58"/>
      <c r="G37" s="412"/>
      <c r="H37" s="412"/>
      <c r="I37" s="412"/>
      <c r="J37" s="412"/>
      <c r="K37" s="265">
        <f>+'RT03-F55 '!B37^2*'Interpolación Patrones  '!$B$25+'RT03-F55 '!B37*'Interpolación Patrones  '!$C$25+'Interpolación Patrones  '!$D$25+B37</f>
        <v>-1.8274740269110693E-2</v>
      </c>
      <c r="L37" s="263">
        <f>+'RT03-F55 '!C37^2*'Interpolación Patrones  '!$H$17+'RT03-F55 '!C37*'Interpolación Patrones  '!$I$17+'Interpolación Patrones  '!$J$17+C37</f>
        <v>-3.1158117741644776E-2</v>
      </c>
      <c r="M37" s="366">
        <f t="shared" si="1"/>
        <v>0</v>
      </c>
      <c r="N37" s="637">
        <f t="shared" si="0"/>
        <v>3.4694469519536142E-18</v>
      </c>
    </row>
    <row r="38" spans="1:18" ht="39.950000000000003" customHeight="1" thickBot="1" x14ac:dyDescent="0.3">
      <c r="A38" s="212">
        <v>8</v>
      </c>
      <c r="B38" s="417"/>
      <c r="C38" s="418"/>
      <c r="D38" s="419"/>
      <c r="E38" s="66" t="s">
        <v>107</v>
      </c>
      <c r="F38" s="245">
        <f>+MAX(ABS(K31-L31),ABS(K32-L32),ABS(K33-L33),ABS(K34-L34),ABS(K35-L35),ABS(K36-L36),ABS(K37-L37),ABS(K38-L38),ABS(K39-L39))</f>
        <v>1.2883377472534083E-2</v>
      </c>
      <c r="G38" s="424" t="str">
        <f>+IF(F38&lt;'Resultados medios Baño Liquido'!E16,"SI","NO")</f>
        <v>SI</v>
      </c>
      <c r="H38" s="412"/>
      <c r="I38" s="412"/>
      <c r="J38" s="412"/>
      <c r="K38" s="265">
        <f>+'RT03-F55 '!B38^2*'Interpolación Patrones  '!$B$25+'RT03-F55 '!B38*'Interpolación Patrones  '!$C$25+'Interpolación Patrones  '!$D$25+B38</f>
        <v>-1.8274740269110693E-2</v>
      </c>
      <c r="L38" s="263">
        <f>+'RT03-F55 '!C38^2*'Interpolación Patrones  '!$H$17+'RT03-F55 '!C38*'Interpolación Patrones  '!$I$17+'Interpolación Patrones  '!$J$17+C38</f>
        <v>-3.1158117741644776E-2</v>
      </c>
      <c r="M38" s="366">
        <f t="shared" si="1"/>
        <v>0</v>
      </c>
      <c r="N38" s="637">
        <f t="shared" si="0"/>
        <v>3.4694469519536142E-18</v>
      </c>
    </row>
    <row r="39" spans="1:18" ht="39.950000000000003" customHeight="1" thickBot="1" x14ac:dyDescent="0.3">
      <c r="A39" s="212">
        <v>9</v>
      </c>
      <c r="B39" s="417"/>
      <c r="C39" s="418"/>
      <c r="D39" s="419"/>
      <c r="E39" s="65" t="s">
        <v>108</v>
      </c>
      <c r="F39" s="125">
        <f>+MAX(M31:M39)</f>
        <v>0</v>
      </c>
      <c r="G39" s="425" t="str">
        <f>+IF('RT03-F55 '!F39&lt;'Resultados medios Baño Liquido'!D16,"SI","NO")</f>
        <v>SI</v>
      </c>
      <c r="H39" s="412"/>
      <c r="I39" s="412"/>
      <c r="J39" s="412"/>
      <c r="K39" s="266">
        <f>+'RT03-F55 '!B39^2*'Interpolación Patrones  '!$B$25+'RT03-F55 '!B39*'Interpolación Patrones  '!$C$25+'Interpolación Patrones  '!$D$25+B39</f>
        <v>-1.8274740269110693E-2</v>
      </c>
      <c r="L39" s="267">
        <f>+'RT03-F55 '!C39^2*'Interpolación Patrones  '!$H$17+'RT03-F55 '!C39*'Interpolación Patrones  '!$I$17+'Interpolación Patrones  '!$J$17+C39</f>
        <v>-3.1158117741644776E-2</v>
      </c>
      <c r="M39" s="366">
        <f t="shared" si="1"/>
        <v>0</v>
      </c>
      <c r="N39" s="637">
        <f t="shared" si="0"/>
        <v>3.4694469519536142E-18</v>
      </c>
    </row>
    <row r="40" spans="1:18" ht="39.950000000000003" customHeight="1" thickBot="1" x14ac:dyDescent="0.3">
      <c r="A40" s="212" t="s">
        <v>96</v>
      </c>
      <c r="B40" s="227" t="e">
        <f>AVERAGE(B31:B39)</f>
        <v>#DIV/0!</v>
      </c>
      <c r="C40" s="64" t="e">
        <f>AVERAGE(C31:C39)</f>
        <v>#DIV/0!</v>
      </c>
      <c r="D40" s="228" t="e">
        <f>AVERAGE(D31:D39)</f>
        <v>#DIV/0!</v>
      </c>
      <c r="E40" s="933" t="s">
        <v>109</v>
      </c>
      <c r="F40" s="945" t="str">
        <f>+IF(AND(G38="SI",G39="SI"),"SI","NO")</f>
        <v>SI</v>
      </c>
      <c r="G40" s="412"/>
      <c r="H40" s="412"/>
      <c r="I40" s="412"/>
      <c r="J40" s="526" t="s">
        <v>96</v>
      </c>
      <c r="K40" s="268">
        <f>+AVERAGE(K31:K39)</f>
        <v>-1.8274740269110693E-2</v>
      </c>
      <c r="L40" s="269">
        <f>+AVERAGE(L31:L39)</f>
        <v>-3.1158117741644779E-2</v>
      </c>
      <c r="N40" s="149"/>
    </row>
    <row r="41" spans="1:18" ht="39.950000000000003" customHeight="1" thickBot="1" x14ac:dyDescent="0.3">
      <c r="A41" s="213" t="s">
        <v>97</v>
      </c>
      <c r="B41" s="229" t="e">
        <f>+STDEV(B31:B39)</f>
        <v>#DIV/0!</v>
      </c>
      <c r="C41" s="122" t="e">
        <f t="shared" ref="C41" si="2">+STDEV(C31:C39)</f>
        <v>#DIV/0!</v>
      </c>
      <c r="D41" s="230" t="e">
        <f>+STDEV(D31:D39)</f>
        <v>#DIV/0!</v>
      </c>
      <c r="E41" s="934"/>
      <c r="F41" s="946"/>
      <c r="G41" s="426"/>
      <c r="H41" s="426"/>
      <c r="I41" s="426"/>
      <c r="J41" s="525" t="s">
        <v>97</v>
      </c>
      <c r="K41" s="229">
        <f>STDEV(K31:K39)</f>
        <v>0</v>
      </c>
      <c r="L41" s="260">
        <f>STDEV(L31:L39)</f>
        <v>3.6799042000400975E-18</v>
      </c>
      <c r="M41" s="151"/>
      <c r="N41" s="152"/>
    </row>
    <row r="42" spans="1:18" ht="15.75" x14ac:dyDescent="0.25">
      <c r="A42" s="56"/>
      <c r="B42" s="55"/>
      <c r="C42" s="55"/>
      <c r="D42" s="382"/>
      <c r="E42" s="382"/>
      <c r="F42" s="382"/>
      <c r="G42" s="382"/>
      <c r="H42" s="382"/>
      <c r="I42" s="382"/>
      <c r="J42" s="382"/>
      <c r="K42" s="382"/>
      <c r="L42" s="382"/>
      <c r="M42" s="169"/>
      <c r="N42" s="169"/>
    </row>
    <row r="43" spans="1:18" ht="16.5" thickBot="1" x14ac:dyDescent="0.3">
      <c r="A43" s="56"/>
      <c r="B43" s="55"/>
      <c r="C43" s="55"/>
      <c r="D43" s="382"/>
      <c r="E43" s="382"/>
      <c r="F43" s="382"/>
      <c r="G43" s="382"/>
      <c r="H43" s="382"/>
      <c r="I43" s="382"/>
      <c r="J43" s="382"/>
      <c r="K43" s="382"/>
      <c r="L43" s="382"/>
      <c r="M43" s="169"/>
      <c r="N43" s="169"/>
    </row>
    <row r="44" spans="1:18" ht="39.950000000000003" customHeight="1" thickBot="1" x14ac:dyDescent="0.3">
      <c r="A44" s="526" t="s">
        <v>98</v>
      </c>
      <c r="B44" s="287">
        <v>15</v>
      </c>
      <c r="C44" s="63" t="s">
        <v>9</v>
      </c>
      <c r="D44" s="410"/>
      <c r="E44" s="410"/>
      <c r="F44" s="410"/>
      <c r="G44" s="410"/>
      <c r="H44" s="410"/>
      <c r="I44" s="410"/>
      <c r="J44" s="410"/>
      <c r="K44" s="410"/>
      <c r="L44" s="410"/>
      <c r="M44" s="147"/>
      <c r="N44" s="148"/>
    </row>
    <row r="45" spans="1:18" ht="39.950000000000003" customHeight="1" thickBot="1" x14ac:dyDescent="0.3">
      <c r="A45" s="633" t="s">
        <v>78</v>
      </c>
      <c r="B45" s="224" t="s">
        <v>99</v>
      </c>
      <c r="C45" s="225" t="s">
        <v>100</v>
      </c>
      <c r="D45" s="226" t="s">
        <v>79</v>
      </c>
      <c r="E45" s="220" t="s">
        <v>80</v>
      </c>
      <c r="F45" s="411"/>
      <c r="G45" s="412"/>
      <c r="H45" s="412"/>
      <c r="I45" s="412"/>
      <c r="J45" s="412"/>
      <c r="K45" s="76" t="s">
        <v>101</v>
      </c>
      <c r="L45" s="199" t="s">
        <v>102</v>
      </c>
      <c r="M45" s="13" t="s">
        <v>103</v>
      </c>
      <c r="N45" s="528" t="s">
        <v>104</v>
      </c>
    </row>
    <row r="46" spans="1:18" ht="39.950000000000003" customHeight="1" x14ac:dyDescent="0.25">
      <c r="A46" s="212">
        <v>1</v>
      </c>
      <c r="B46" s="413"/>
      <c r="C46" s="414"/>
      <c r="D46" s="415"/>
      <c r="E46" s="60" t="s">
        <v>81</v>
      </c>
      <c r="F46" s="416"/>
      <c r="G46" s="412"/>
      <c r="H46" s="412"/>
      <c r="I46" s="58"/>
      <c r="J46" s="58"/>
      <c r="K46" s="264">
        <f>+'RT03-F55 '!B46^2*'Interpolación Patrones  '!$B$25+'RT03-F55 '!B46*'Interpolación Patrones  '!$C$25+'Interpolación Patrones  '!$D$25+B46</f>
        <v>-1.8274740269110693E-2</v>
      </c>
      <c r="L46" s="262">
        <f>+'RT03-F55 '!C46^2*'Interpolación Patrones  '!$H$17+'RT03-F55 '!C46*'Interpolación Patrones  '!$I$17+'Interpolación Patrones  '!$J$17+C46</f>
        <v>-3.1158117741644776E-2</v>
      </c>
      <c r="M46" s="366">
        <f>+ABS($K$55-K46)</f>
        <v>0</v>
      </c>
      <c r="N46" s="637">
        <f>+ABS($L$55-L46)</f>
        <v>3.4694469519536142E-18</v>
      </c>
    </row>
    <row r="47" spans="1:18" ht="39.950000000000003" customHeight="1" thickBot="1" x14ac:dyDescent="0.3">
      <c r="A47" s="212">
        <v>2</v>
      </c>
      <c r="B47" s="417"/>
      <c r="C47" s="418"/>
      <c r="D47" s="419"/>
      <c r="E47" s="119" t="s">
        <v>82</v>
      </c>
      <c r="F47" s="292" t="str">
        <f>F32</f>
        <v>TH-003</v>
      </c>
      <c r="G47" s="412"/>
      <c r="H47" s="412"/>
      <c r="I47" s="412"/>
      <c r="J47" s="412"/>
      <c r="K47" s="265">
        <f>+'RT03-F55 '!B47^2*'Interpolación Patrones  '!$B$25+'RT03-F55 '!B47*'Interpolación Patrones  '!$C$25+'Interpolación Patrones  '!$D$25+B47</f>
        <v>-1.8274740269110693E-2</v>
      </c>
      <c r="L47" s="263">
        <f>+'RT03-F55 '!C47^2*'Interpolación Patrones  '!$H$17+'RT03-F55 '!C47*'Interpolación Patrones  '!$I$17+'Interpolación Patrones  '!$J$17+C47</f>
        <v>-3.1158117741644776E-2</v>
      </c>
      <c r="M47" s="366">
        <f t="shared" ref="M47:M54" si="3">+ABS($K$55-K47)</f>
        <v>0</v>
      </c>
      <c r="N47" s="637">
        <f t="shared" ref="N47:N54" si="4">+ABS($L$55-L47)</f>
        <v>3.4694469519536142E-18</v>
      </c>
    </row>
    <row r="48" spans="1:18" ht="39.950000000000003" customHeight="1" x14ac:dyDescent="0.25">
      <c r="A48" s="212">
        <v>3</v>
      </c>
      <c r="B48" s="417"/>
      <c r="C48" s="418"/>
      <c r="D48" s="419"/>
      <c r="E48" s="120" t="s">
        <v>84</v>
      </c>
      <c r="F48" s="201" t="s">
        <v>106</v>
      </c>
      <c r="G48" s="66" t="s">
        <v>86</v>
      </c>
      <c r="H48" s="420">
        <f>B44</f>
        <v>15</v>
      </c>
      <c r="I48" s="249" t="s">
        <v>9</v>
      </c>
      <c r="J48" s="412"/>
      <c r="K48" s="265">
        <f>+'RT03-F55 '!B48^2*'Interpolación Patrones  '!$B$25+'RT03-F55 '!B48*'Interpolación Patrones  '!$C$25+'Interpolación Patrones  '!$D$25+B48</f>
        <v>-1.8274740269110693E-2</v>
      </c>
      <c r="L48" s="263">
        <f>+'RT03-F55 '!C48^2*'Interpolación Patrones  '!$H$17+'RT03-F55 '!C48*'Interpolación Patrones  '!$I$17+'Interpolación Patrones  '!$J$17+C48</f>
        <v>-3.1158117741644776E-2</v>
      </c>
      <c r="M48" s="366">
        <f t="shared" si="3"/>
        <v>0</v>
      </c>
      <c r="N48" s="637">
        <f t="shared" si="4"/>
        <v>3.4694469519536142E-18</v>
      </c>
    </row>
    <row r="49" spans="1:15" ht="39.950000000000003" customHeight="1" x14ac:dyDescent="0.25">
      <c r="A49" s="212">
        <v>4</v>
      </c>
      <c r="B49" s="417"/>
      <c r="C49" s="418"/>
      <c r="D49" s="419"/>
      <c r="E49" s="121" t="s">
        <v>91</v>
      </c>
      <c r="F49" s="421">
        <f>F34</f>
        <v>20</v>
      </c>
      <c r="G49" s="65" t="s">
        <v>23</v>
      </c>
      <c r="H49" s="250" t="s">
        <v>92</v>
      </c>
      <c r="I49" s="311" t="str">
        <f>G19</f>
        <v>TH-013</v>
      </c>
      <c r="J49" s="412"/>
      <c r="K49" s="265">
        <f>+'RT03-F55 '!B49^2*'Interpolación Patrones  '!$B$25+'RT03-F55 '!B49*'Interpolación Patrones  '!$C$25+'Interpolación Patrones  '!$D$25+B49</f>
        <v>-1.8274740269110693E-2</v>
      </c>
      <c r="L49" s="263">
        <f>+'RT03-F55 '!C49^2*'Interpolación Patrones  '!$H$17+'RT03-F55 '!C49*'Interpolación Patrones  '!$I$17+'Interpolación Patrones  '!$J$17+C49</f>
        <v>-3.1158117741644776E-2</v>
      </c>
      <c r="M49" s="366">
        <f t="shared" si="3"/>
        <v>0</v>
      </c>
      <c r="N49" s="637">
        <f t="shared" si="4"/>
        <v>3.4694469519536142E-18</v>
      </c>
    </row>
    <row r="50" spans="1:15" ht="39.950000000000003" customHeight="1" x14ac:dyDescent="0.25">
      <c r="A50" s="212">
        <v>5</v>
      </c>
      <c r="B50" s="417"/>
      <c r="C50" s="418"/>
      <c r="D50" s="419"/>
      <c r="E50" s="60" t="s">
        <v>94</v>
      </c>
      <c r="F50" s="219" t="s">
        <v>95</v>
      </c>
      <c r="G50" s="221" t="s">
        <v>94</v>
      </c>
      <c r="H50" s="219" t="s">
        <v>95</v>
      </c>
      <c r="I50" s="412"/>
      <c r="J50" s="412"/>
      <c r="K50" s="265">
        <f>+'RT03-F55 '!B50^2*'Interpolación Patrones  '!$B$25+'RT03-F55 '!B50*'Interpolación Patrones  '!$C$25+'Interpolación Patrones  '!$D$25+B50</f>
        <v>-1.8274740269110693E-2</v>
      </c>
      <c r="L50" s="263">
        <f>+'RT03-F55 '!C50^2*'Interpolación Patrones  '!$H$17+'RT03-F55 '!C50*'Interpolación Patrones  '!$I$17+'Interpolación Patrones  '!$J$17+C50</f>
        <v>-3.1158117741644776E-2</v>
      </c>
      <c r="M50" s="366">
        <f t="shared" si="3"/>
        <v>0</v>
      </c>
      <c r="N50" s="637">
        <f t="shared" si="4"/>
        <v>3.4694469519536142E-18</v>
      </c>
    </row>
    <row r="51" spans="1:15" ht="39.950000000000003" customHeight="1" thickBot="1" x14ac:dyDescent="0.3">
      <c r="A51" s="212">
        <v>6</v>
      </c>
      <c r="B51" s="417"/>
      <c r="C51" s="418"/>
      <c r="D51" s="419"/>
      <c r="E51" s="422"/>
      <c r="F51" s="423"/>
      <c r="G51" s="248">
        <f>E51*$H$19+$I$19+E51</f>
        <v>-0.25855281124799306</v>
      </c>
      <c r="H51" s="251">
        <f>F51*$J$19+$K$19+F51</f>
        <v>-4.2136530955014422</v>
      </c>
      <c r="I51" s="412"/>
      <c r="J51" s="412"/>
      <c r="K51" s="265">
        <f>+'RT03-F55 '!B51^2*'Interpolación Patrones  '!$B$25+'RT03-F55 '!B51*'Interpolación Patrones  '!$C$25+'Interpolación Patrones  '!$D$25+B51</f>
        <v>-1.8274740269110693E-2</v>
      </c>
      <c r="L51" s="263">
        <f>+'RT03-F55 '!C51^2*'Interpolación Patrones  '!$H$17+'RT03-F55 '!C51*'Interpolación Patrones  '!$I$17+'Interpolación Patrones  '!$J$17+C51</f>
        <v>-3.1158117741644776E-2</v>
      </c>
      <c r="M51" s="366">
        <f t="shared" si="3"/>
        <v>0</v>
      </c>
      <c r="N51" s="637">
        <f t="shared" si="4"/>
        <v>3.4694469519536142E-18</v>
      </c>
    </row>
    <row r="52" spans="1:15" ht="39.950000000000003" customHeight="1" thickBot="1" x14ac:dyDescent="0.3">
      <c r="A52" s="212">
        <v>7</v>
      </c>
      <c r="B52" s="417"/>
      <c r="C52" s="418"/>
      <c r="D52" s="419"/>
      <c r="E52" s="58"/>
      <c r="G52" s="412"/>
      <c r="H52" s="412"/>
      <c r="I52" s="412"/>
      <c r="J52" s="412"/>
      <c r="K52" s="265">
        <f>+'RT03-F55 '!B52^2*'Interpolación Patrones  '!$B$25+'RT03-F55 '!B52*'Interpolación Patrones  '!$C$25+'Interpolación Patrones  '!$D$25+B52</f>
        <v>-1.8274740269110693E-2</v>
      </c>
      <c r="L52" s="263">
        <f>+'RT03-F55 '!C52^2*'Interpolación Patrones  '!$H$17+'RT03-F55 '!C52*'Interpolación Patrones  '!$I$17+'Interpolación Patrones  '!$J$17+C52</f>
        <v>-3.1158117741644776E-2</v>
      </c>
      <c r="M52" s="366">
        <f t="shared" si="3"/>
        <v>0</v>
      </c>
      <c r="N52" s="637">
        <f t="shared" si="4"/>
        <v>3.4694469519536142E-18</v>
      </c>
    </row>
    <row r="53" spans="1:15" ht="39.950000000000003" customHeight="1" thickBot="1" x14ac:dyDescent="0.3">
      <c r="A53" s="212">
        <v>8</v>
      </c>
      <c r="B53" s="417"/>
      <c r="C53" s="418"/>
      <c r="D53" s="419"/>
      <c r="E53" s="66" t="s">
        <v>107</v>
      </c>
      <c r="F53" s="245">
        <f>+MAX(ABS(K46-L46),ABS(K47-L47),ABS(K48-L48),ABS(K49-L49),ABS(K50-L50),ABS(K51-L51),ABS(K52-L52),ABS(K53-L53),ABS(K54-L54))</f>
        <v>1.2883377472534083E-2</v>
      </c>
      <c r="G53" s="424" t="str">
        <f>+IF(F53&lt;'Resultados medios Baño Liquido'!E19,"SI","NO")</f>
        <v>SI</v>
      </c>
      <c r="H53" s="412"/>
      <c r="I53" s="412"/>
      <c r="J53" s="412"/>
      <c r="K53" s="265">
        <f>+'RT03-F55 '!B53^2*'Interpolación Patrones  '!$B$25+'RT03-F55 '!B53*'Interpolación Patrones  '!$C$25+'Interpolación Patrones  '!$D$25+B53</f>
        <v>-1.8274740269110693E-2</v>
      </c>
      <c r="L53" s="263">
        <f>+'RT03-F55 '!C53^2*'Interpolación Patrones  '!$H$17+'RT03-F55 '!C53*'Interpolación Patrones  '!$I$17+'Interpolación Patrones  '!$J$17+C53</f>
        <v>-3.1158117741644776E-2</v>
      </c>
      <c r="M53" s="366">
        <f t="shared" si="3"/>
        <v>0</v>
      </c>
      <c r="N53" s="637">
        <f t="shared" si="4"/>
        <v>3.4694469519536142E-18</v>
      </c>
    </row>
    <row r="54" spans="1:15" ht="39.950000000000003" customHeight="1" thickBot="1" x14ac:dyDescent="0.3">
      <c r="A54" s="212">
        <v>9</v>
      </c>
      <c r="B54" s="417"/>
      <c r="C54" s="418"/>
      <c r="D54" s="419"/>
      <c r="E54" s="65" t="s">
        <v>108</v>
      </c>
      <c r="F54" s="125">
        <f>+MAX(M46:M54)</f>
        <v>0</v>
      </c>
      <c r="G54" s="425" t="str">
        <f>+IF('RT03-F55 '!F54&lt;'Resultados medios Baño Liquido'!D19,"SI","NO")</f>
        <v>SI</v>
      </c>
      <c r="H54" s="412"/>
      <c r="I54" s="412"/>
      <c r="J54" s="412"/>
      <c r="K54" s="266">
        <f>+'RT03-F55 '!B54^2*'Interpolación Patrones  '!$B$25+'RT03-F55 '!B54*'Interpolación Patrones  '!$C$25+'Interpolación Patrones  '!$D$25+B54</f>
        <v>-1.8274740269110693E-2</v>
      </c>
      <c r="L54" s="267">
        <f>+'RT03-F55 '!C54^2*'Interpolación Patrones  '!$H$17+'RT03-F55 '!C54*'Interpolación Patrones  '!$I$17+'Interpolación Patrones  '!$J$17+C54</f>
        <v>-3.1158117741644776E-2</v>
      </c>
      <c r="M54" s="366">
        <f t="shared" si="3"/>
        <v>0</v>
      </c>
      <c r="N54" s="637">
        <f t="shared" si="4"/>
        <v>3.4694469519536142E-18</v>
      </c>
    </row>
    <row r="55" spans="1:15" ht="39.950000000000003" customHeight="1" x14ac:dyDescent="0.25">
      <c r="A55" s="212" t="s">
        <v>96</v>
      </c>
      <c r="B55" s="227" t="e">
        <f>AVERAGE(B46:B54)</f>
        <v>#DIV/0!</v>
      </c>
      <c r="C55" s="64" t="e">
        <f>AVERAGE(C46:C54)</f>
        <v>#DIV/0!</v>
      </c>
      <c r="D55" s="228" t="e">
        <f>AVERAGE(D46:D54)</f>
        <v>#DIV/0!</v>
      </c>
      <c r="E55" s="933" t="s">
        <v>109</v>
      </c>
      <c r="F55" s="945" t="str">
        <f>+IF(AND(G53="SI",G54="SI"),"SI","NO")</f>
        <v>SI</v>
      </c>
      <c r="G55" s="412"/>
      <c r="H55" s="412"/>
      <c r="I55" s="412"/>
      <c r="J55" s="211" t="s">
        <v>96</v>
      </c>
      <c r="K55" s="268">
        <f>+AVERAGE(K46:K54)</f>
        <v>-1.8274740269110693E-2</v>
      </c>
      <c r="L55" s="269">
        <f>+AVERAGE(L46:L54)</f>
        <v>-3.1158117741644779E-2</v>
      </c>
      <c r="N55" s="149"/>
    </row>
    <row r="56" spans="1:15" ht="39.950000000000003" customHeight="1" thickBot="1" x14ac:dyDescent="0.3">
      <c r="A56" s="213" t="s">
        <v>97</v>
      </c>
      <c r="B56" s="229" t="e">
        <f>+STDEV(B46:B54)</f>
        <v>#DIV/0!</v>
      </c>
      <c r="C56" s="122" t="e">
        <f t="shared" ref="C56" si="5">+STDEV(C46:C54)</f>
        <v>#DIV/0!</v>
      </c>
      <c r="D56" s="230" t="e">
        <f>+STDEV(D46:D54)</f>
        <v>#DIV/0!</v>
      </c>
      <c r="E56" s="934"/>
      <c r="F56" s="946"/>
      <c r="G56" s="426"/>
      <c r="H56" s="426"/>
      <c r="I56" s="426"/>
      <c r="J56" s="213" t="s">
        <v>97</v>
      </c>
      <c r="K56" s="229">
        <f>STDEV(K46:K54)</f>
        <v>0</v>
      </c>
      <c r="L56" s="260">
        <f>STDEV(L46:L54)</f>
        <v>3.6799042000400975E-18</v>
      </c>
      <c r="M56" s="151"/>
      <c r="N56" s="152"/>
    </row>
    <row r="57" spans="1:15" ht="15.75" x14ac:dyDescent="0.25">
      <c r="A57" s="56"/>
      <c r="B57" s="55"/>
      <c r="C57" s="55"/>
      <c r="D57" s="382"/>
      <c r="E57" s="382"/>
      <c r="F57" s="382"/>
      <c r="G57" s="382"/>
      <c r="H57" s="382"/>
      <c r="I57" s="382"/>
      <c r="J57" s="382"/>
      <c r="K57" s="382"/>
      <c r="L57" s="382"/>
      <c r="M57" s="169"/>
      <c r="N57" s="169"/>
    </row>
    <row r="58" spans="1:15" ht="19.5" customHeight="1" thickBot="1" x14ac:dyDescent="0.3">
      <c r="A58" s="382"/>
      <c r="B58" s="382"/>
      <c r="C58" s="382"/>
      <c r="D58" s="382"/>
      <c r="E58" s="382"/>
      <c r="F58" s="382"/>
      <c r="G58" s="382"/>
      <c r="H58" s="382"/>
      <c r="I58" s="382"/>
      <c r="J58" s="382"/>
      <c r="K58" s="382"/>
      <c r="L58" s="382"/>
      <c r="M58" s="169"/>
      <c r="N58" s="169"/>
      <c r="O58" s="17"/>
    </row>
    <row r="59" spans="1:15" customFormat="1" ht="39.950000000000003" customHeight="1" thickBot="1" x14ac:dyDescent="0.3">
      <c r="A59" s="281" t="s">
        <v>98</v>
      </c>
      <c r="B59" s="291">
        <v>20</v>
      </c>
      <c r="C59" s="286" t="s">
        <v>9</v>
      </c>
      <c r="D59" s="61"/>
      <c r="E59" s="61"/>
      <c r="F59" s="61"/>
      <c r="G59" s="61"/>
      <c r="H59" s="61"/>
      <c r="I59" s="398"/>
      <c r="J59" s="398"/>
      <c r="K59" s="398"/>
      <c r="L59" s="398"/>
      <c r="M59" s="170"/>
      <c r="N59" s="171"/>
    </row>
    <row r="60" spans="1:15" customFormat="1" ht="39.950000000000003" customHeight="1" thickBot="1" x14ac:dyDescent="0.3">
      <c r="A60" s="632" t="s">
        <v>78</v>
      </c>
      <c r="B60" s="285" t="s">
        <v>99</v>
      </c>
      <c r="C60" s="226" t="s">
        <v>100</v>
      </c>
      <c r="D60" s="226" t="s">
        <v>79</v>
      </c>
      <c r="E60" s="220" t="s">
        <v>80</v>
      </c>
      <c r="F60" s="411"/>
      <c r="G60" s="412"/>
      <c r="H60" s="412"/>
      <c r="I60" s="382"/>
      <c r="J60" s="382"/>
      <c r="K60" s="76" t="s">
        <v>101</v>
      </c>
      <c r="L60" s="199" t="s">
        <v>102</v>
      </c>
      <c r="M60" s="13" t="s">
        <v>103</v>
      </c>
      <c r="N60" s="528" t="s">
        <v>104</v>
      </c>
    </row>
    <row r="61" spans="1:15" customFormat="1" ht="39.950000000000003" customHeight="1" x14ac:dyDescent="0.25">
      <c r="A61" s="214">
        <v>1</v>
      </c>
      <c r="B61" s="413"/>
      <c r="C61" s="414"/>
      <c r="D61" s="415"/>
      <c r="E61" s="60" t="s">
        <v>81</v>
      </c>
      <c r="F61" s="416"/>
      <c r="G61" s="412"/>
      <c r="H61" s="412"/>
      <c r="I61" s="150"/>
      <c r="J61" s="150"/>
      <c r="K61" s="427">
        <f>+'RT03-F55 '!B61^2*'Interpolación Patrones  '!$B$25+'RT03-F55 '!B61*'Interpolación Patrones  '!$C$25+'Interpolación Patrones  '!$D$25+B61</f>
        <v>-1.8274740269110693E-2</v>
      </c>
      <c r="L61" s="428">
        <f>+'RT03-F55 '!C61^2*'Interpolación Patrones  '!$H$17+'RT03-F55 '!C61*'Interpolación Patrones  '!$I$17+'Interpolación Patrones  '!$J$17+C61</f>
        <v>-3.1158117741644776E-2</v>
      </c>
      <c r="M61" s="366">
        <f>+ABS($K$70-K61)</f>
        <v>0</v>
      </c>
      <c r="N61" s="637">
        <f>+ABS($L$70-L61)</f>
        <v>3.4694469519536142E-18</v>
      </c>
    </row>
    <row r="62" spans="1:15" customFormat="1" ht="39.950000000000003" customHeight="1" thickBot="1" x14ac:dyDescent="0.3">
      <c r="A62" s="214">
        <v>2</v>
      </c>
      <c r="B62" s="417"/>
      <c r="C62" s="429"/>
      <c r="D62" s="430"/>
      <c r="E62" s="60" t="s">
        <v>82</v>
      </c>
      <c r="F62" s="292" t="str">
        <f>F32</f>
        <v>TH-003</v>
      </c>
      <c r="G62" s="412"/>
      <c r="H62" s="412"/>
      <c r="I62" s="382"/>
      <c r="J62" s="382"/>
      <c r="K62" s="431">
        <f>+'RT03-F55 '!B62^2*'Interpolación Patrones  '!$B$25+'RT03-F55 '!B62*'Interpolación Patrones  '!$C$25+'Interpolación Patrones  '!$D$25+B62</f>
        <v>-1.8274740269110693E-2</v>
      </c>
      <c r="L62" s="432">
        <f>+'RT03-F55 '!C62^2*'Interpolación Patrones  '!$H$17+'RT03-F55 '!C62*'Interpolación Patrones  '!$I$17+'Interpolación Patrones  '!$J$17+C62</f>
        <v>-3.1158117741644776E-2</v>
      </c>
      <c r="M62" s="366">
        <f t="shared" ref="M62:M69" si="6">+ABS($K$70-K62)</f>
        <v>0</v>
      </c>
      <c r="N62" s="637">
        <f t="shared" ref="N62:N69" si="7">+ABS($L$70-L62)</f>
        <v>3.4694469519536142E-18</v>
      </c>
    </row>
    <row r="63" spans="1:15" customFormat="1" ht="39.950000000000003" customHeight="1" x14ac:dyDescent="0.25">
      <c r="A63" s="214">
        <v>3</v>
      </c>
      <c r="B63" s="417"/>
      <c r="C63" s="429"/>
      <c r="D63" s="430"/>
      <c r="E63" s="60" t="s">
        <v>84</v>
      </c>
      <c r="F63" s="201" t="s">
        <v>106</v>
      </c>
      <c r="G63" s="66" t="s">
        <v>86</v>
      </c>
      <c r="H63" s="433">
        <f>B59</f>
        <v>20</v>
      </c>
      <c r="I63" s="216" t="s">
        <v>9</v>
      </c>
      <c r="J63" s="382"/>
      <c r="K63" s="431">
        <f>+'RT03-F55 '!B63^2*'Interpolación Patrones  '!$B$25+'RT03-F55 '!B63*'Interpolación Patrones  '!$C$25+'Interpolación Patrones  '!$D$25+B63</f>
        <v>-1.8274740269110693E-2</v>
      </c>
      <c r="L63" s="432">
        <f>+'RT03-F55 '!C63^2*'Interpolación Patrones  '!$H$17+'RT03-F55 '!C63*'Interpolación Patrones  '!$I$17+'Interpolación Patrones  '!$J$17+C63</f>
        <v>-3.1158117741644776E-2</v>
      </c>
      <c r="M63" s="366">
        <f t="shared" si="6"/>
        <v>0</v>
      </c>
      <c r="N63" s="637">
        <f t="shared" si="7"/>
        <v>3.4694469519536142E-18</v>
      </c>
    </row>
    <row r="64" spans="1:15" customFormat="1" ht="39.950000000000003" customHeight="1" thickBot="1" x14ac:dyDescent="0.3">
      <c r="A64" s="214">
        <v>4</v>
      </c>
      <c r="B64" s="417"/>
      <c r="C64" s="429"/>
      <c r="D64" s="430"/>
      <c r="E64" s="60" t="s">
        <v>91</v>
      </c>
      <c r="F64" s="421">
        <f>F34</f>
        <v>20</v>
      </c>
      <c r="G64" s="65" t="s">
        <v>23</v>
      </c>
      <c r="H64" s="250" t="s">
        <v>92</v>
      </c>
      <c r="I64" s="312" t="str">
        <f>G19</f>
        <v>TH-013</v>
      </c>
      <c r="J64" s="382"/>
      <c r="K64" s="431">
        <f>+'RT03-F55 '!B64^2*'Interpolación Patrones  '!$B$25+'RT03-F55 '!B64*'Interpolación Patrones  '!$C$25+'Interpolación Patrones  '!$D$25+B64</f>
        <v>-1.8274740269110693E-2</v>
      </c>
      <c r="L64" s="432">
        <f>+'RT03-F55 '!C64^2*'Interpolación Patrones  '!$H$17+'RT03-F55 '!C64*'Interpolación Patrones  '!$I$17+'Interpolación Patrones  '!$J$17+C64</f>
        <v>-3.1158117741644776E-2</v>
      </c>
      <c r="M64" s="366">
        <f t="shared" si="6"/>
        <v>0</v>
      </c>
      <c r="N64" s="637">
        <f t="shared" si="7"/>
        <v>3.4694469519536142E-18</v>
      </c>
    </row>
    <row r="65" spans="1:14" customFormat="1" ht="39.950000000000003" customHeight="1" x14ac:dyDescent="0.25">
      <c r="A65" s="214">
        <v>5</v>
      </c>
      <c r="B65" s="417"/>
      <c r="C65" s="418"/>
      <c r="D65" s="419"/>
      <c r="E65" s="231" t="s">
        <v>94</v>
      </c>
      <c r="F65" s="222" t="s">
        <v>95</v>
      </c>
      <c r="G65" s="221" t="s">
        <v>94</v>
      </c>
      <c r="H65" s="219" t="s">
        <v>95</v>
      </c>
      <c r="I65" s="382"/>
      <c r="J65" s="382"/>
      <c r="K65" s="431">
        <f>+'RT03-F55 '!B65^2*'Interpolación Patrones  '!$B$25+'RT03-F55 '!B65*'Interpolación Patrones  '!$C$25+'Interpolación Patrones  '!$D$25+B65</f>
        <v>-1.8274740269110693E-2</v>
      </c>
      <c r="L65" s="432">
        <f>+'RT03-F55 '!C65^2*'Interpolación Patrones  '!$H$17+'RT03-F55 '!C65*'Interpolación Patrones  '!$I$17+'Interpolación Patrones  '!$J$17+C65</f>
        <v>-3.1158117741644776E-2</v>
      </c>
      <c r="M65" s="366">
        <f t="shared" si="6"/>
        <v>0</v>
      </c>
      <c r="N65" s="637">
        <f t="shared" si="7"/>
        <v>3.4694469519536142E-18</v>
      </c>
    </row>
    <row r="66" spans="1:14" customFormat="1" ht="39.950000000000003" customHeight="1" thickBot="1" x14ac:dyDescent="0.3">
      <c r="A66" s="214">
        <v>6</v>
      </c>
      <c r="B66" s="417"/>
      <c r="C66" s="418"/>
      <c r="D66" s="419"/>
      <c r="E66" s="434"/>
      <c r="F66" s="435"/>
      <c r="G66" s="248">
        <f>E66*$H$19+$I$19+E66</f>
        <v>-0.25855281124799306</v>
      </c>
      <c r="H66" s="251">
        <f>F66*$J$19+$K$19+F66</f>
        <v>-4.2136530955014422</v>
      </c>
      <c r="I66" s="382"/>
      <c r="J66" s="382"/>
      <c r="K66" s="431">
        <f>+'RT03-F55 '!B66^2*'Interpolación Patrones  '!$B$25+'RT03-F55 '!B66*'Interpolación Patrones  '!$C$25+'Interpolación Patrones  '!$D$25+B66</f>
        <v>-1.8274740269110693E-2</v>
      </c>
      <c r="L66" s="432">
        <f>+'RT03-F55 '!C66^2*'Interpolación Patrones  '!$H$17+'RT03-F55 '!C66*'Interpolación Patrones  '!$I$17+'Interpolación Patrones  '!$J$17+C66</f>
        <v>-3.1158117741644776E-2</v>
      </c>
      <c r="M66" s="366">
        <f t="shared" si="6"/>
        <v>0</v>
      </c>
      <c r="N66" s="637">
        <f t="shared" si="7"/>
        <v>3.4694469519536142E-18</v>
      </c>
    </row>
    <row r="67" spans="1:14" customFormat="1" ht="39.950000000000003" customHeight="1" thickBot="1" x14ac:dyDescent="0.3">
      <c r="A67" s="214">
        <v>7</v>
      </c>
      <c r="B67" s="417"/>
      <c r="C67" s="418"/>
      <c r="D67" s="419"/>
      <c r="E67" s="58"/>
      <c r="F67" s="154"/>
      <c r="G67" s="154"/>
      <c r="H67" s="154"/>
      <c r="I67" s="382"/>
      <c r="J67" s="382"/>
      <c r="K67" s="431">
        <f>+'RT03-F55 '!B67^2*'Interpolación Patrones  '!$B$25+'RT03-F55 '!B67*'Interpolación Patrones  '!$C$25+'Interpolación Patrones  '!$D$25+B67</f>
        <v>-1.8274740269110693E-2</v>
      </c>
      <c r="L67" s="432">
        <f>+'RT03-F55 '!C67^2*'Interpolación Patrones  '!$H$17+'RT03-F55 '!C67*'Interpolación Patrones  '!$I$17+'Interpolación Patrones  '!$J$17+C67</f>
        <v>-3.1158117741644776E-2</v>
      </c>
      <c r="M67" s="366">
        <f t="shared" si="6"/>
        <v>0</v>
      </c>
      <c r="N67" s="637">
        <f t="shared" si="7"/>
        <v>3.4694469519536142E-18</v>
      </c>
    </row>
    <row r="68" spans="1:14" customFormat="1" ht="39.950000000000003" customHeight="1" thickBot="1" x14ac:dyDescent="0.3">
      <c r="A68" s="214">
        <v>8</v>
      </c>
      <c r="B68" s="417"/>
      <c r="C68" s="418"/>
      <c r="D68" s="419"/>
      <c r="E68" s="66" t="s">
        <v>107</v>
      </c>
      <c r="F68" s="243">
        <f>+MAX(ABS(K61-L61),ABS(K62-L62),ABS(K63-L63),ABS(K64-L64),ABS(K65-L65),ABS(K66-L66),ABS(K67-L67),ABS(K68-L68),ABS(K69-L69))</f>
        <v>1.2883377472534083E-2</v>
      </c>
      <c r="G68" s="436" t="str">
        <f>+IF(F68&lt;'Resultados medios Baño Liquido'!E20,"SI","NO")</f>
        <v>SI</v>
      </c>
      <c r="H68" s="154"/>
      <c r="I68" s="382"/>
      <c r="J68" s="382"/>
      <c r="K68" s="431">
        <f>+'RT03-F55 '!B68^2*'Interpolación Patrones  '!$B$25+'RT03-F55 '!B68*'Interpolación Patrones  '!$C$25+'Interpolación Patrones  '!$D$25+B68</f>
        <v>-1.8274740269110693E-2</v>
      </c>
      <c r="L68" s="432">
        <f>+'RT03-F55 '!C68^2*'Interpolación Patrones  '!$H$17+'RT03-F55 '!C68*'Interpolación Patrones  '!$I$17+'Interpolación Patrones  '!$J$17+C68</f>
        <v>-3.1158117741644776E-2</v>
      </c>
      <c r="M68" s="366">
        <f t="shared" si="6"/>
        <v>0</v>
      </c>
      <c r="N68" s="637">
        <f t="shared" si="7"/>
        <v>3.4694469519536142E-18</v>
      </c>
    </row>
    <row r="69" spans="1:14" customFormat="1" ht="39.950000000000003" customHeight="1" thickBot="1" x14ac:dyDescent="0.3">
      <c r="A69" s="214">
        <v>9</v>
      </c>
      <c r="B69" s="417"/>
      <c r="C69" s="418"/>
      <c r="D69" s="419"/>
      <c r="E69" s="65" t="s">
        <v>108</v>
      </c>
      <c r="F69" s="244">
        <f>+MAX(M61:M69)</f>
        <v>0</v>
      </c>
      <c r="G69" s="437" t="str">
        <f>+IF(F69&lt;'Resultados medios Baño Liquido'!D20,"SI","NO")</f>
        <v>SI</v>
      </c>
      <c r="H69" s="154"/>
      <c r="I69" s="382"/>
      <c r="J69" s="382"/>
      <c r="K69" s="438">
        <f>+'RT03-F55 '!B69^2*'Interpolación Patrones  '!$B$25+'RT03-F55 '!B69*'Interpolación Patrones  '!$C$25+'Interpolación Patrones  '!$D$25+B69</f>
        <v>-1.8274740269110693E-2</v>
      </c>
      <c r="L69" s="439">
        <f>+'RT03-F55 '!C69^2*'Interpolación Patrones  '!$H$17+'RT03-F55 '!C69*'Interpolación Patrones  '!$I$17+'Interpolación Patrones  '!$J$17+C69</f>
        <v>-3.1158117741644776E-2</v>
      </c>
      <c r="M69" s="366">
        <f t="shared" si="6"/>
        <v>0</v>
      </c>
      <c r="N69" s="637">
        <f t="shared" si="7"/>
        <v>3.4694469519536142E-18</v>
      </c>
    </row>
    <row r="70" spans="1:14" customFormat="1" ht="39.950000000000003" customHeight="1" x14ac:dyDescent="0.25">
      <c r="A70" s="214" t="s">
        <v>96</v>
      </c>
      <c r="B70" s="227" t="e">
        <f>AVERAGE(B61:B69)</f>
        <v>#DIV/0!</v>
      </c>
      <c r="C70" s="64" t="e">
        <f>AVERAGE(C61:C69)</f>
        <v>#DIV/0!</v>
      </c>
      <c r="D70" s="228" t="e">
        <f>AVERAGE(D61:D69)</f>
        <v>#DIV/0!</v>
      </c>
      <c r="E70" s="953" t="s">
        <v>109</v>
      </c>
      <c r="F70" s="945" t="str">
        <f>+IF(AND(G68="SI",G69="SI"),"SI","NO")</f>
        <v>SI</v>
      </c>
      <c r="G70" s="154"/>
      <c r="H70" s="154"/>
      <c r="I70" s="412"/>
      <c r="J70" s="211" t="s">
        <v>96</v>
      </c>
      <c r="K70" s="270">
        <f>+AVERAGE(K61:K69)</f>
        <v>-1.8274740269110693E-2</v>
      </c>
      <c r="L70" s="243">
        <f>+AVERAGE(L61:L69)</f>
        <v>-3.1158117741644779E-2</v>
      </c>
      <c r="N70" s="529"/>
    </row>
    <row r="71" spans="1:14" customFormat="1" ht="39.950000000000003" customHeight="1" thickBot="1" x14ac:dyDescent="0.3">
      <c r="A71" s="215" t="s">
        <v>97</v>
      </c>
      <c r="B71" s="229" t="e">
        <f>STDEV(B61:B69)</f>
        <v>#DIV/0!</v>
      </c>
      <c r="C71" s="606" t="e">
        <f>STDEV(C61:C69)</f>
        <v>#DIV/0!</v>
      </c>
      <c r="D71" s="230" t="e">
        <f>STDEV(D61:D69)</f>
        <v>#DIV/0!</v>
      </c>
      <c r="E71" s="954"/>
      <c r="F71" s="946"/>
      <c r="G71" s="62"/>
      <c r="H71" s="62"/>
      <c r="I71" s="426"/>
      <c r="J71" s="213" t="s">
        <v>97</v>
      </c>
      <c r="K71" s="234">
        <f>STDEV(K61:K69)</f>
        <v>0</v>
      </c>
      <c r="L71" s="261">
        <f>STDEV(L61:L69)</f>
        <v>3.6799042000400975E-18</v>
      </c>
      <c r="M71" s="530"/>
      <c r="N71" s="531"/>
    </row>
    <row r="72" spans="1:14" ht="15.75" x14ac:dyDescent="0.25">
      <c r="A72" s="382"/>
      <c r="B72" s="57"/>
      <c r="C72" s="57"/>
      <c r="D72" s="382"/>
      <c r="E72" s="382"/>
      <c r="F72" s="382"/>
      <c r="G72" s="382"/>
      <c r="H72" s="382"/>
      <c r="I72" s="382"/>
      <c r="J72" s="382"/>
      <c r="K72" s="382"/>
      <c r="L72" s="382"/>
      <c r="M72" s="169"/>
      <c r="N72" s="169"/>
    </row>
    <row r="73" spans="1:14" ht="16.5" thickBot="1" x14ac:dyDescent="0.3">
      <c r="A73" s="382"/>
      <c r="B73" s="57"/>
      <c r="C73" s="57"/>
      <c r="D73" s="382"/>
      <c r="E73" s="382"/>
      <c r="F73" s="382"/>
      <c r="G73" s="382"/>
      <c r="H73" s="382"/>
      <c r="I73" s="382"/>
      <c r="J73" s="382"/>
      <c r="K73" s="382"/>
      <c r="L73" s="382"/>
      <c r="M73" s="169"/>
      <c r="N73" s="169"/>
    </row>
    <row r="74" spans="1:14" customFormat="1" ht="39.950000000000003" customHeight="1" thickBot="1" x14ac:dyDescent="0.3">
      <c r="A74" s="281" t="s">
        <v>98</v>
      </c>
      <c r="B74" s="291">
        <v>25</v>
      </c>
      <c r="C74" s="286" t="s">
        <v>9</v>
      </c>
      <c r="D74" s="61"/>
      <c r="E74" s="61"/>
      <c r="F74" s="61"/>
      <c r="G74" s="61"/>
      <c r="H74" s="61"/>
      <c r="I74" s="398"/>
      <c r="J74" s="398"/>
      <c r="K74" s="398"/>
      <c r="L74" s="398"/>
      <c r="M74" s="170"/>
      <c r="N74" s="171"/>
    </row>
    <row r="75" spans="1:14" customFormat="1" ht="39.950000000000003" customHeight="1" thickBot="1" x14ac:dyDescent="0.3">
      <c r="A75" s="632" t="s">
        <v>78</v>
      </c>
      <c r="B75" s="285" t="s">
        <v>99</v>
      </c>
      <c r="C75" s="226" t="s">
        <v>100</v>
      </c>
      <c r="D75" s="226" t="s">
        <v>79</v>
      </c>
      <c r="E75" s="220" t="s">
        <v>80</v>
      </c>
      <c r="F75" s="411"/>
      <c r="G75" s="412"/>
      <c r="H75" s="412"/>
      <c r="I75" s="382"/>
      <c r="J75" s="382"/>
      <c r="K75" s="76" t="s">
        <v>101</v>
      </c>
      <c r="L75" s="199" t="s">
        <v>102</v>
      </c>
      <c r="M75" s="13" t="s">
        <v>103</v>
      </c>
      <c r="N75" s="528" t="s">
        <v>104</v>
      </c>
    </row>
    <row r="76" spans="1:14" customFormat="1" ht="39.950000000000003" customHeight="1" x14ac:dyDescent="0.25">
      <c r="A76" s="214">
        <v>1</v>
      </c>
      <c r="B76" s="413"/>
      <c r="C76" s="414"/>
      <c r="D76" s="415"/>
      <c r="E76" s="60" t="s">
        <v>81</v>
      </c>
      <c r="F76" s="416"/>
      <c r="G76" s="412"/>
      <c r="H76" s="412"/>
      <c r="I76" s="150"/>
      <c r="J76" s="150"/>
      <c r="K76" s="427">
        <f>+'RT03-F55 '!B76^2*'Interpolación Patrones  '!$B$25+'RT03-F55 '!B76*'Interpolación Patrones  '!$C$25+'Interpolación Patrones  '!$D$25+B76</f>
        <v>-1.8274740269110693E-2</v>
      </c>
      <c r="L76" s="428">
        <f>+'RT03-F55 '!C76^2*'Interpolación Patrones  '!$H$17+'RT03-F55 '!C76*'Interpolación Patrones  '!$I$17+'Interpolación Patrones  '!$J$17+C76</f>
        <v>-3.1158117741644776E-2</v>
      </c>
      <c r="M76" s="366">
        <f>+ABS($K$85-K76)</f>
        <v>0</v>
      </c>
      <c r="N76" s="637">
        <f>+ABS($L$85-L76)</f>
        <v>3.4694469519536142E-18</v>
      </c>
    </row>
    <row r="77" spans="1:14" customFormat="1" ht="39.950000000000003" customHeight="1" thickBot="1" x14ac:dyDescent="0.3">
      <c r="A77" s="214">
        <v>2</v>
      </c>
      <c r="B77" s="417"/>
      <c r="C77" s="429"/>
      <c r="D77" s="430"/>
      <c r="E77" s="60" t="s">
        <v>82</v>
      </c>
      <c r="F77" s="292" t="str">
        <f>F47</f>
        <v>TH-003</v>
      </c>
      <c r="G77" s="412"/>
      <c r="H77" s="412"/>
      <c r="I77" s="382"/>
      <c r="J77" s="382"/>
      <c r="K77" s="431">
        <f>+'RT03-F55 '!B77^2*'Interpolación Patrones  '!$B$25+'RT03-F55 '!B77*'Interpolación Patrones  '!$C$25+'Interpolación Patrones  '!$D$25+B77</f>
        <v>-1.8274740269110693E-2</v>
      </c>
      <c r="L77" s="432">
        <f>+'RT03-F55 '!C77^2*'Interpolación Patrones  '!$H$17+'RT03-F55 '!C77*'Interpolación Patrones  '!$I$17+'Interpolación Patrones  '!$J$17+C77</f>
        <v>-3.1158117741644776E-2</v>
      </c>
      <c r="M77" s="366">
        <f t="shared" ref="M77:M84" si="8">+ABS($K$85-K77)</f>
        <v>0</v>
      </c>
      <c r="N77" s="637">
        <f t="shared" ref="N77:N84" si="9">+ABS($L$85-L77)</f>
        <v>3.4694469519536142E-18</v>
      </c>
    </row>
    <row r="78" spans="1:14" customFormat="1" ht="39.950000000000003" customHeight="1" x14ac:dyDescent="0.25">
      <c r="A78" s="214">
        <v>3</v>
      </c>
      <c r="B78" s="417"/>
      <c r="C78" s="429"/>
      <c r="D78" s="430"/>
      <c r="E78" s="60" t="s">
        <v>84</v>
      </c>
      <c r="F78" s="201" t="s">
        <v>106</v>
      </c>
      <c r="G78" s="66" t="s">
        <v>86</v>
      </c>
      <c r="H78" s="433">
        <f>B74</f>
        <v>25</v>
      </c>
      <c r="I78" s="216" t="s">
        <v>9</v>
      </c>
      <c r="J78" s="382"/>
      <c r="K78" s="431">
        <f>+'RT03-F55 '!B78^2*'Interpolación Patrones  '!$B$25+'RT03-F55 '!B78*'Interpolación Patrones  '!$C$25+'Interpolación Patrones  '!$D$25+B78</f>
        <v>-1.8274740269110693E-2</v>
      </c>
      <c r="L78" s="432">
        <f>+'RT03-F55 '!C78^2*'Interpolación Patrones  '!$H$17+'RT03-F55 '!C78*'Interpolación Patrones  '!$I$17+'Interpolación Patrones  '!$J$17+C78</f>
        <v>-3.1158117741644776E-2</v>
      </c>
      <c r="M78" s="366">
        <f t="shared" si="8"/>
        <v>0</v>
      </c>
      <c r="N78" s="637">
        <f t="shared" si="9"/>
        <v>3.4694469519536142E-18</v>
      </c>
    </row>
    <row r="79" spans="1:14" customFormat="1" ht="39.950000000000003" customHeight="1" thickBot="1" x14ac:dyDescent="0.3">
      <c r="A79" s="214">
        <v>4</v>
      </c>
      <c r="B79" s="417"/>
      <c r="C79" s="429"/>
      <c r="D79" s="430"/>
      <c r="E79" s="60" t="s">
        <v>91</v>
      </c>
      <c r="F79" s="421">
        <f>F34</f>
        <v>20</v>
      </c>
      <c r="G79" s="65" t="s">
        <v>23</v>
      </c>
      <c r="H79" s="250" t="s">
        <v>92</v>
      </c>
      <c r="I79" s="312" t="str">
        <f>G19</f>
        <v>TH-013</v>
      </c>
      <c r="J79" s="382"/>
      <c r="K79" s="431">
        <f>+'RT03-F55 '!B79^2*'Interpolación Patrones  '!$B$25+'RT03-F55 '!B79*'Interpolación Patrones  '!$C$25+'Interpolación Patrones  '!$D$25+B79</f>
        <v>-1.8274740269110693E-2</v>
      </c>
      <c r="L79" s="432">
        <f>+'RT03-F55 '!C79^2*'Interpolación Patrones  '!$H$17+'RT03-F55 '!C79*'Interpolación Patrones  '!$I$17+'Interpolación Patrones  '!$J$17+C79</f>
        <v>-3.1158117741644776E-2</v>
      </c>
      <c r="M79" s="366">
        <f t="shared" si="8"/>
        <v>0</v>
      </c>
      <c r="N79" s="637">
        <f t="shared" si="9"/>
        <v>3.4694469519536142E-18</v>
      </c>
    </row>
    <row r="80" spans="1:14" customFormat="1" ht="39.950000000000003" customHeight="1" x14ac:dyDescent="0.25">
      <c r="A80" s="214">
        <v>5</v>
      </c>
      <c r="B80" s="417"/>
      <c r="C80" s="418"/>
      <c r="D80" s="419"/>
      <c r="E80" s="231" t="s">
        <v>94</v>
      </c>
      <c r="F80" s="222" t="s">
        <v>95</v>
      </c>
      <c r="G80" s="221" t="s">
        <v>94</v>
      </c>
      <c r="H80" s="219" t="s">
        <v>95</v>
      </c>
      <c r="I80" s="382"/>
      <c r="J80" s="382"/>
      <c r="K80" s="431">
        <f>+'RT03-F55 '!B80^2*'Interpolación Patrones  '!$B$25+'RT03-F55 '!B80*'Interpolación Patrones  '!$C$25+'Interpolación Patrones  '!$D$25+B80</f>
        <v>-1.8274740269110693E-2</v>
      </c>
      <c r="L80" s="432">
        <f>+'RT03-F55 '!C80^2*'Interpolación Patrones  '!$H$17+'RT03-F55 '!C80*'Interpolación Patrones  '!$I$17+'Interpolación Patrones  '!$J$17+C80</f>
        <v>-3.1158117741644776E-2</v>
      </c>
      <c r="M80" s="366">
        <f t="shared" si="8"/>
        <v>0</v>
      </c>
      <c r="N80" s="637">
        <f t="shared" si="9"/>
        <v>3.4694469519536142E-18</v>
      </c>
    </row>
    <row r="81" spans="1:15" customFormat="1" ht="39.950000000000003" customHeight="1" thickBot="1" x14ac:dyDescent="0.3">
      <c r="A81" s="214">
        <v>6</v>
      </c>
      <c r="B81" s="417"/>
      <c r="C81" s="418"/>
      <c r="D81" s="419"/>
      <c r="E81" s="434"/>
      <c r="F81" s="435"/>
      <c r="G81" s="248">
        <f>E81*$H$19+$I$19+E81</f>
        <v>-0.25855281124799306</v>
      </c>
      <c r="H81" s="251">
        <f>F81*$J$19+$K$19+F81</f>
        <v>-4.2136530955014422</v>
      </c>
      <c r="I81" s="382"/>
      <c r="J81" s="382"/>
      <c r="K81" s="431">
        <f>+'RT03-F55 '!B81^2*'Interpolación Patrones  '!$B$25+'RT03-F55 '!B81*'Interpolación Patrones  '!$C$25+'Interpolación Patrones  '!$D$25+B81</f>
        <v>-1.8274740269110693E-2</v>
      </c>
      <c r="L81" s="432">
        <f>+'RT03-F55 '!C81^2*'Interpolación Patrones  '!$H$17+'RT03-F55 '!C81*'Interpolación Patrones  '!$I$17+'Interpolación Patrones  '!$J$17+C81</f>
        <v>-3.1158117741644776E-2</v>
      </c>
      <c r="M81" s="366">
        <f t="shared" si="8"/>
        <v>0</v>
      </c>
      <c r="N81" s="637">
        <f t="shared" si="9"/>
        <v>3.4694469519536142E-18</v>
      </c>
    </row>
    <row r="82" spans="1:15" customFormat="1" ht="39.950000000000003" customHeight="1" thickBot="1" x14ac:dyDescent="0.3">
      <c r="A82" s="214">
        <v>7</v>
      </c>
      <c r="B82" s="417"/>
      <c r="C82" s="418"/>
      <c r="D82" s="419"/>
      <c r="E82" s="58"/>
      <c r="F82" s="154"/>
      <c r="G82" s="154"/>
      <c r="H82" s="154"/>
      <c r="I82" s="382"/>
      <c r="J82" s="382"/>
      <c r="K82" s="431">
        <f>+'RT03-F55 '!B82^2*'Interpolación Patrones  '!$B$25+'RT03-F55 '!B82*'Interpolación Patrones  '!$C$25+'Interpolación Patrones  '!$D$25+B82</f>
        <v>-1.8274740269110693E-2</v>
      </c>
      <c r="L82" s="432">
        <f>+'RT03-F55 '!C82^2*'Interpolación Patrones  '!$H$17+'RT03-F55 '!C82*'Interpolación Patrones  '!$I$17+'Interpolación Patrones  '!$J$17+C82</f>
        <v>-3.1158117741644776E-2</v>
      </c>
      <c r="M82" s="366">
        <f t="shared" si="8"/>
        <v>0</v>
      </c>
      <c r="N82" s="637">
        <f t="shared" si="9"/>
        <v>3.4694469519536142E-18</v>
      </c>
    </row>
    <row r="83" spans="1:15" customFormat="1" ht="39.950000000000003" customHeight="1" thickBot="1" x14ac:dyDescent="0.3">
      <c r="A83" s="214">
        <v>8</v>
      </c>
      <c r="B83" s="417"/>
      <c r="C83" s="418"/>
      <c r="D83" s="419"/>
      <c r="E83" s="66" t="s">
        <v>107</v>
      </c>
      <c r="F83" s="243">
        <f>+MAX(ABS(K76-L76),ABS(K77-L77),ABS(K78-L78),ABS(K79-L79),ABS(K80-L80),ABS(K81-L81),ABS(K82-L82),ABS(K83-L83),ABS(K84-L84))</f>
        <v>1.2883377472534083E-2</v>
      </c>
      <c r="G83" s="436" t="str">
        <f>+IF(F83&lt;'Resultados medios Baño Liquido'!E21,"SI","NO")</f>
        <v>SI</v>
      </c>
      <c r="H83" s="154"/>
      <c r="I83" s="382"/>
      <c r="J83" s="382"/>
      <c r="K83" s="431">
        <f>+'RT03-F55 '!B83^2*'Interpolación Patrones  '!$B$25+'RT03-F55 '!B83*'Interpolación Patrones  '!$C$25+'Interpolación Patrones  '!$D$25+B83</f>
        <v>-1.8274740269110693E-2</v>
      </c>
      <c r="L83" s="432">
        <f>+'RT03-F55 '!C83^2*'Interpolación Patrones  '!$H$17+'RT03-F55 '!C83*'Interpolación Patrones  '!$I$17+'Interpolación Patrones  '!$J$17+C83</f>
        <v>-3.1158117741644776E-2</v>
      </c>
      <c r="M83" s="366">
        <f t="shared" si="8"/>
        <v>0</v>
      </c>
      <c r="N83" s="637">
        <f t="shared" si="9"/>
        <v>3.4694469519536142E-18</v>
      </c>
    </row>
    <row r="84" spans="1:15" customFormat="1" ht="39.950000000000003" customHeight="1" thickBot="1" x14ac:dyDescent="0.3">
      <c r="A84" s="214">
        <v>9</v>
      </c>
      <c r="B84" s="417"/>
      <c r="C84" s="418"/>
      <c r="D84" s="419"/>
      <c r="E84" s="65" t="s">
        <v>108</v>
      </c>
      <c r="F84" s="244">
        <f>+MAX(M76:M84)</f>
        <v>0</v>
      </c>
      <c r="G84" s="437" t="str">
        <f>+IF(F84&lt;'Resultados medios Baño Liquido'!D21,"SI","NO")</f>
        <v>SI</v>
      </c>
      <c r="H84" s="154"/>
      <c r="I84" s="382"/>
      <c r="J84" s="382"/>
      <c r="K84" s="438">
        <f>+'RT03-F55 '!B84^2*'Interpolación Patrones  '!$B$25+'RT03-F55 '!B84*'Interpolación Patrones  '!$C$25+'Interpolación Patrones  '!$D$25+B84</f>
        <v>-1.8274740269110693E-2</v>
      </c>
      <c r="L84" s="439">
        <f>+'RT03-F55 '!C84^2*'Interpolación Patrones  '!$H$17+'RT03-F55 '!C84*'Interpolación Patrones  '!$I$17+'Interpolación Patrones  '!$J$17+C84</f>
        <v>-3.1158117741644776E-2</v>
      </c>
      <c r="M84" s="366">
        <f t="shared" si="8"/>
        <v>0</v>
      </c>
      <c r="N84" s="637">
        <f t="shared" si="9"/>
        <v>3.4694469519536142E-18</v>
      </c>
    </row>
    <row r="85" spans="1:15" customFormat="1" ht="39.950000000000003" customHeight="1" x14ac:dyDescent="0.25">
      <c r="A85" s="214" t="s">
        <v>96</v>
      </c>
      <c r="B85" s="227" t="e">
        <f>AVERAGE(B76:B84)</f>
        <v>#DIV/0!</v>
      </c>
      <c r="C85" s="64" t="e">
        <f>AVERAGE(C76:C84)</f>
        <v>#DIV/0!</v>
      </c>
      <c r="D85" s="228" t="e">
        <f>AVERAGE(D76:D84)</f>
        <v>#DIV/0!</v>
      </c>
      <c r="E85" s="953" t="s">
        <v>109</v>
      </c>
      <c r="F85" s="945" t="str">
        <f>+IF(AND(G83="SI",G84="SI"),"SI","NO")</f>
        <v>SI</v>
      </c>
      <c r="G85" s="154"/>
      <c r="H85" s="154"/>
      <c r="I85" s="412"/>
      <c r="J85" s="211" t="s">
        <v>96</v>
      </c>
      <c r="K85" s="270">
        <f>+AVERAGE(K76:K84)</f>
        <v>-1.8274740269110693E-2</v>
      </c>
      <c r="L85" s="243">
        <f>+AVERAGE(L76:L84)</f>
        <v>-3.1158117741644779E-2</v>
      </c>
      <c r="N85" s="529"/>
    </row>
    <row r="86" spans="1:15" customFormat="1" ht="39.950000000000003" customHeight="1" thickBot="1" x14ac:dyDescent="0.3">
      <c r="A86" s="215" t="s">
        <v>97</v>
      </c>
      <c r="B86" s="229" t="e">
        <f>STDEV(B76:B84)</f>
        <v>#DIV/0!</v>
      </c>
      <c r="C86" s="122" t="e">
        <f>STDEV(C76:C84)</f>
        <v>#DIV/0!</v>
      </c>
      <c r="D86" s="230" t="e">
        <f>STDEV(D76:D84)</f>
        <v>#DIV/0!</v>
      </c>
      <c r="E86" s="954"/>
      <c r="F86" s="946"/>
      <c r="G86" s="62"/>
      <c r="H86" s="62"/>
      <c r="I86" s="426"/>
      <c r="J86" s="213" t="s">
        <v>97</v>
      </c>
      <c r="K86" s="234">
        <f>STDEV(K76:K84)</f>
        <v>0</v>
      </c>
      <c r="L86" s="261">
        <f>STDEV(L76:L84)</f>
        <v>3.6799042000400975E-18</v>
      </c>
      <c r="M86" s="530"/>
      <c r="N86" s="531"/>
    </row>
    <row r="87" spans="1:15" ht="15.75" x14ac:dyDescent="0.25">
      <c r="A87" s="382"/>
      <c r="B87" s="57"/>
      <c r="C87" s="57"/>
      <c r="D87" s="382"/>
      <c r="E87" s="382"/>
      <c r="F87" s="382"/>
      <c r="G87" s="382"/>
      <c r="H87" s="382"/>
      <c r="I87" s="382"/>
      <c r="J87" s="382"/>
      <c r="K87" s="382"/>
      <c r="L87" s="382"/>
      <c r="M87" s="169"/>
      <c r="N87" s="169"/>
    </row>
    <row r="88" spans="1:15" ht="16.5" thickBot="1" x14ac:dyDescent="0.3">
      <c r="A88" s="382"/>
      <c r="B88" s="57"/>
      <c r="C88" s="57"/>
      <c r="D88" s="382"/>
      <c r="E88" s="382"/>
      <c r="F88" s="382"/>
      <c r="G88" s="382"/>
      <c r="H88" s="382"/>
      <c r="I88" s="382"/>
      <c r="J88" s="382"/>
      <c r="K88" s="382"/>
      <c r="L88" s="382"/>
      <c r="M88" s="169"/>
      <c r="N88" s="169"/>
    </row>
    <row r="89" spans="1:15" ht="39.950000000000003" customHeight="1" thickBot="1" x14ac:dyDescent="0.3">
      <c r="A89" s="216" t="s">
        <v>98</v>
      </c>
      <c r="B89" s="291">
        <v>50</v>
      </c>
      <c r="C89" s="284" t="s">
        <v>9</v>
      </c>
      <c r="D89" s="410"/>
      <c r="E89" s="410"/>
      <c r="F89" s="410"/>
      <c r="G89" s="410"/>
      <c r="H89" s="410"/>
      <c r="I89" s="398"/>
      <c r="J89" s="398"/>
      <c r="K89" s="398"/>
      <c r="L89" s="398"/>
      <c r="M89" s="170"/>
      <c r="N89" s="171"/>
      <c r="O89"/>
    </row>
    <row r="90" spans="1:15" ht="39.950000000000003" customHeight="1" thickBot="1" x14ac:dyDescent="0.3">
      <c r="A90" s="217" t="s">
        <v>78</v>
      </c>
      <c r="B90" s="285" t="s">
        <v>99</v>
      </c>
      <c r="C90" s="224" t="s">
        <v>100</v>
      </c>
      <c r="D90" s="226" t="s">
        <v>79</v>
      </c>
      <c r="E90" s="223" t="s">
        <v>80</v>
      </c>
      <c r="F90" s="411"/>
      <c r="G90" s="412"/>
      <c r="H90" s="412"/>
      <c r="I90" s="382"/>
      <c r="J90" s="382"/>
      <c r="K90" s="76" t="s">
        <v>110</v>
      </c>
      <c r="L90" s="199" t="s">
        <v>102</v>
      </c>
      <c r="M90" s="13" t="s">
        <v>103</v>
      </c>
      <c r="N90" s="528" t="s">
        <v>104</v>
      </c>
      <c r="O90"/>
    </row>
    <row r="91" spans="1:15" ht="39.950000000000003" customHeight="1" x14ac:dyDescent="0.25">
      <c r="A91" s="217">
        <v>1</v>
      </c>
      <c r="B91" s="413"/>
      <c r="C91" s="440"/>
      <c r="D91" s="441"/>
      <c r="E91" s="120" t="s">
        <v>81</v>
      </c>
      <c r="F91" s="527"/>
      <c r="G91" s="412"/>
      <c r="H91" s="412"/>
      <c r="I91" s="150"/>
      <c r="J91" s="150"/>
      <c r="K91" s="264">
        <f>+'RT03-F55 '!B91^2*'Interpolación Patrones  '!$B$25+'RT03-F55 '!B91*'Interpolación Patrones  '!$C$25+'Interpolación Patrones  '!$D$25+B91</f>
        <v>-1.8274740269110693E-2</v>
      </c>
      <c r="L91" s="262">
        <f>+'RT03-F55 '!C91^2*'Interpolación Patrones  '!$H$17+'RT03-F55 '!C91*'Interpolación Patrones  '!$I$17+'Interpolación Patrones  '!$J$17+C91</f>
        <v>-3.1158117741644776E-2</v>
      </c>
      <c r="M91" s="366">
        <f>+ABS($K$100-K91)</f>
        <v>0</v>
      </c>
      <c r="N91" s="637">
        <f>+ABS($L$100-L91)</f>
        <v>3.4694469519536142E-18</v>
      </c>
      <c r="O91"/>
    </row>
    <row r="92" spans="1:15" ht="39.950000000000003" customHeight="1" thickBot="1" x14ac:dyDescent="0.3">
      <c r="A92" s="217">
        <v>2</v>
      </c>
      <c r="B92" s="417"/>
      <c r="C92" s="418"/>
      <c r="D92" s="419"/>
      <c r="E92" s="120" t="s">
        <v>82</v>
      </c>
      <c r="F92" s="292" t="str">
        <f>F47</f>
        <v>TH-003</v>
      </c>
      <c r="G92" s="412"/>
      <c r="H92" s="412"/>
      <c r="I92" s="382"/>
      <c r="J92" s="382"/>
      <c r="K92" s="265">
        <f>+'RT03-F55 '!B92^2*'Interpolación Patrones  '!$B$25+'RT03-F55 '!B92*'Interpolación Patrones  '!$C$25+'Interpolación Patrones  '!$D$25+B92</f>
        <v>-1.8274740269110693E-2</v>
      </c>
      <c r="L92" s="263">
        <f>+'RT03-F55 '!C92^2*'Interpolación Patrones  '!$H$17+'RT03-F55 '!C92*'Interpolación Patrones  '!$I$17+'Interpolación Patrones  '!$J$17+C92</f>
        <v>-3.1158117741644776E-2</v>
      </c>
      <c r="M92" s="366">
        <f t="shared" ref="M92:M99" si="10">+ABS($K$100-K92)</f>
        <v>0</v>
      </c>
      <c r="N92" s="637">
        <f t="shared" ref="N92:N99" si="11">+ABS($L$100-L92)</f>
        <v>3.4694469519536142E-18</v>
      </c>
      <c r="O92"/>
    </row>
    <row r="93" spans="1:15" ht="39.950000000000003" customHeight="1" x14ac:dyDescent="0.25">
      <c r="A93" s="217">
        <v>3</v>
      </c>
      <c r="B93" s="417"/>
      <c r="C93" s="418"/>
      <c r="D93" s="419"/>
      <c r="E93" s="120" t="s">
        <v>84</v>
      </c>
      <c r="F93" s="201" t="s">
        <v>106</v>
      </c>
      <c r="G93" s="66" t="s">
        <v>86</v>
      </c>
      <c r="H93" s="433">
        <f>B89</f>
        <v>50</v>
      </c>
      <c r="I93" s="216" t="s">
        <v>9</v>
      </c>
      <c r="J93" s="382"/>
      <c r="K93" s="265">
        <f>+'RT03-F55 '!B93^2*'Interpolación Patrones  '!$B$25+'RT03-F55 '!B93*'Interpolación Patrones  '!$C$25+'Interpolación Patrones  '!$D$25+B93</f>
        <v>-1.8274740269110693E-2</v>
      </c>
      <c r="L93" s="263">
        <f>+'RT03-F55 '!C93^2*'Interpolación Patrones  '!$H$17+'RT03-F55 '!C93*'Interpolación Patrones  '!$I$17+'Interpolación Patrones  '!$J$17+C93</f>
        <v>-3.1158117741644776E-2</v>
      </c>
      <c r="M93" s="366">
        <f t="shared" si="10"/>
        <v>0</v>
      </c>
      <c r="N93" s="637">
        <f t="shared" si="11"/>
        <v>3.4694469519536142E-18</v>
      </c>
      <c r="O93"/>
    </row>
    <row r="94" spans="1:15" ht="39.950000000000003" customHeight="1" thickBot="1" x14ac:dyDescent="0.3">
      <c r="A94" s="217">
        <v>4</v>
      </c>
      <c r="B94" s="417"/>
      <c r="C94" s="418"/>
      <c r="D94" s="419"/>
      <c r="E94" s="121" t="s">
        <v>91</v>
      </c>
      <c r="F94" s="421">
        <v>20</v>
      </c>
      <c r="G94" s="65" t="s">
        <v>23</v>
      </c>
      <c r="H94" s="250" t="s">
        <v>92</v>
      </c>
      <c r="I94" s="312" t="str">
        <f>G19</f>
        <v>TH-013</v>
      </c>
      <c r="J94" s="382"/>
      <c r="K94" s="265">
        <f>+'RT03-F55 '!B94^2*'Interpolación Patrones  '!$B$25+'RT03-F55 '!B94*'Interpolación Patrones  '!$C$25+'Interpolación Patrones  '!$D$25+B94</f>
        <v>-1.8274740269110693E-2</v>
      </c>
      <c r="L94" s="263">
        <f>+'RT03-F55 '!C94^2*'Interpolación Patrones  '!$H$17+'RT03-F55 '!C94*'Interpolación Patrones  '!$I$17+'Interpolación Patrones  '!$J$17+C94</f>
        <v>-3.1158117741644776E-2</v>
      </c>
      <c r="M94" s="366">
        <f t="shared" si="10"/>
        <v>0</v>
      </c>
      <c r="N94" s="637">
        <f t="shared" si="11"/>
        <v>3.4694469519536142E-18</v>
      </c>
      <c r="O94"/>
    </row>
    <row r="95" spans="1:15" ht="39.950000000000003" customHeight="1" x14ac:dyDescent="0.25">
      <c r="A95" s="217">
        <v>5</v>
      </c>
      <c r="B95" s="417"/>
      <c r="C95" s="418"/>
      <c r="D95" s="419"/>
      <c r="E95" s="60" t="s">
        <v>94</v>
      </c>
      <c r="F95" s="219" t="s">
        <v>95</v>
      </c>
      <c r="G95" s="221" t="s">
        <v>94</v>
      </c>
      <c r="H95" s="219" t="s">
        <v>95</v>
      </c>
      <c r="I95" s="382"/>
      <c r="J95" s="382"/>
      <c r="K95" s="265">
        <f>+'RT03-F55 '!B95^2*'Interpolación Patrones  '!$B$25+'RT03-F55 '!B95*'Interpolación Patrones  '!$C$25+'Interpolación Patrones  '!$D$25+B95</f>
        <v>-1.8274740269110693E-2</v>
      </c>
      <c r="L95" s="263">
        <f>+'RT03-F55 '!C95^2*'Interpolación Patrones  '!$H$17+'RT03-F55 '!C95*'Interpolación Patrones  '!$I$17+'Interpolación Patrones  '!$J$17+C95</f>
        <v>-3.1158117741644776E-2</v>
      </c>
      <c r="M95" s="366">
        <f t="shared" si="10"/>
        <v>0</v>
      </c>
      <c r="N95" s="637">
        <f t="shared" si="11"/>
        <v>3.4694469519536142E-18</v>
      </c>
      <c r="O95"/>
    </row>
    <row r="96" spans="1:15" ht="39.950000000000003" customHeight="1" thickBot="1" x14ac:dyDescent="0.3">
      <c r="A96" s="217">
        <v>6</v>
      </c>
      <c r="B96" s="417"/>
      <c r="C96" s="418"/>
      <c r="D96" s="419"/>
      <c r="E96" s="422"/>
      <c r="F96" s="423"/>
      <c r="G96" s="248">
        <f>E96*$H$19+$I$19+E96</f>
        <v>-0.25855281124799306</v>
      </c>
      <c r="H96" s="251">
        <f>F96*$J$19+$K$19+F96</f>
        <v>-4.2136530955014422</v>
      </c>
      <c r="I96" s="382"/>
      <c r="J96" s="382"/>
      <c r="K96" s="265">
        <f>+'RT03-F55 '!B96^2*'Interpolación Patrones  '!$B$25+'RT03-F55 '!B96*'Interpolación Patrones  '!$C$25+'Interpolación Patrones  '!$D$25+B96</f>
        <v>-1.8274740269110693E-2</v>
      </c>
      <c r="L96" s="263">
        <f>+'RT03-F55 '!C96^2*'Interpolación Patrones  '!$H$17+'RT03-F55 '!C96*'Interpolación Patrones  '!$I$17+'Interpolación Patrones  '!$J$17+C96</f>
        <v>-3.1158117741644776E-2</v>
      </c>
      <c r="M96" s="366">
        <f t="shared" si="10"/>
        <v>0</v>
      </c>
      <c r="N96" s="637">
        <f t="shared" si="11"/>
        <v>3.4694469519536142E-18</v>
      </c>
      <c r="O96"/>
    </row>
    <row r="97" spans="1:15" ht="39.950000000000003" customHeight="1" thickBot="1" x14ac:dyDescent="0.3">
      <c r="A97" s="217">
        <v>7</v>
      </c>
      <c r="B97" s="417"/>
      <c r="C97" s="418"/>
      <c r="D97" s="419"/>
      <c r="E97" s="58"/>
      <c r="F97" s="412"/>
      <c r="G97" s="412"/>
      <c r="H97" s="412"/>
      <c r="I97" s="382"/>
      <c r="J97" s="382"/>
      <c r="K97" s="265">
        <f>+'RT03-F55 '!B97^2*'Interpolación Patrones  '!$B$25+'RT03-F55 '!B97*'Interpolación Patrones  '!$C$25+'Interpolación Patrones  '!$D$25+B97</f>
        <v>-1.8274740269110693E-2</v>
      </c>
      <c r="L97" s="263">
        <f>+'RT03-F55 '!C97^2*'Interpolación Patrones  '!$H$17+'RT03-F55 '!C97*'Interpolación Patrones  '!$I$17+'Interpolación Patrones  '!$J$17+C97</f>
        <v>-3.1158117741644776E-2</v>
      </c>
      <c r="M97" s="366">
        <f t="shared" si="10"/>
        <v>0</v>
      </c>
      <c r="N97" s="637">
        <f t="shared" si="11"/>
        <v>3.4694469519536142E-18</v>
      </c>
      <c r="O97"/>
    </row>
    <row r="98" spans="1:15" ht="39.950000000000003" customHeight="1" thickBot="1" x14ac:dyDescent="0.3">
      <c r="A98" s="217">
        <v>8</v>
      </c>
      <c r="B98" s="417"/>
      <c r="C98" s="418"/>
      <c r="D98" s="419"/>
      <c r="E98" s="66" t="s">
        <v>107</v>
      </c>
      <c r="F98" s="243">
        <f>+MAX(ABS(K91-L91),ABS(K92-L92),ABS(K93-L93),ABS(K94-L94),ABS(K95-L95),ABS(K96-L96),ABS(K97-L97),ABS(K98-L98),ABS(K99-L99))</f>
        <v>1.2883377472534083E-2</v>
      </c>
      <c r="G98" s="436" t="str">
        <f>+IF(F98&lt;'Resultados medios Baño Liquido'!E18,"SI","NO")</f>
        <v>SI</v>
      </c>
      <c r="H98" s="412"/>
      <c r="I98" s="382"/>
      <c r="J98" s="382"/>
      <c r="K98" s="265">
        <f>+'RT03-F55 '!B98^2*'Interpolación Patrones  '!$B$25+'RT03-F55 '!B98*'Interpolación Patrones  '!$C$25+'Interpolación Patrones  '!$D$25+B98</f>
        <v>-1.8274740269110693E-2</v>
      </c>
      <c r="L98" s="263">
        <f>+'RT03-F55 '!C98^2*'Interpolación Patrones  '!$H$17+'RT03-F55 '!C98*'Interpolación Patrones  '!$I$17+'Interpolación Patrones  '!$J$17+C98</f>
        <v>-3.1158117741644776E-2</v>
      </c>
      <c r="M98" s="366">
        <f t="shared" si="10"/>
        <v>0</v>
      </c>
      <c r="N98" s="637">
        <f t="shared" si="11"/>
        <v>3.4694469519536142E-18</v>
      </c>
      <c r="O98"/>
    </row>
    <row r="99" spans="1:15" ht="39.950000000000003" customHeight="1" thickBot="1" x14ac:dyDescent="0.3">
      <c r="A99" s="217">
        <v>9</v>
      </c>
      <c r="B99" s="417"/>
      <c r="C99" s="418"/>
      <c r="D99" s="419"/>
      <c r="E99" s="65" t="s">
        <v>108</v>
      </c>
      <c r="F99" s="244">
        <f>+MAX(M91:M99)</f>
        <v>0</v>
      </c>
      <c r="G99" s="437" t="str">
        <f>+IF(F99&lt;'Resultados medios Baño Liquido'!D18,"SI","NO")</f>
        <v>SI</v>
      </c>
      <c r="H99" s="412"/>
      <c r="I99" s="382"/>
      <c r="J99" s="382"/>
      <c r="K99" s="266">
        <f>+'RT03-F55 '!B99^2*'Interpolación Patrones  '!$B$25+'RT03-F55 '!B99*'Interpolación Patrones  '!$C$25+'Interpolación Patrones  '!$D$25+B99</f>
        <v>-1.8274740269110693E-2</v>
      </c>
      <c r="L99" s="267">
        <f>+'RT03-F55 '!C99^2*'Interpolación Patrones  '!$H$17+'RT03-F55 '!C99*'Interpolación Patrones  '!$I$17+'Interpolación Patrones  '!$J$17+C99</f>
        <v>-3.1158117741644776E-2</v>
      </c>
      <c r="M99" s="366">
        <f t="shared" si="10"/>
        <v>0</v>
      </c>
      <c r="N99" s="637">
        <f t="shared" si="11"/>
        <v>3.4694469519536142E-18</v>
      </c>
      <c r="O99"/>
    </row>
    <row r="100" spans="1:15" ht="39.950000000000003" customHeight="1" x14ac:dyDescent="0.25">
      <c r="A100" s="217" t="s">
        <v>96</v>
      </c>
      <c r="B100" s="232" t="e">
        <f>AVERAGE(B91:B99)</f>
        <v>#DIV/0!</v>
      </c>
      <c r="C100" s="67" t="e">
        <f>AVERAGE(C91:C99)</f>
        <v>#DIV/0!</v>
      </c>
      <c r="D100" s="233" t="e">
        <f>AVERAGE(D91:D99)</f>
        <v>#DIV/0!</v>
      </c>
      <c r="E100" s="933" t="s">
        <v>109</v>
      </c>
      <c r="F100" s="945" t="str">
        <f>+IF(AND(G98="SI",G99="SI"),"SI","NO")</f>
        <v>SI</v>
      </c>
      <c r="G100" s="153"/>
      <c r="H100" s="412"/>
      <c r="I100" s="412"/>
      <c r="J100" s="211" t="s">
        <v>96</v>
      </c>
      <c r="K100" s="268">
        <f>+AVERAGE(K91:K99)</f>
        <v>-1.8274740269110693E-2</v>
      </c>
      <c r="L100" s="269">
        <f>+AVERAGE(L91:L99)</f>
        <v>-3.1158117741644779E-2</v>
      </c>
      <c r="M100" s="532"/>
      <c r="N100" s="533"/>
      <c r="O100"/>
    </row>
    <row r="101" spans="1:15" ht="39.950000000000003" customHeight="1" thickBot="1" x14ac:dyDescent="0.3">
      <c r="A101" s="218" t="s">
        <v>97</v>
      </c>
      <c r="B101" s="234" t="e">
        <f>STDEV(B91:B99)</f>
        <v>#DIV/0!</v>
      </c>
      <c r="C101" s="123" t="e">
        <f>STDEV(C91:C99)</f>
        <v>#DIV/0!</v>
      </c>
      <c r="D101" s="124" t="e">
        <f>STDEV(D91:D99)</f>
        <v>#DIV/0!</v>
      </c>
      <c r="E101" s="934"/>
      <c r="F101" s="946"/>
      <c r="G101" s="426"/>
      <c r="H101" s="426"/>
      <c r="I101" s="426"/>
      <c r="J101" s="213" t="s">
        <v>97</v>
      </c>
      <c r="K101" s="229">
        <f>STDEV(K91:K99)</f>
        <v>0</v>
      </c>
      <c r="L101" s="230">
        <f>STDEV(L91:L99)</f>
        <v>3.6799042000400975E-18</v>
      </c>
      <c r="M101" s="530"/>
      <c r="N101" s="531"/>
      <c r="O101"/>
    </row>
    <row r="102" spans="1:15" ht="15.75" x14ac:dyDescent="0.25">
      <c r="A102" s="382"/>
      <c r="B102" s="382"/>
      <c r="C102" s="382"/>
      <c r="D102" s="382"/>
      <c r="E102" s="382"/>
      <c r="F102" s="382"/>
      <c r="G102" s="382"/>
      <c r="H102" s="382"/>
      <c r="I102" s="382"/>
      <c r="J102" s="382"/>
      <c r="K102" s="382"/>
      <c r="L102" s="382"/>
    </row>
    <row r="103" spans="1:15" ht="16.5" thickBot="1" x14ac:dyDescent="0.3">
      <c r="A103" s="382"/>
      <c r="B103" s="382"/>
      <c r="C103" s="382"/>
      <c r="D103" s="382"/>
      <c r="E103" s="383"/>
      <c r="F103" s="382"/>
      <c r="G103" s="382"/>
      <c r="H103" s="382"/>
      <c r="I103" s="382"/>
      <c r="J103" s="382"/>
      <c r="K103" s="382"/>
      <c r="L103" s="382"/>
    </row>
    <row r="104" spans="1:15" ht="39.950000000000003" customHeight="1" thickBot="1" x14ac:dyDescent="0.3">
      <c r="A104" s="834" t="s">
        <v>111</v>
      </c>
      <c r="B104" s="836"/>
      <c r="C104" s="398"/>
      <c r="D104" s="398"/>
      <c r="E104" s="398"/>
      <c r="F104" s="398"/>
      <c r="G104" s="398"/>
      <c r="H104" s="398"/>
      <c r="I104" s="398"/>
      <c r="J104" s="398"/>
      <c r="K104" s="398"/>
      <c r="L104" s="398"/>
      <c r="M104" s="147"/>
      <c r="N104" s="148"/>
    </row>
    <row r="105" spans="1:15" ht="39.950000000000003" customHeight="1" thickBot="1" x14ac:dyDescent="0.3">
      <c r="A105" s="236" t="s">
        <v>98</v>
      </c>
      <c r="B105" s="291">
        <v>0</v>
      </c>
      <c r="C105" s="412"/>
      <c r="D105" s="412"/>
      <c r="E105" s="412"/>
      <c r="F105" s="412"/>
      <c r="G105" s="382"/>
      <c r="H105" s="382"/>
      <c r="I105" s="382"/>
      <c r="J105" s="382"/>
      <c r="K105" s="382"/>
      <c r="L105" s="382"/>
      <c r="N105" s="149"/>
    </row>
    <row r="106" spans="1:15" ht="39.950000000000003" customHeight="1" thickBot="1" x14ac:dyDescent="0.3">
      <c r="A106" s="65" t="s">
        <v>78</v>
      </c>
      <c r="B106" s="222" t="str">
        <f>B15</f>
        <v>IBC °C</v>
      </c>
      <c r="C106" s="412"/>
      <c r="D106" s="412"/>
      <c r="E106" s="412"/>
      <c r="F106" s="412"/>
      <c r="G106" s="155"/>
      <c r="H106" s="155"/>
      <c r="I106" s="155"/>
      <c r="J106" s="382"/>
      <c r="K106" s="382"/>
      <c r="L106" s="382"/>
      <c r="N106" s="149"/>
    </row>
    <row r="107" spans="1:15" ht="39.950000000000003" customHeight="1" thickBot="1" x14ac:dyDescent="0.3">
      <c r="A107" s="235">
        <v>1</v>
      </c>
      <c r="B107" s="442"/>
      <c r="C107" s="412"/>
      <c r="D107" s="412"/>
      <c r="E107" s="412"/>
      <c r="F107" s="412"/>
      <c r="G107" s="156"/>
      <c r="H107" s="156"/>
      <c r="I107" s="156"/>
      <c r="J107" s="382"/>
      <c r="K107" s="382"/>
      <c r="L107" s="382"/>
      <c r="N107" s="149"/>
      <c r="O107" s="16"/>
    </row>
    <row r="108" spans="1:15" ht="39.950000000000003" customHeight="1" x14ac:dyDescent="0.25">
      <c r="A108" s="236">
        <v>2</v>
      </c>
      <c r="B108" s="443"/>
      <c r="C108" s="220" t="s">
        <v>80</v>
      </c>
      <c r="D108" s="444"/>
      <c r="E108" s="412"/>
      <c r="F108" s="412"/>
      <c r="G108" s="157"/>
      <c r="H108" s="157"/>
      <c r="I108" s="157"/>
      <c r="J108" s="382"/>
      <c r="K108" s="382"/>
      <c r="L108" s="382"/>
      <c r="N108" s="149"/>
    </row>
    <row r="109" spans="1:15" ht="39.950000000000003" customHeight="1" thickBot="1" x14ac:dyDescent="0.3">
      <c r="A109" s="235">
        <v>3</v>
      </c>
      <c r="B109" s="443"/>
      <c r="C109" s="258" t="s">
        <v>81</v>
      </c>
      <c r="D109" s="445"/>
      <c r="E109" s="412"/>
      <c r="F109" s="412"/>
      <c r="G109" s="157"/>
      <c r="H109" s="157"/>
      <c r="I109" s="157"/>
      <c r="J109" s="382"/>
      <c r="K109" s="382"/>
      <c r="L109" s="382"/>
      <c r="N109" s="149"/>
    </row>
    <row r="110" spans="1:15" ht="39.950000000000003" customHeight="1" thickBot="1" x14ac:dyDescent="0.3">
      <c r="A110" s="235">
        <v>4</v>
      </c>
      <c r="B110" s="443"/>
      <c r="C110" s="220" t="s">
        <v>82</v>
      </c>
      <c r="D110" s="941" t="s">
        <v>83</v>
      </c>
      <c r="E110" s="942"/>
      <c r="G110" s="157"/>
      <c r="H110" s="157"/>
      <c r="I110" s="157"/>
      <c r="J110" s="382"/>
      <c r="K110" s="382"/>
      <c r="L110" s="382"/>
      <c r="N110" s="149"/>
    </row>
    <row r="111" spans="1:15" ht="39.950000000000003" customHeight="1" x14ac:dyDescent="0.25">
      <c r="A111" s="235">
        <v>5</v>
      </c>
      <c r="B111" s="443"/>
      <c r="C111" s="221" t="s">
        <v>84</v>
      </c>
      <c r="D111" s="200" t="s">
        <v>112</v>
      </c>
      <c r="E111" s="201" t="s">
        <v>86</v>
      </c>
      <c r="F111" s="446">
        <f>B105</f>
        <v>0</v>
      </c>
      <c r="G111" s="249" t="s">
        <v>9</v>
      </c>
      <c r="H111" s="382"/>
      <c r="I111" s="157"/>
      <c r="J111" s="382"/>
      <c r="K111" s="382"/>
      <c r="L111" s="382"/>
      <c r="N111" s="149"/>
    </row>
    <row r="112" spans="1:15" ht="39.950000000000003" customHeight="1" thickBot="1" x14ac:dyDescent="0.3">
      <c r="A112" s="235">
        <v>6</v>
      </c>
      <c r="B112" s="443"/>
      <c r="C112" s="221" t="s">
        <v>91</v>
      </c>
      <c r="D112" s="447">
        <f>F34</f>
        <v>20</v>
      </c>
      <c r="E112" s="201" t="s">
        <v>23</v>
      </c>
      <c r="F112" s="252" t="s">
        <v>92</v>
      </c>
      <c r="G112" s="313" t="str">
        <f>G19</f>
        <v>TH-013</v>
      </c>
      <c r="H112" s="382"/>
      <c r="I112" s="157"/>
      <c r="J112" s="382"/>
      <c r="K112" s="382"/>
      <c r="L112" s="382"/>
      <c r="N112" s="149"/>
    </row>
    <row r="113" spans="1:14" ht="39.950000000000003" customHeight="1" x14ac:dyDescent="0.25">
      <c r="A113" s="235">
        <v>7</v>
      </c>
      <c r="B113" s="443"/>
      <c r="C113" s="221" t="s">
        <v>94</v>
      </c>
      <c r="D113" s="118" t="s">
        <v>95</v>
      </c>
      <c r="E113" s="219" t="s">
        <v>94</v>
      </c>
      <c r="F113" s="253" t="s">
        <v>95</v>
      </c>
      <c r="G113" s="157"/>
      <c r="H113" s="157"/>
      <c r="I113" s="157"/>
      <c r="J113" s="382"/>
      <c r="K113" s="382"/>
      <c r="L113" s="382"/>
      <c r="N113" s="149"/>
    </row>
    <row r="114" spans="1:14" ht="39.950000000000003" customHeight="1" thickBot="1" x14ac:dyDescent="0.3">
      <c r="A114" s="237">
        <v>8</v>
      </c>
      <c r="B114" s="443"/>
      <c r="C114" s="448"/>
      <c r="D114" s="449"/>
      <c r="E114" s="246">
        <f>C114*$H$19+$I$19+C114</f>
        <v>-0.25855281124799306</v>
      </c>
      <c r="F114" s="259">
        <f>D114*$J$19+$K$19+D114</f>
        <v>-4.2136530955014422</v>
      </c>
      <c r="G114" s="157"/>
      <c r="H114" s="157"/>
      <c r="I114" s="157"/>
      <c r="J114" s="382"/>
      <c r="K114" s="382"/>
      <c r="L114" s="382"/>
      <c r="N114" s="149"/>
    </row>
    <row r="115" spans="1:14" ht="39.950000000000003" customHeight="1" x14ac:dyDescent="0.25">
      <c r="A115" s="235">
        <v>9</v>
      </c>
      <c r="B115" s="443"/>
      <c r="C115" s="412"/>
      <c r="D115" s="412"/>
      <c r="E115" s="412"/>
      <c r="F115" s="412"/>
      <c r="G115" s="157"/>
      <c r="H115" s="157"/>
      <c r="I115" s="157"/>
      <c r="J115" s="382"/>
      <c r="K115" s="382"/>
      <c r="L115" s="382"/>
      <c r="N115" s="149"/>
    </row>
    <row r="116" spans="1:14" ht="39.950000000000003" customHeight="1" x14ac:dyDescent="0.25">
      <c r="A116" s="235" t="s">
        <v>96</v>
      </c>
      <c r="B116" s="239" t="e">
        <f>AVERAGE(B107:B115)</f>
        <v>#DIV/0!</v>
      </c>
      <c r="C116" s="412"/>
      <c r="D116" s="412"/>
      <c r="E116" s="412"/>
      <c r="F116" s="412"/>
      <c r="G116" s="157"/>
      <c r="H116" s="157"/>
      <c r="I116" s="157"/>
      <c r="J116" s="382"/>
      <c r="K116" s="406"/>
      <c r="L116" s="382"/>
      <c r="N116" s="149"/>
    </row>
    <row r="117" spans="1:14" ht="39.950000000000003" customHeight="1" thickBot="1" x14ac:dyDescent="0.3">
      <c r="A117" s="238" t="s">
        <v>97</v>
      </c>
      <c r="B117" s="240" t="e">
        <f>STDEV(B107:B115)</f>
        <v>#DIV/0!</v>
      </c>
      <c r="C117" s="426"/>
      <c r="D117" s="426"/>
      <c r="E117" s="426"/>
      <c r="F117" s="426"/>
      <c r="G117" s="158"/>
      <c r="H117" s="158"/>
      <c r="I117" s="158"/>
      <c r="J117" s="408"/>
      <c r="K117" s="408"/>
      <c r="L117" s="408"/>
      <c r="M117" s="151"/>
      <c r="N117" s="152"/>
    </row>
    <row r="118" spans="1:14" ht="15.75" x14ac:dyDescent="0.25">
      <c r="A118" s="382"/>
      <c r="B118" s="382"/>
      <c r="C118" s="382"/>
      <c r="D118" s="382"/>
      <c r="E118" s="382"/>
      <c r="F118" s="382"/>
      <c r="G118" s="382"/>
      <c r="H118" s="382"/>
      <c r="I118" s="57"/>
      <c r="J118" s="382"/>
      <c r="K118" s="382"/>
      <c r="L118" s="382"/>
    </row>
    <row r="119" spans="1:14" ht="15.75" x14ac:dyDescent="0.25">
      <c r="A119" s="382"/>
      <c r="B119" s="382"/>
      <c r="C119" s="382"/>
      <c r="D119" s="382"/>
      <c r="E119" s="382"/>
      <c r="F119" s="382"/>
      <c r="G119" s="382"/>
      <c r="H119" s="382"/>
      <c r="I119" s="382"/>
      <c r="J119" s="382"/>
      <c r="K119" s="382"/>
      <c r="L119" s="382"/>
    </row>
    <row r="120" spans="1:14" ht="15.75" x14ac:dyDescent="0.25">
      <c r="A120" s="628"/>
      <c r="B120" s="629"/>
      <c r="C120" s="961"/>
      <c r="D120" s="382"/>
      <c r="E120" s="382"/>
      <c r="F120" s="382"/>
      <c r="G120" s="382"/>
      <c r="H120" s="382"/>
      <c r="I120" s="382"/>
      <c r="J120" s="382"/>
      <c r="K120" s="382"/>
      <c r="L120" s="382"/>
    </row>
    <row r="121" spans="1:14" ht="15.75" x14ac:dyDescent="0.25">
      <c r="A121" s="630"/>
      <c r="B121" s="631"/>
      <c r="C121" s="962"/>
      <c r="D121" s="382"/>
      <c r="E121" s="382"/>
      <c r="F121" s="382"/>
      <c r="G121" s="382"/>
      <c r="H121" s="382"/>
      <c r="I121" s="382"/>
      <c r="J121" s="382"/>
      <c r="K121" s="382"/>
      <c r="L121" s="382"/>
    </row>
    <row r="122" spans="1:14" ht="15.75" x14ac:dyDescent="0.25">
      <c r="A122" s="382"/>
      <c r="B122" s="382"/>
      <c r="C122" s="382"/>
      <c r="D122" s="382"/>
      <c r="E122" s="382"/>
      <c r="F122" s="382"/>
      <c r="G122" s="382"/>
      <c r="H122" s="382"/>
      <c r="I122" s="382"/>
      <c r="J122" s="382"/>
      <c r="K122" s="382"/>
      <c r="L122" s="382"/>
    </row>
  </sheetData>
  <sheetProtection sheet="1" objects="1" scenarios="1"/>
  <mergeCells count="29">
    <mergeCell ref="D1:L3"/>
    <mergeCell ref="M1:N1"/>
    <mergeCell ref="M2:N2"/>
    <mergeCell ref="M3:N3"/>
    <mergeCell ref="G6:I6"/>
    <mergeCell ref="F70:F71"/>
    <mergeCell ref="E40:E41"/>
    <mergeCell ref="F40:F41"/>
    <mergeCell ref="E70:E71"/>
    <mergeCell ref="A1:C3"/>
    <mergeCell ref="C120:C121"/>
    <mergeCell ref="A9:A10"/>
    <mergeCell ref="B9:B10"/>
    <mergeCell ref="C9:C10"/>
    <mergeCell ref="A104:B104"/>
    <mergeCell ref="A13:B13"/>
    <mergeCell ref="E100:E101"/>
    <mergeCell ref="D8:L8"/>
    <mergeCell ref="D9:L10"/>
    <mergeCell ref="D110:E110"/>
    <mergeCell ref="D17:E17"/>
    <mergeCell ref="F100:F101"/>
    <mergeCell ref="D11:K12"/>
    <mergeCell ref="E55:E56"/>
    <mergeCell ref="F55:F56"/>
    <mergeCell ref="E85:E86"/>
    <mergeCell ref="F85:F86"/>
    <mergeCell ref="I17:K17"/>
    <mergeCell ref="L11:L12"/>
  </mergeCells>
  <phoneticPr fontId="35" type="noConversion"/>
  <conditionalFormatting sqref="F40:F41">
    <cfRule type="containsText" dxfId="31" priority="14" operator="containsText" text="SI">
      <formula>NOT(ISERROR(SEARCH("SI",F40)))</formula>
    </cfRule>
    <cfRule type="containsText" dxfId="30" priority="15" operator="containsText" text="NO">
      <formula>NOT(ISERROR(SEARCH("NO",F40)))</formula>
    </cfRule>
    <cfRule type="expression" dxfId="29" priority="24">
      <formula>$F$40="NO"</formula>
    </cfRule>
    <cfRule type="expression" dxfId="28" priority="25">
      <formula>"NO"</formula>
    </cfRule>
  </conditionalFormatting>
  <conditionalFormatting sqref="F55:F56">
    <cfRule type="containsText" dxfId="27" priority="5" operator="containsText" text="SI">
      <formula>NOT(ISERROR(SEARCH("SI",F55)))</formula>
    </cfRule>
    <cfRule type="containsText" dxfId="26" priority="6" operator="containsText" text="NO">
      <formula>NOT(ISERROR(SEARCH("NO",F55)))</formula>
    </cfRule>
    <cfRule type="expression" dxfId="25" priority="7">
      <formula>$F$40="NO"</formula>
    </cfRule>
    <cfRule type="expression" dxfId="24" priority="8">
      <formula>"NO"</formula>
    </cfRule>
  </conditionalFormatting>
  <conditionalFormatting sqref="F70:F71">
    <cfRule type="containsText" dxfId="23" priority="12" operator="containsText" text="SI">
      <formula>NOT(ISERROR(SEARCH("SI",F70)))</formula>
    </cfRule>
    <cfRule type="containsText" dxfId="22" priority="13" operator="containsText" text="NO">
      <formula>NOT(ISERROR(SEARCH("NO",F70)))</formula>
    </cfRule>
    <cfRule type="expression" dxfId="21" priority="18">
      <formula>$F$40="NO"</formula>
    </cfRule>
    <cfRule type="expression" dxfId="20" priority="19">
      <formula>"NO"</formula>
    </cfRule>
  </conditionalFormatting>
  <conditionalFormatting sqref="F85:F86">
    <cfRule type="containsText" dxfId="19" priority="1" operator="containsText" text="SI">
      <formula>NOT(ISERROR(SEARCH("SI",F85)))</formula>
    </cfRule>
    <cfRule type="containsText" dxfId="18" priority="2" operator="containsText" text="NO">
      <formula>NOT(ISERROR(SEARCH("NO",F85)))</formula>
    </cfRule>
    <cfRule type="expression" dxfId="17" priority="3">
      <formula>$F$40="NO"</formula>
    </cfRule>
    <cfRule type="expression" dxfId="16" priority="4">
      <formula>"NO"</formula>
    </cfRule>
  </conditionalFormatting>
  <conditionalFormatting sqref="F100:F101">
    <cfRule type="containsText" dxfId="15" priority="9" operator="containsText" text="SI">
      <formula>NOT(ISERROR(SEARCH("SI",F100)))</formula>
    </cfRule>
    <cfRule type="containsText" dxfId="14" priority="10" operator="containsText" text="SI">
      <formula>NOT(ISERROR(SEARCH("SI",F100)))</formula>
    </cfRule>
    <cfRule type="containsText" dxfId="13" priority="11" operator="containsText" text="NO">
      <formula>NOT(ISERROR(SEARCH("NO",F100)))</formula>
    </cfRule>
    <cfRule type="expression" dxfId="12" priority="16">
      <formula>$F$40="NO"</formula>
    </cfRule>
    <cfRule type="expression" dxfId="11" priority="17">
      <formula>"NO"</formula>
    </cfRule>
  </conditionalFormatting>
  <dataValidations count="1">
    <dataValidation type="list" allowBlank="1" showInputMessage="1" showErrorMessage="1" sqref="F32" xr:uid="{00000000-0002-0000-0100-000001000000}">
      <formula1>"TH-003,V-003,V-004"</formula1>
    </dataValidation>
  </dataValidations>
  <pageMargins left="0.70866141732283472" right="0.70866141732283472" top="0.74803149606299213" bottom="0.74803149606299213" header="0.31496062992125984" footer="0.31496062992125984"/>
  <pageSetup paperSize="9" scale="24" orientation="portrait" r:id="rId1"/>
  <rowBreaks count="1" manualBreakCount="1">
    <brk id="88" max="1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'DATOS '!$C$55:$C$56</xm:f>
          </x14:formula1>
          <xm:sqref>L11</xm:sqref>
        </x14:dataValidation>
        <x14:dataValidation type="list" allowBlank="1" showInputMessage="1" showErrorMessage="1" xr:uid="{497B9B5A-2889-453F-A120-B93EF25582A3}">
          <x14:formula1>
            <xm:f>'DATOS '!$C$62:$C$73</xm:f>
          </x14:formula1>
          <xm:sqref>J6</xm:sqref>
        </x14:dataValidation>
        <x14:dataValidation type="list" allowBlank="1" showInputMessage="1" showErrorMessage="1" xr:uid="{00000000-0002-0000-0100-000003000000}">
          <x14:formula1>
            <xm:f>'Interpolación Condi Amb TH '!$I$6:$I$8</xm:f>
          </x14:formula1>
          <xm:sqref>G19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1"/>
  <sheetViews>
    <sheetView showGridLines="0" view="pageBreakPreview" zoomScale="80" zoomScaleNormal="80" zoomScaleSheetLayoutView="80" workbookViewId="0">
      <selection activeCell="I74" sqref="I74"/>
    </sheetView>
  </sheetViews>
  <sheetFormatPr baseColWidth="10" defaultColWidth="11.42578125" defaultRowHeight="15" x14ac:dyDescent="0.25"/>
  <cols>
    <col min="1" max="4" width="15.7109375" style="4" customWidth="1"/>
    <col min="5" max="5" width="21.42578125" style="4" customWidth="1"/>
    <col min="6" max="6" width="13.28515625" style="4" customWidth="1"/>
    <col min="7" max="7" width="11.42578125" style="4" customWidth="1"/>
    <col min="8" max="8" width="22.42578125" style="4" customWidth="1"/>
    <col min="9" max="9" width="19.42578125" style="4" customWidth="1"/>
    <col min="10" max="10" width="10.42578125" style="4" customWidth="1"/>
    <col min="11" max="11" width="16.85546875" style="4" customWidth="1"/>
    <col min="12" max="12" width="24.42578125" style="4" customWidth="1"/>
    <col min="13" max="13" width="14.140625" style="4" customWidth="1"/>
    <col min="14" max="14" width="17" style="4" customWidth="1"/>
    <col min="15" max="15" width="24.140625" style="4" customWidth="1"/>
    <col min="16" max="16" width="12.85546875" style="4" customWidth="1"/>
    <col min="17" max="17" width="36.140625" style="4" customWidth="1"/>
    <col min="18" max="18" width="11.42578125" style="4"/>
    <col min="19" max="19" width="18.42578125" style="4" customWidth="1"/>
    <col min="20" max="20" width="13" style="4" bestFit="1" customWidth="1"/>
    <col min="21" max="21" width="16.140625" style="4" customWidth="1"/>
    <col min="22" max="22" width="13.42578125" style="4" customWidth="1"/>
    <col min="23" max="23" width="15.42578125" style="4" bestFit="1" customWidth="1"/>
    <col min="24" max="16384" width="11.42578125" style="4"/>
  </cols>
  <sheetData>
    <row r="1" spans="1:25" s="2" customFormat="1" ht="30" customHeight="1" x14ac:dyDescent="0.25">
      <c r="A1" s="995" t="e" vm="1">
        <v>#VALUE!</v>
      </c>
      <c r="B1" s="995"/>
      <c r="C1" s="995"/>
      <c r="D1" s="995"/>
      <c r="E1" s="998" t="s">
        <v>0</v>
      </c>
      <c r="F1" s="998"/>
      <c r="G1" s="998"/>
      <c r="H1" s="998"/>
      <c r="I1" s="998"/>
      <c r="J1" s="998"/>
      <c r="K1" s="998"/>
      <c r="L1" s="998"/>
      <c r="M1" s="998"/>
      <c r="N1" s="998"/>
      <c r="O1" s="998"/>
      <c r="P1" s="998"/>
      <c r="Q1" s="998"/>
      <c r="R1" s="998"/>
      <c r="S1" s="998"/>
      <c r="T1" s="998"/>
      <c r="U1" s="998"/>
      <c r="V1" s="998"/>
      <c r="W1" s="998"/>
      <c r="X1" s="998"/>
      <c r="Y1" s="998"/>
    </row>
    <row r="2" spans="1:25" s="2" customFormat="1" ht="30" customHeight="1" x14ac:dyDescent="0.25">
      <c r="A2" s="996"/>
      <c r="B2" s="996"/>
      <c r="C2" s="996"/>
      <c r="D2" s="996"/>
      <c r="E2" s="999"/>
      <c r="F2" s="999"/>
      <c r="G2" s="999"/>
      <c r="H2" s="999"/>
      <c r="I2" s="999"/>
      <c r="J2" s="999"/>
      <c r="K2" s="999"/>
      <c r="L2" s="999"/>
      <c r="M2" s="999"/>
      <c r="N2" s="999"/>
      <c r="O2" s="999"/>
      <c r="P2" s="999"/>
      <c r="Q2" s="999"/>
      <c r="R2" s="999"/>
      <c r="S2" s="999"/>
      <c r="T2" s="999"/>
      <c r="U2" s="999"/>
      <c r="V2" s="999"/>
      <c r="W2" s="999"/>
      <c r="X2" s="999"/>
      <c r="Y2" s="999"/>
    </row>
    <row r="3" spans="1:25" s="2" customFormat="1" ht="30" customHeight="1" thickBot="1" x14ac:dyDescent="0.3">
      <c r="A3" s="997"/>
      <c r="B3" s="997"/>
      <c r="C3" s="997"/>
      <c r="D3" s="997"/>
      <c r="E3" s="1000"/>
      <c r="F3" s="1000"/>
      <c r="G3" s="1000"/>
      <c r="H3" s="1000"/>
      <c r="I3" s="1000"/>
      <c r="J3" s="1000"/>
      <c r="K3" s="1000"/>
      <c r="L3" s="1000"/>
      <c r="M3" s="1000"/>
      <c r="N3" s="1000"/>
      <c r="O3" s="1000"/>
      <c r="P3" s="1000"/>
      <c r="Q3" s="1000"/>
      <c r="R3" s="1000"/>
      <c r="S3" s="1000"/>
      <c r="T3" s="1000"/>
      <c r="U3" s="1000"/>
      <c r="V3" s="1000"/>
      <c r="W3" s="1000"/>
      <c r="X3" s="1000"/>
      <c r="Y3" s="1000"/>
    </row>
    <row r="5" spans="1:25" ht="15.75" thickBot="1" x14ac:dyDescent="0.3"/>
    <row r="6" spans="1:25" s="5" customFormat="1" ht="60" customHeight="1" thickBot="1" x14ac:dyDescent="0.3">
      <c r="A6" s="71" t="s">
        <v>113</v>
      </c>
      <c r="B6" s="274">
        <f>+'RT03-F55 '!B29</f>
        <v>10</v>
      </c>
      <c r="C6" s="273"/>
      <c r="D6" s="271"/>
      <c r="E6" s="1001" t="s">
        <v>114</v>
      </c>
      <c r="F6" s="1001" t="s">
        <v>115</v>
      </c>
      <c r="G6" s="1001" t="s">
        <v>116</v>
      </c>
      <c r="H6" s="1001" t="s">
        <v>117</v>
      </c>
      <c r="I6" s="1001" t="s">
        <v>118</v>
      </c>
      <c r="J6" s="1001" t="s">
        <v>115</v>
      </c>
      <c r="K6" s="988" t="s">
        <v>119</v>
      </c>
      <c r="L6" s="988" t="s">
        <v>120</v>
      </c>
      <c r="M6" s="988"/>
      <c r="N6" s="101" t="s">
        <v>121</v>
      </c>
      <c r="O6" s="988" t="s">
        <v>122</v>
      </c>
      <c r="P6" s="988"/>
      <c r="Q6" s="1001" t="s">
        <v>123</v>
      </c>
      <c r="R6" s="1001" t="s">
        <v>115</v>
      </c>
      <c r="S6" s="202" t="s">
        <v>124</v>
      </c>
      <c r="T6" s="69"/>
      <c r="U6" s="69"/>
      <c r="V6" s="69"/>
      <c r="W6" s="69"/>
      <c r="X6" s="69"/>
      <c r="Y6" s="69"/>
    </row>
    <row r="7" spans="1:25" ht="35.1" customHeight="1" thickBot="1" x14ac:dyDescent="0.3">
      <c r="A7" s="450"/>
      <c r="B7" s="992" t="s">
        <v>125</v>
      </c>
      <c r="C7" s="993"/>
      <c r="D7" s="994"/>
      <c r="E7" s="1001"/>
      <c r="F7" s="1001"/>
      <c r="G7" s="1001"/>
      <c r="H7" s="1001"/>
      <c r="I7" s="1001"/>
      <c r="J7" s="1001"/>
      <c r="K7" s="988"/>
      <c r="L7" s="202" t="s">
        <v>126</v>
      </c>
      <c r="M7" s="202" t="s">
        <v>115</v>
      </c>
      <c r="N7" s="202" t="s">
        <v>127</v>
      </c>
      <c r="O7" s="202" t="s">
        <v>128</v>
      </c>
      <c r="P7" s="202" t="s">
        <v>115</v>
      </c>
      <c r="Q7" s="1001"/>
      <c r="R7" s="1001"/>
      <c r="S7" s="202" t="s">
        <v>129</v>
      </c>
    </row>
    <row r="8" spans="1:25" ht="26.1" customHeight="1" x14ac:dyDescent="0.25">
      <c r="A8" s="649">
        <v>1</v>
      </c>
      <c r="B8" s="981" t="s">
        <v>130</v>
      </c>
      <c r="C8" s="979"/>
      <c r="D8" s="980"/>
      <c r="E8" s="549">
        <f>+'RT03-F55 '!K40</f>
        <v>-1.8274740269110693E-2</v>
      </c>
      <c r="F8" s="452" t="s">
        <v>9</v>
      </c>
      <c r="G8" s="452" t="s">
        <v>131</v>
      </c>
      <c r="H8" s="452" t="s">
        <v>132</v>
      </c>
      <c r="I8" s="539">
        <f>+'RT03-F55 '!K41</f>
        <v>0</v>
      </c>
      <c r="J8" s="452" t="s">
        <v>9</v>
      </c>
      <c r="K8" s="539">
        <f>+SQRT(9)</f>
        <v>3</v>
      </c>
      <c r="L8" s="452">
        <f>I8/K8</f>
        <v>0</v>
      </c>
      <c r="M8" s="452" t="str">
        <f>+J8</f>
        <v>°C</v>
      </c>
      <c r="N8" s="452">
        <v>8</v>
      </c>
      <c r="O8" s="452">
        <v>1</v>
      </c>
      <c r="P8" s="452" t="s">
        <v>133</v>
      </c>
      <c r="Q8" s="565">
        <f>ABS(L8*O8)</f>
        <v>0</v>
      </c>
      <c r="R8" s="452" t="s">
        <v>9</v>
      </c>
      <c r="S8" s="454" t="e">
        <f>(Q8*100%)^2/$L$19^2</f>
        <v>#DIV/0!</v>
      </c>
      <c r="U8" s="977"/>
    </row>
    <row r="9" spans="1:25" ht="26.1" customHeight="1" x14ac:dyDescent="0.25">
      <c r="A9" s="650">
        <v>2</v>
      </c>
      <c r="B9" s="981" t="s">
        <v>134</v>
      </c>
      <c r="C9" s="979"/>
      <c r="D9" s="980"/>
      <c r="E9" s="455">
        <v>0</v>
      </c>
      <c r="F9" s="456" t="s">
        <v>135</v>
      </c>
      <c r="G9" s="456" t="s">
        <v>136</v>
      </c>
      <c r="H9" s="456" t="s">
        <v>132</v>
      </c>
      <c r="I9" s="540">
        <f>IF('RT03-F55 '!F32="TH-003",'Interpolación Patrones  '!D9,IF('RT03-F55 '!F32="V-003",'Interpolación Patrones  '!J9,IF('RT03-F55 '!F32="V-004",'Interpolación Patrones  '!P9,"")))</f>
        <v>4.3999999999999997E-2</v>
      </c>
      <c r="J9" s="456" t="s">
        <v>9</v>
      </c>
      <c r="K9" s="540">
        <v>1.96</v>
      </c>
      <c r="L9" s="456">
        <f>I9/K9</f>
        <v>2.2448979591836733E-2</v>
      </c>
      <c r="M9" s="456" t="str">
        <f t="shared" ref="M9:M18" si="0">+J9</f>
        <v>°C</v>
      </c>
      <c r="N9" s="456">
        <f>0.5*(5%)^-2</f>
        <v>199.99999999999997</v>
      </c>
      <c r="O9" s="456">
        <v>1</v>
      </c>
      <c r="P9" s="456" t="s">
        <v>133</v>
      </c>
      <c r="Q9" s="457">
        <f t="shared" ref="Q9:Q16" si="1">ABS(L9*O9)</f>
        <v>2.2448979591836733E-2</v>
      </c>
      <c r="R9" s="456" t="s">
        <v>9</v>
      </c>
      <c r="S9" s="458" t="e">
        <f t="shared" ref="S9:S16" si="2">(Q9*100%)^2/$L$19^2</f>
        <v>#DIV/0!</v>
      </c>
      <c r="U9" s="977"/>
      <c r="V9" s="102"/>
    </row>
    <row r="10" spans="1:25" ht="26.1" customHeight="1" x14ac:dyDescent="0.25">
      <c r="A10" s="650">
        <v>3</v>
      </c>
      <c r="B10" s="981" t="s">
        <v>137</v>
      </c>
      <c r="C10" s="979"/>
      <c r="D10" s="980"/>
      <c r="E10" s="455">
        <v>0</v>
      </c>
      <c r="F10" s="456" t="s">
        <v>135</v>
      </c>
      <c r="G10" s="456" t="s">
        <v>136</v>
      </c>
      <c r="H10" s="456" t="s">
        <v>132</v>
      </c>
      <c r="I10" s="562">
        <f>+SQRT('Interpolación Patrones  '!$C$29/(5-3))</f>
        <v>1.3135930216261913E-3</v>
      </c>
      <c r="J10" s="456" t="s">
        <v>9</v>
      </c>
      <c r="K10" s="544">
        <f>+SQRT(5)</f>
        <v>2.2360679774997898</v>
      </c>
      <c r="L10" s="459">
        <f>I10/K10</f>
        <v>5.8745665822510298E-4</v>
      </c>
      <c r="M10" s="456" t="str">
        <f t="shared" si="0"/>
        <v>°C</v>
      </c>
      <c r="N10" s="456">
        <v>2</v>
      </c>
      <c r="O10" s="456">
        <v>1</v>
      </c>
      <c r="P10" s="456" t="s">
        <v>133</v>
      </c>
      <c r="Q10" s="459">
        <f t="shared" si="1"/>
        <v>5.8745665822510298E-4</v>
      </c>
      <c r="R10" s="456" t="s">
        <v>9</v>
      </c>
      <c r="S10" s="458" t="e">
        <f>(Q10*100%)^2/$L$19^2</f>
        <v>#DIV/0!</v>
      </c>
      <c r="U10" s="977"/>
      <c r="V10" s="102"/>
    </row>
    <row r="11" spans="1:25" ht="26.1" customHeight="1" x14ac:dyDescent="0.25">
      <c r="A11" s="650">
        <v>4</v>
      </c>
      <c r="B11" s="981" t="s">
        <v>138</v>
      </c>
      <c r="C11" s="979"/>
      <c r="D11" s="980"/>
      <c r="E11" s="455">
        <v>0</v>
      </c>
      <c r="F11" s="456" t="s">
        <v>135</v>
      </c>
      <c r="G11" s="456" t="s">
        <v>136</v>
      </c>
      <c r="H11" s="456" t="s">
        <v>139</v>
      </c>
      <c r="I11" s="540">
        <v>1E-3</v>
      </c>
      <c r="J11" s="456" t="s">
        <v>9</v>
      </c>
      <c r="K11" s="540">
        <f>2*SQRT(3)</f>
        <v>3.4641016151377544</v>
      </c>
      <c r="L11" s="456">
        <f t="shared" ref="L11:L14" si="3">I11/K11</f>
        <v>2.886751345948129E-4</v>
      </c>
      <c r="M11" s="456" t="str">
        <f t="shared" si="0"/>
        <v>°C</v>
      </c>
      <c r="N11" s="456">
        <v>1000000</v>
      </c>
      <c r="O11" s="456">
        <v>1</v>
      </c>
      <c r="P11" s="456" t="s">
        <v>133</v>
      </c>
      <c r="Q11" s="459">
        <f t="shared" si="1"/>
        <v>2.886751345948129E-4</v>
      </c>
      <c r="R11" s="456" t="s">
        <v>9</v>
      </c>
      <c r="S11" s="458" t="e">
        <f t="shared" si="2"/>
        <v>#DIV/0!</v>
      </c>
      <c r="U11" s="977"/>
    </row>
    <row r="12" spans="1:25" ht="26.1" customHeight="1" x14ac:dyDescent="0.25">
      <c r="A12" s="650">
        <v>5</v>
      </c>
      <c r="B12" s="981" t="s">
        <v>140</v>
      </c>
      <c r="C12" s="979"/>
      <c r="D12" s="980"/>
      <c r="E12" s="455">
        <v>0</v>
      </c>
      <c r="F12" s="456" t="s">
        <v>135</v>
      </c>
      <c r="G12" s="456" t="s">
        <v>136</v>
      </c>
      <c r="H12" s="456" t="s">
        <v>139</v>
      </c>
      <c r="I12" s="543">
        <v>1E-3</v>
      </c>
      <c r="J12" s="456" t="s">
        <v>9</v>
      </c>
      <c r="K12" s="540">
        <f>+SQRT(3)</f>
        <v>1.7320508075688772</v>
      </c>
      <c r="L12" s="456">
        <f>I12/K12</f>
        <v>5.773502691896258E-4</v>
      </c>
      <c r="M12" s="456" t="str">
        <f t="shared" si="0"/>
        <v>°C</v>
      </c>
      <c r="N12" s="456">
        <v>1000000</v>
      </c>
      <c r="O12" s="456">
        <v>1</v>
      </c>
      <c r="P12" s="456" t="s">
        <v>133</v>
      </c>
      <c r="Q12" s="457">
        <f t="shared" si="1"/>
        <v>5.773502691896258E-4</v>
      </c>
      <c r="R12" s="456" t="s">
        <v>9</v>
      </c>
      <c r="S12" s="458" t="e">
        <f t="shared" si="2"/>
        <v>#DIV/0!</v>
      </c>
      <c r="U12" s="977"/>
    </row>
    <row r="13" spans="1:25" ht="26.1" customHeight="1" x14ac:dyDescent="0.25">
      <c r="A13" s="650">
        <v>6</v>
      </c>
      <c r="B13" s="981" t="s">
        <v>141</v>
      </c>
      <c r="C13" s="979"/>
      <c r="D13" s="980"/>
      <c r="E13" s="455">
        <v>0</v>
      </c>
      <c r="F13" s="456" t="s">
        <v>135</v>
      </c>
      <c r="G13" s="456" t="s">
        <v>136</v>
      </c>
      <c r="H13" s="456" t="s">
        <v>139</v>
      </c>
      <c r="I13" s="540">
        <f>+'Resultados medios Baño Liquido'!C16</f>
        <v>3.0000000000000001E-3</v>
      </c>
      <c r="J13" s="456" t="s">
        <v>9</v>
      </c>
      <c r="K13" s="540">
        <f>+SQRT(3)</f>
        <v>1.7320508075688772</v>
      </c>
      <c r="L13" s="456">
        <f>I13/K13</f>
        <v>1.7320508075688774E-3</v>
      </c>
      <c r="M13" s="456" t="str">
        <f t="shared" si="0"/>
        <v>°C</v>
      </c>
      <c r="N13" s="456">
        <v>1000000</v>
      </c>
      <c r="O13" s="456">
        <v>1</v>
      </c>
      <c r="P13" s="456" t="s">
        <v>133</v>
      </c>
      <c r="Q13" s="457">
        <f>ABS(L13*O13)</f>
        <v>1.7320508075688774E-3</v>
      </c>
      <c r="R13" s="456" t="s">
        <v>9</v>
      </c>
      <c r="S13" s="458" t="e">
        <f t="shared" si="2"/>
        <v>#DIV/0!</v>
      </c>
      <c r="U13" s="977"/>
    </row>
    <row r="14" spans="1:25" ht="26.1" customHeight="1" x14ac:dyDescent="0.25">
      <c r="A14" s="650">
        <v>7</v>
      </c>
      <c r="B14" s="981" t="s">
        <v>142</v>
      </c>
      <c r="C14" s="979"/>
      <c r="D14" s="980"/>
      <c r="E14" s="455">
        <v>0</v>
      </c>
      <c r="F14" s="456" t="s">
        <v>135</v>
      </c>
      <c r="G14" s="456" t="s">
        <v>136</v>
      </c>
      <c r="H14" s="456" t="s">
        <v>139</v>
      </c>
      <c r="I14" s="540">
        <f>+'Resultados medios Baño Liquido'!D16</f>
        <v>3.0000000000000001E-3</v>
      </c>
      <c r="J14" s="456" t="s">
        <v>9</v>
      </c>
      <c r="K14" s="540">
        <f>+SQRT(3)</f>
        <v>1.7320508075688772</v>
      </c>
      <c r="L14" s="456">
        <f t="shared" si="3"/>
        <v>1.7320508075688774E-3</v>
      </c>
      <c r="M14" s="456" t="str">
        <f t="shared" si="0"/>
        <v>°C</v>
      </c>
      <c r="N14" s="456">
        <v>1000000</v>
      </c>
      <c r="O14" s="456">
        <v>1</v>
      </c>
      <c r="P14" s="456" t="s">
        <v>133</v>
      </c>
      <c r="Q14" s="457">
        <f t="shared" si="1"/>
        <v>1.7320508075688774E-3</v>
      </c>
      <c r="R14" s="456" t="s">
        <v>9</v>
      </c>
      <c r="S14" s="458" t="e">
        <f t="shared" si="2"/>
        <v>#DIV/0!</v>
      </c>
      <c r="U14" s="977"/>
    </row>
    <row r="15" spans="1:25" ht="26.1" customHeight="1" x14ac:dyDescent="0.25">
      <c r="A15" s="650">
        <v>8</v>
      </c>
      <c r="B15" s="981" t="s">
        <v>143</v>
      </c>
      <c r="C15" s="979"/>
      <c r="D15" s="980"/>
      <c r="E15" s="625" t="e">
        <f>+'RT03-F55 '!D40</f>
        <v>#DIV/0!</v>
      </c>
      <c r="F15" s="460" t="s">
        <v>9</v>
      </c>
      <c r="G15" s="456" t="s">
        <v>131</v>
      </c>
      <c r="H15" s="456" t="s">
        <v>132</v>
      </c>
      <c r="I15" s="563" t="e">
        <f>+'RT03-F55 '!D41</f>
        <v>#DIV/0!</v>
      </c>
      <c r="J15" s="456" t="s">
        <v>9</v>
      </c>
      <c r="K15" s="540">
        <f>+SQRT(9)</f>
        <v>3</v>
      </c>
      <c r="L15" s="456" t="e">
        <f>I15/K15</f>
        <v>#DIV/0!</v>
      </c>
      <c r="M15" s="456" t="str">
        <f t="shared" si="0"/>
        <v>°C</v>
      </c>
      <c r="N15" s="456">
        <v>8</v>
      </c>
      <c r="O15" s="456">
        <v>1</v>
      </c>
      <c r="P15" s="456" t="s">
        <v>133</v>
      </c>
      <c r="Q15" s="457" t="e">
        <f t="shared" si="1"/>
        <v>#DIV/0!</v>
      </c>
      <c r="R15" s="456" t="s">
        <v>9</v>
      </c>
      <c r="S15" s="458" t="e">
        <f t="shared" si="2"/>
        <v>#DIV/0!</v>
      </c>
      <c r="U15" s="977"/>
    </row>
    <row r="16" spans="1:25" ht="26.1" customHeight="1" x14ac:dyDescent="0.25">
      <c r="A16" s="650">
        <v>9</v>
      </c>
      <c r="B16" s="981" t="s">
        <v>144</v>
      </c>
      <c r="C16" s="979"/>
      <c r="D16" s="980"/>
      <c r="E16" s="455">
        <v>0</v>
      </c>
      <c r="F16" s="456" t="s">
        <v>135</v>
      </c>
      <c r="G16" s="456" t="s">
        <v>136</v>
      </c>
      <c r="H16" s="460" t="s">
        <v>139</v>
      </c>
      <c r="I16" s="540">
        <f>+'DATOS '!M14</f>
        <v>0.01</v>
      </c>
      <c r="J16" s="456" t="s">
        <v>9</v>
      </c>
      <c r="K16" s="540">
        <f>2*SQRT(3)</f>
        <v>3.4641016151377544</v>
      </c>
      <c r="L16" s="456">
        <f>I16/K16</f>
        <v>2.886751345948129E-3</v>
      </c>
      <c r="M16" s="456" t="str">
        <f t="shared" si="0"/>
        <v>°C</v>
      </c>
      <c r="N16" s="456">
        <v>1000000</v>
      </c>
      <c r="O16" s="456">
        <v>1</v>
      </c>
      <c r="P16" s="456" t="s">
        <v>133</v>
      </c>
      <c r="Q16" s="457">
        <f t="shared" si="1"/>
        <v>2.886751345948129E-3</v>
      </c>
      <c r="R16" s="456" t="s">
        <v>9</v>
      </c>
      <c r="S16" s="458" t="e">
        <f t="shared" si="2"/>
        <v>#DIV/0!</v>
      </c>
      <c r="U16" s="977"/>
    </row>
    <row r="17" spans="1:21" ht="26.1" customHeight="1" x14ac:dyDescent="0.25">
      <c r="A17" s="650">
        <v>10</v>
      </c>
      <c r="B17" s="981" t="s">
        <v>145</v>
      </c>
      <c r="C17" s="979"/>
      <c r="D17" s="980"/>
      <c r="E17" s="461">
        <v>0</v>
      </c>
      <c r="F17" s="460" t="s">
        <v>135</v>
      </c>
      <c r="G17" s="460" t="s">
        <v>131</v>
      </c>
      <c r="H17" s="460" t="s">
        <v>139</v>
      </c>
      <c r="I17" s="688" t="e">
        <f>+ABS('RT03-F55 '!B25-'RT03-F55 '!B116)</f>
        <v>#DIV/0!</v>
      </c>
      <c r="J17" s="460" t="s">
        <v>9</v>
      </c>
      <c r="K17" s="564">
        <f>2*SQRT(3)</f>
        <v>3.4641016151377544</v>
      </c>
      <c r="L17" s="460" t="e">
        <f>I17/K17</f>
        <v>#DIV/0!</v>
      </c>
      <c r="M17" s="460" t="str">
        <f t="shared" si="0"/>
        <v>°C</v>
      </c>
      <c r="N17" s="460">
        <v>1000000</v>
      </c>
      <c r="O17" s="460">
        <v>1</v>
      </c>
      <c r="P17" s="460" t="s">
        <v>133</v>
      </c>
      <c r="Q17" s="462" t="e">
        <f>ABS(L17*O17)</f>
        <v>#DIV/0!</v>
      </c>
      <c r="R17" s="460" t="s">
        <v>9</v>
      </c>
      <c r="S17" s="463" t="e">
        <f>(Q17*100%)^2/$L$19^2</f>
        <v>#DIV/0!</v>
      </c>
      <c r="U17" s="977"/>
    </row>
    <row r="18" spans="1:21" ht="26.1" customHeight="1" thickBot="1" x14ac:dyDescent="0.3">
      <c r="A18" s="651">
        <v>11</v>
      </c>
      <c r="B18" s="989" t="s">
        <v>146</v>
      </c>
      <c r="C18" s="990"/>
      <c r="D18" s="991"/>
      <c r="E18" s="323">
        <v>0</v>
      </c>
      <c r="F18" s="322" t="s">
        <v>135</v>
      </c>
      <c r="G18" s="322" t="s">
        <v>136</v>
      </c>
      <c r="H18" s="322" t="s">
        <v>132</v>
      </c>
      <c r="I18" s="605">
        <v>3.568120160740239E-3</v>
      </c>
      <c r="J18" s="322" t="s">
        <v>9</v>
      </c>
      <c r="K18" s="322">
        <v>1</v>
      </c>
      <c r="L18" s="322">
        <f>I18/K18</f>
        <v>3.568120160740239E-3</v>
      </c>
      <c r="M18" s="322" t="str">
        <f t="shared" si="0"/>
        <v>°C</v>
      </c>
      <c r="N18" s="322">
        <v>200</v>
      </c>
      <c r="O18" s="322">
        <v>1</v>
      </c>
      <c r="P18" s="322" t="s">
        <v>133</v>
      </c>
      <c r="Q18" s="324">
        <f>ABS(L18*O18)</f>
        <v>3.568120160740239E-3</v>
      </c>
      <c r="R18" s="322" t="s">
        <v>9</v>
      </c>
      <c r="S18" s="325" t="e">
        <f>(Q18*100%)^2/$L$19^2</f>
        <v>#DIV/0!</v>
      </c>
      <c r="U18" s="168"/>
    </row>
    <row r="19" spans="1:21" ht="26.1" customHeight="1" thickBot="1" x14ac:dyDescent="0.3">
      <c r="A19" s="450"/>
      <c r="B19" s="985" t="s">
        <v>147</v>
      </c>
      <c r="C19" s="986"/>
      <c r="D19" s="987"/>
      <c r="E19" s="326" t="e">
        <f>+E8-E15</f>
        <v>#DIV/0!</v>
      </c>
      <c r="F19" s="327" t="s">
        <v>9</v>
      </c>
      <c r="G19" s="327" t="s">
        <v>131</v>
      </c>
      <c r="H19" s="327" t="s">
        <v>132</v>
      </c>
      <c r="I19" s="327" t="e">
        <f>ROUNDUP(L19*K19,2-1-INT(LOG10(ABS(L19*K19))))</f>
        <v>#DIV/0!</v>
      </c>
      <c r="J19" s="327" t="s">
        <v>9</v>
      </c>
      <c r="K19" s="327" t="e">
        <f>TINV(0.05,N19)</f>
        <v>#DIV/0!</v>
      </c>
      <c r="L19" s="328" t="e">
        <f>(SUMSQ(Q8:Q18)^0.5)</f>
        <v>#DIV/0!</v>
      </c>
      <c r="M19" s="327" t="s">
        <v>9</v>
      </c>
      <c r="N19" s="329" t="e">
        <f>L19^4/(Q8^4/N8+Q9^4/N9+Q10^4/N10+Q11^4/N11+Q12^4/N12+Q13^4/N13+Q14^4/N14+Q15^4/N15+Q16^4/N16+Q17^4/N17+Q18^4/N18)</f>
        <v>#DIV/0!</v>
      </c>
      <c r="O19" s="327"/>
      <c r="P19" s="327"/>
      <c r="Q19" s="327"/>
      <c r="R19" s="327"/>
      <c r="S19" s="330" t="e">
        <f>SUM(S8:S18)</f>
        <v>#DIV/0!</v>
      </c>
    </row>
    <row r="20" spans="1:21" ht="26.1" customHeight="1" thickBot="1" x14ac:dyDescent="0.3"/>
    <row r="21" spans="1:21" ht="30" customHeight="1" x14ac:dyDescent="0.25">
      <c r="E21" s="566" t="s">
        <v>148</v>
      </c>
      <c r="F21" s="569" t="s">
        <v>149</v>
      </c>
      <c r="G21" s="569"/>
      <c r="H21" s="567" t="s">
        <v>150</v>
      </c>
      <c r="Q21" s="126"/>
    </row>
    <row r="22" spans="1:21" ht="30" customHeight="1" thickBot="1" x14ac:dyDescent="0.3">
      <c r="E22" s="648" t="e">
        <f>+E19</f>
        <v>#DIV/0!</v>
      </c>
      <c r="F22" s="329" t="e">
        <f>K19</f>
        <v>#DIV/0!</v>
      </c>
      <c r="G22" s="327" t="s">
        <v>151</v>
      </c>
      <c r="H22" s="568" t="e">
        <f>I19</f>
        <v>#DIV/0!</v>
      </c>
    </row>
    <row r="23" spans="1:21" ht="26.1" customHeight="1" x14ac:dyDescent="0.25"/>
    <row r="24" spans="1:21" ht="26.1" customHeight="1" thickBot="1" x14ac:dyDescent="0.3"/>
    <row r="25" spans="1:21" ht="60" customHeight="1" thickBot="1" x14ac:dyDescent="0.3">
      <c r="A25" s="71" t="s">
        <v>113</v>
      </c>
      <c r="B25" s="538">
        <f>'RT03-F55 '!B44</f>
        <v>15</v>
      </c>
      <c r="C25" s="273"/>
      <c r="D25" s="271"/>
      <c r="E25" s="1001" t="s">
        <v>114</v>
      </c>
      <c r="F25" s="1001" t="s">
        <v>115</v>
      </c>
      <c r="G25" s="1001" t="s">
        <v>116</v>
      </c>
      <c r="H25" s="1001" t="s">
        <v>117</v>
      </c>
      <c r="I25" s="1001" t="s">
        <v>118</v>
      </c>
      <c r="J25" s="1001" t="s">
        <v>115</v>
      </c>
      <c r="K25" s="988" t="s">
        <v>119</v>
      </c>
      <c r="L25" s="988" t="s">
        <v>120</v>
      </c>
      <c r="M25" s="988"/>
      <c r="N25" s="101" t="s">
        <v>121</v>
      </c>
      <c r="O25" s="988" t="s">
        <v>122</v>
      </c>
      <c r="P25" s="988"/>
      <c r="Q25" s="1001" t="s">
        <v>123</v>
      </c>
      <c r="R25" s="1001" t="s">
        <v>115</v>
      </c>
      <c r="S25" s="202" t="s">
        <v>124</v>
      </c>
    </row>
    <row r="26" spans="1:21" ht="26.1" customHeight="1" thickBot="1" x14ac:dyDescent="0.3">
      <c r="A26" s="450"/>
      <c r="B26" s="992" t="s">
        <v>125</v>
      </c>
      <c r="C26" s="993"/>
      <c r="D26" s="994"/>
      <c r="E26" s="1001"/>
      <c r="F26" s="1001"/>
      <c r="G26" s="1001"/>
      <c r="H26" s="1001"/>
      <c r="I26" s="1001"/>
      <c r="J26" s="1001"/>
      <c r="K26" s="988"/>
      <c r="L26" s="202" t="s">
        <v>126</v>
      </c>
      <c r="M26" s="202" t="s">
        <v>115</v>
      </c>
      <c r="N26" s="202" t="s">
        <v>127</v>
      </c>
      <c r="O26" s="202" t="s">
        <v>128</v>
      </c>
      <c r="P26" s="202" t="s">
        <v>115</v>
      </c>
      <c r="Q26" s="1001"/>
      <c r="R26" s="1001"/>
      <c r="S26" s="202" t="s">
        <v>129</v>
      </c>
    </row>
    <row r="27" spans="1:21" ht="26.1" customHeight="1" x14ac:dyDescent="0.25">
      <c r="A27" s="649">
        <v>1</v>
      </c>
      <c r="B27" s="981" t="s">
        <v>130</v>
      </c>
      <c r="C27" s="979"/>
      <c r="D27" s="980"/>
      <c r="E27" s="549">
        <f>'RT03-F55 '!K55</f>
        <v>-1.8274740269110693E-2</v>
      </c>
      <c r="F27" s="452" t="s">
        <v>9</v>
      </c>
      <c r="G27" s="452" t="s">
        <v>131</v>
      </c>
      <c r="H27" s="452" t="s">
        <v>132</v>
      </c>
      <c r="I27" s="539">
        <f>+'RT03-F55 '!K56</f>
        <v>0</v>
      </c>
      <c r="J27" s="452" t="s">
        <v>9</v>
      </c>
      <c r="K27" s="452">
        <f>+SQRT(9)</f>
        <v>3</v>
      </c>
      <c r="L27" s="452">
        <f>I27/K27</f>
        <v>0</v>
      </c>
      <c r="M27" s="452" t="str">
        <f>+J27</f>
        <v>°C</v>
      </c>
      <c r="N27" s="452">
        <v>8</v>
      </c>
      <c r="O27" s="452">
        <v>1</v>
      </c>
      <c r="P27" s="452" t="s">
        <v>133</v>
      </c>
      <c r="Q27" s="453">
        <f>ABS(L27*O27)</f>
        <v>0</v>
      </c>
      <c r="R27" s="452" t="s">
        <v>9</v>
      </c>
      <c r="S27" s="454" t="e">
        <f>(Q27*100%)^2/$L$19^2</f>
        <v>#DIV/0!</v>
      </c>
    </row>
    <row r="28" spans="1:21" ht="26.1" customHeight="1" x14ac:dyDescent="0.25">
      <c r="A28" s="650">
        <v>2</v>
      </c>
      <c r="B28" s="981" t="s">
        <v>134</v>
      </c>
      <c r="C28" s="979"/>
      <c r="D28" s="980"/>
      <c r="E28" s="455">
        <v>0</v>
      </c>
      <c r="F28" s="456" t="s">
        <v>135</v>
      </c>
      <c r="G28" s="456" t="s">
        <v>136</v>
      </c>
      <c r="H28" s="456" t="s">
        <v>132</v>
      </c>
      <c r="I28" s="541">
        <f>IF('RT03-F55 '!F47="TH-003",'Interpolación Patrones  '!D9,IF('RT03-F55 '!F47="V-003",'Interpolación Patrones  '!J9,IF('RT03-F55 '!F47="V-004",'Interpolación Patrones  '!P9,"")))</f>
        <v>4.3999999999999997E-2</v>
      </c>
      <c r="J28" s="456" t="s">
        <v>9</v>
      </c>
      <c r="K28" s="456">
        <v>1.96</v>
      </c>
      <c r="L28" s="456">
        <f>I28/K28</f>
        <v>2.2448979591836733E-2</v>
      </c>
      <c r="M28" s="456" t="str">
        <f t="shared" ref="M28:M37" si="4">+J28</f>
        <v>°C</v>
      </c>
      <c r="N28" s="456">
        <f>0.5*(5%)^-2</f>
        <v>199.99999999999997</v>
      </c>
      <c r="O28" s="456">
        <v>1</v>
      </c>
      <c r="P28" s="456" t="s">
        <v>133</v>
      </c>
      <c r="Q28" s="457">
        <f t="shared" ref="Q28:Q31" si="5">ABS(L28*O28)</f>
        <v>2.2448979591836733E-2</v>
      </c>
      <c r="R28" s="456" t="s">
        <v>9</v>
      </c>
      <c r="S28" s="458" t="e">
        <f t="shared" ref="S28" si="6">(Q28*100%)^2/$L$19^2</f>
        <v>#DIV/0!</v>
      </c>
    </row>
    <row r="29" spans="1:21" ht="26.1" customHeight="1" x14ac:dyDescent="0.25">
      <c r="A29" s="650">
        <v>3</v>
      </c>
      <c r="B29" s="981" t="s">
        <v>137</v>
      </c>
      <c r="C29" s="979"/>
      <c r="D29" s="980"/>
      <c r="E29" s="455">
        <v>0</v>
      </c>
      <c r="F29" s="456" t="s">
        <v>135</v>
      </c>
      <c r="G29" s="456" t="s">
        <v>136</v>
      </c>
      <c r="H29" s="456" t="s">
        <v>132</v>
      </c>
      <c r="I29" s="562">
        <f>+SQRT('Interpolación Patrones  '!$C$29/(5-3))</f>
        <v>1.3135930216261913E-3</v>
      </c>
      <c r="J29" s="456" t="s">
        <v>9</v>
      </c>
      <c r="K29" s="457">
        <f>+SQRT(5)</f>
        <v>2.2360679774997898</v>
      </c>
      <c r="L29" s="459">
        <f>I29/K29</f>
        <v>5.8745665822510298E-4</v>
      </c>
      <c r="M29" s="456" t="str">
        <f t="shared" si="4"/>
        <v>°C</v>
      </c>
      <c r="N29" s="456">
        <v>2</v>
      </c>
      <c r="O29" s="456">
        <v>1</v>
      </c>
      <c r="P29" s="456" t="s">
        <v>133</v>
      </c>
      <c r="Q29" s="459">
        <f t="shared" si="5"/>
        <v>5.8745665822510298E-4</v>
      </c>
      <c r="R29" s="456" t="s">
        <v>9</v>
      </c>
      <c r="S29" s="458" t="e">
        <f>(Q29*100%)^2/$L$19^2</f>
        <v>#DIV/0!</v>
      </c>
    </row>
    <row r="30" spans="1:21" ht="26.1" customHeight="1" x14ac:dyDescent="0.25">
      <c r="A30" s="650">
        <v>4</v>
      </c>
      <c r="B30" s="981" t="s">
        <v>138</v>
      </c>
      <c r="C30" s="979"/>
      <c r="D30" s="980"/>
      <c r="E30" s="455">
        <v>0</v>
      </c>
      <c r="F30" s="456" t="s">
        <v>135</v>
      </c>
      <c r="G30" s="456" t="s">
        <v>136</v>
      </c>
      <c r="H30" s="456" t="s">
        <v>139</v>
      </c>
      <c r="I30" s="540">
        <f>I11</f>
        <v>1E-3</v>
      </c>
      <c r="J30" s="456" t="s">
        <v>9</v>
      </c>
      <c r="K30" s="456">
        <f>2*SQRT(3)</f>
        <v>3.4641016151377544</v>
      </c>
      <c r="L30" s="456">
        <f t="shared" ref="L30" si="7">I30/K30</f>
        <v>2.886751345948129E-4</v>
      </c>
      <c r="M30" s="456" t="str">
        <f t="shared" si="4"/>
        <v>°C</v>
      </c>
      <c r="N30" s="456">
        <v>1000000</v>
      </c>
      <c r="O30" s="456">
        <v>1</v>
      </c>
      <c r="P30" s="456" t="s">
        <v>133</v>
      </c>
      <c r="Q30" s="459">
        <f t="shared" si="5"/>
        <v>2.886751345948129E-4</v>
      </c>
      <c r="R30" s="456" t="s">
        <v>9</v>
      </c>
      <c r="S30" s="458" t="e">
        <f t="shared" ref="S30:S35" si="8">(Q30*100%)^2/$L$19^2</f>
        <v>#DIV/0!</v>
      </c>
    </row>
    <row r="31" spans="1:21" ht="26.1" customHeight="1" x14ac:dyDescent="0.25">
      <c r="A31" s="650">
        <v>5</v>
      </c>
      <c r="B31" s="981" t="s">
        <v>140</v>
      </c>
      <c r="C31" s="979"/>
      <c r="D31" s="980"/>
      <c r="E31" s="455">
        <v>0</v>
      </c>
      <c r="F31" s="456" t="s">
        <v>135</v>
      </c>
      <c r="G31" s="456" t="s">
        <v>136</v>
      </c>
      <c r="H31" s="456" t="s">
        <v>139</v>
      </c>
      <c r="I31" s="543">
        <f>I12</f>
        <v>1E-3</v>
      </c>
      <c r="J31" s="456" t="s">
        <v>9</v>
      </c>
      <c r="K31" s="456">
        <f>+SQRT(3)</f>
        <v>1.7320508075688772</v>
      </c>
      <c r="L31" s="456">
        <f>I31/K31</f>
        <v>5.773502691896258E-4</v>
      </c>
      <c r="M31" s="456" t="str">
        <f t="shared" si="4"/>
        <v>°C</v>
      </c>
      <c r="N31" s="456">
        <v>1000000</v>
      </c>
      <c r="O31" s="456">
        <v>1</v>
      </c>
      <c r="P31" s="456" t="s">
        <v>133</v>
      </c>
      <c r="Q31" s="457">
        <f t="shared" si="5"/>
        <v>5.773502691896258E-4</v>
      </c>
      <c r="R31" s="456" t="s">
        <v>9</v>
      </c>
      <c r="S31" s="458" t="e">
        <f t="shared" si="8"/>
        <v>#DIV/0!</v>
      </c>
    </row>
    <row r="32" spans="1:21" ht="26.1" customHeight="1" x14ac:dyDescent="0.25">
      <c r="A32" s="650">
        <v>6</v>
      </c>
      <c r="B32" s="981" t="s">
        <v>141</v>
      </c>
      <c r="C32" s="979"/>
      <c r="D32" s="980"/>
      <c r="E32" s="455">
        <v>0</v>
      </c>
      <c r="F32" s="456" t="s">
        <v>135</v>
      </c>
      <c r="G32" s="456" t="s">
        <v>136</v>
      </c>
      <c r="H32" s="456" t="s">
        <v>139</v>
      </c>
      <c r="I32" s="544">
        <f>+'Resultados medios Baño Liquido'!C19</f>
        <v>4.0416666666666656E-3</v>
      </c>
      <c r="J32" s="456" t="s">
        <v>9</v>
      </c>
      <c r="K32" s="456">
        <f>+SQRT(3)</f>
        <v>1.7320508075688772</v>
      </c>
      <c r="L32" s="456">
        <f>I32/K32</f>
        <v>2.3334573379747369E-3</v>
      </c>
      <c r="M32" s="456" t="str">
        <f t="shared" si="4"/>
        <v>°C</v>
      </c>
      <c r="N32" s="456">
        <v>1000000</v>
      </c>
      <c r="O32" s="456">
        <v>1</v>
      </c>
      <c r="P32" s="456" t="s">
        <v>133</v>
      </c>
      <c r="Q32" s="457">
        <f>ABS(L32*O32)</f>
        <v>2.3334573379747369E-3</v>
      </c>
      <c r="R32" s="456" t="s">
        <v>9</v>
      </c>
      <c r="S32" s="458" t="e">
        <f t="shared" si="8"/>
        <v>#DIV/0!</v>
      </c>
    </row>
    <row r="33" spans="1:22" ht="26.1" customHeight="1" x14ac:dyDescent="0.25">
      <c r="A33" s="650">
        <v>7</v>
      </c>
      <c r="B33" s="981" t="s">
        <v>142</v>
      </c>
      <c r="C33" s="979"/>
      <c r="D33" s="980"/>
      <c r="E33" s="455">
        <v>0</v>
      </c>
      <c r="F33" s="456" t="s">
        <v>135</v>
      </c>
      <c r="G33" s="456" t="s">
        <v>136</v>
      </c>
      <c r="H33" s="456" t="s">
        <v>139</v>
      </c>
      <c r="I33" s="544">
        <f>+'Resultados medios Baño Liquido'!D19</f>
        <v>3.0833333333333312E-3</v>
      </c>
      <c r="J33" s="456" t="s">
        <v>9</v>
      </c>
      <c r="K33" s="456">
        <f>+SQRT(3)</f>
        <v>1.7320508075688772</v>
      </c>
      <c r="L33" s="456">
        <f t="shared" ref="L33" si="9">I33/K33</f>
        <v>1.780163330001345E-3</v>
      </c>
      <c r="M33" s="456" t="str">
        <f t="shared" si="4"/>
        <v>°C</v>
      </c>
      <c r="N33" s="456">
        <v>1000000</v>
      </c>
      <c r="O33" s="456">
        <v>1</v>
      </c>
      <c r="P33" s="456" t="s">
        <v>133</v>
      </c>
      <c r="Q33" s="457">
        <f t="shared" ref="Q33:Q35" si="10">ABS(L33*O33)</f>
        <v>1.780163330001345E-3</v>
      </c>
      <c r="R33" s="456" t="s">
        <v>9</v>
      </c>
      <c r="S33" s="458" t="e">
        <f t="shared" si="8"/>
        <v>#DIV/0!</v>
      </c>
    </row>
    <row r="34" spans="1:22" ht="26.1" customHeight="1" x14ac:dyDescent="0.25">
      <c r="A34" s="650">
        <v>8</v>
      </c>
      <c r="B34" s="981" t="s">
        <v>143</v>
      </c>
      <c r="C34" s="979"/>
      <c r="D34" s="980"/>
      <c r="E34" s="625" t="e">
        <f>'RT03-F55 '!D55</f>
        <v>#DIV/0!</v>
      </c>
      <c r="F34" s="460" t="s">
        <v>9</v>
      </c>
      <c r="G34" s="456" t="s">
        <v>131</v>
      </c>
      <c r="H34" s="456" t="s">
        <v>132</v>
      </c>
      <c r="I34" s="563" t="e">
        <f>+'RT03-F55 '!D56</f>
        <v>#DIV/0!</v>
      </c>
      <c r="J34" s="456" t="s">
        <v>9</v>
      </c>
      <c r="K34" s="456">
        <f>+SQRT(9)</f>
        <v>3</v>
      </c>
      <c r="L34" s="456" t="e">
        <f>I34/K34</f>
        <v>#DIV/0!</v>
      </c>
      <c r="M34" s="456" t="str">
        <f t="shared" si="4"/>
        <v>°C</v>
      </c>
      <c r="N34" s="456">
        <v>8</v>
      </c>
      <c r="O34" s="456">
        <v>1</v>
      </c>
      <c r="P34" s="456" t="s">
        <v>133</v>
      </c>
      <c r="Q34" s="457" t="e">
        <f t="shared" si="10"/>
        <v>#DIV/0!</v>
      </c>
      <c r="R34" s="456" t="s">
        <v>9</v>
      </c>
      <c r="S34" s="458" t="e">
        <f t="shared" si="8"/>
        <v>#DIV/0!</v>
      </c>
    </row>
    <row r="35" spans="1:22" ht="26.1" customHeight="1" x14ac:dyDescent="0.25">
      <c r="A35" s="650">
        <v>9</v>
      </c>
      <c r="B35" s="981" t="s">
        <v>144</v>
      </c>
      <c r="C35" s="979"/>
      <c r="D35" s="980"/>
      <c r="E35" s="455">
        <v>0</v>
      </c>
      <c r="F35" s="456" t="s">
        <v>135</v>
      </c>
      <c r="G35" s="456" t="s">
        <v>136</v>
      </c>
      <c r="H35" s="460" t="s">
        <v>139</v>
      </c>
      <c r="I35" s="540">
        <f>I16</f>
        <v>0.01</v>
      </c>
      <c r="J35" s="456" t="s">
        <v>9</v>
      </c>
      <c r="K35" s="456">
        <f>2*SQRT(3)</f>
        <v>3.4641016151377544</v>
      </c>
      <c r="L35" s="456">
        <f>I35/K35</f>
        <v>2.886751345948129E-3</v>
      </c>
      <c r="M35" s="456" t="str">
        <f t="shared" si="4"/>
        <v>°C</v>
      </c>
      <c r="N35" s="456">
        <v>1000000</v>
      </c>
      <c r="O35" s="456">
        <v>1</v>
      </c>
      <c r="P35" s="456" t="s">
        <v>133</v>
      </c>
      <c r="Q35" s="457">
        <f t="shared" si="10"/>
        <v>2.886751345948129E-3</v>
      </c>
      <c r="R35" s="456" t="s">
        <v>9</v>
      </c>
      <c r="S35" s="458" t="e">
        <f t="shared" si="8"/>
        <v>#DIV/0!</v>
      </c>
    </row>
    <row r="36" spans="1:22" ht="26.1" customHeight="1" x14ac:dyDescent="0.25">
      <c r="A36" s="650">
        <v>10</v>
      </c>
      <c r="B36" s="981" t="s">
        <v>145</v>
      </c>
      <c r="C36" s="979"/>
      <c r="D36" s="980"/>
      <c r="E36" s="461">
        <v>0</v>
      </c>
      <c r="F36" s="460" t="s">
        <v>135</v>
      </c>
      <c r="G36" s="460" t="s">
        <v>131</v>
      </c>
      <c r="H36" s="460" t="s">
        <v>139</v>
      </c>
      <c r="I36" s="688" t="e">
        <f>I17</f>
        <v>#DIV/0!</v>
      </c>
      <c r="J36" s="460" t="s">
        <v>9</v>
      </c>
      <c r="K36" s="322">
        <f>2*SQRT(3)</f>
        <v>3.4641016151377544</v>
      </c>
      <c r="L36" s="460" t="e">
        <f>I36/K36</f>
        <v>#DIV/0!</v>
      </c>
      <c r="M36" s="460" t="str">
        <f t="shared" si="4"/>
        <v>°C</v>
      </c>
      <c r="N36" s="460">
        <v>1000000</v>
      </c>
      <c r="O36" s="460">
        <v>1</v>
      </c>
      <c r="P36" s="460" t="s">
        <v>133</v>
      </c>
      <c r="Q36" s="462" t="e">
        <f>ABS(L36*O36)</f>
        <v>#DIV/0!</v>
      </c>
      <c r="R36" s="460" t="s">
        <v>9</v>
      </c>
      <c r="S36" s="463" t="e">
        <f>(Q36*100%)^2/$L$19^2</f>
        <v>#DIV/0!</v>
      </c>
    </row>
    <row r="37" spans="1:22" ht="26.1" customHeight="1" thickBot="1" x14ac:dyDescent="0.3">
      <c r="A37" s="651">
        <v>11</v>
      </c>
      <c r="B37" s="989" t="s">
        <v>146</v>
      </c>
      <c r="C37" s="990"/>
      <c r="D37" s="991"/>
      <c r="E37" s="323">
        <v>0</v>
      </c>
      <c r="F37" s="322" t="s">
        <v>135</v>
      </c>
      <c r="G37" s="322" t="s">
        <v>136</v>
      </c>
      <c r="H37" s="322" t="s">
        <v>132</v>
      </c>
      <c r="I37" s="605">
        <v>3.568120160740239E-3</v>
      </c>
      <c r="J37" s="322" t="s">
        <v>9</v>
      </c>
      <c r="K37" s="322">
        <v>1</v>
      </c>
      <c r="L37" s="322">
        <f>I37/K37</f>
        <v>3.568120160740239E-3</v>
      </c>
      <c r="M37" s="322" t="str">
        <f t="shared" si="4"/>
        <v>°C</v>
      </c>
      <c r="N37" s="322">
        <v>200</v>
      </c>
      <c r="O37" s="322">
        <v>1</v>
      </c>
      <c r="P37" s="322" t="s">
        <v>133</v>
      </c>
      <c r="Q37" s="324">
        <f>ABS(L37*O37)</f>
        <v>3.568120160740239E-3</v>
      </c>
      <c r="R37" s="322" t="s">
        <v>9</v>
      </c>
      <c r="S37" s="325" t="e">
        <f>(Q37*100%)^2/$L$19^2</f>
        <v>#DIV/0!</v>
      </c>
    </row>
    <row r="38" spans="1:22" ht="26.1" customHeight="1" thickBot="1" x14ac:dyDescent="0.3">
      <c r="A38" s="450"/>
      <c r="B38" s="985" t="s">
        <v>147</v>
      </c>
      <c r="C38" s="986"/>
      <c r="D38" s="987"/>
      <c r="E38" s="326" t="e">
        <f>+E27-E34</f>
        <v>#DIV/0!</v>
      </c>
      <c r="F38" s="327" t="s">
        <v>9</v>
      </c>
      <c r="G38" s="327" t="s">
        <v>131</v>
      </c>
      <c r="H38" s="327" t="s">
        <v>132</v>
      </c>
      <c r="I38" s="327" t="e">
        <f>ROUNDUP(L38*K38,2-1-INT(LOG10(ABS(L38*K38))))</f>
        <v>#DIV/0!</v>
      </c>
      <c r="J38" s="327" t="s">
        <v>9</v>
      </c>
      <c r="K38" s="327" t="e">
        <f>TINV(0.05,N38)</f>
        <v>#DIV/0!</v>
      </c>
      <c r="L38" s="328" t="e">
        <f>(SUMSQ(Q27:Q37)^0.5)</f>
        <v>#DIV/0!</v>
      </c>
      <c r="M38" s="327" t="s">
        <v>9</v>
      </c>
      <c r="N38" s="329" t="e">
        <f>L38^4/(Q27^4/N27+Q28^4/N28+Q29^4/N29+Q30^4/N30+Q31^4/N31+Q32^4/N32+Q33^4/N33+Q34^4/N34+Q35^4/N35+Q36^4/N36+Q37^4/N37)</f>
        <v>#DIV/0!</v>
      </c>
      <c r="O38" s="327"/>
      <c r="P38" s="327"/>
      <c r="Q38" s="327"/>
      <c r="R38" s="327"/>
      <c r="S38" s="330" t="e">
        <f>SUM(S27:S37)</f>
        <v>#DIV/0!</v>
      </c>
    </row>
    <row r="39" spans="1:22" ht="26.1" customHeight="1" thickBot="1" x14ac:dyDescent="0.3"/>
    <row r="40" spans="1:22" ht="30" customHeight="1" x14ac:dyDescent="0.25">
      <c r="E40" s="566" t="s">
        <v>148</v>
      </c>
      <c r="F40" s="569" t="s">
        <v>149</v>
      </c>
      <c r="G40" s="569"/>
      <c r="H40" s="567" t="s">
        <v>150</v>
      </c>
      <c r="Q40" s="126"/>
    </row>
    <row r="41" spans="1:22" ht="30" customHeight="1" thickBot="1" x14ac:dyDescent="0.3">
      <c r="E41" s="648" t="e">
        <f>+E38</f>
        <v>#DIV/0!</v>
      </c>
      <c r="F41" s="329" t="e">
        <f>K38</f>
        <v>#DIV/0!</v>
      </c>
      <c r="G41" s="327" t="s">
        <v>151</v>
      </c>
      <c r="H41" s="568" t="e">
        <f>I38</f>
        <v>#DIV/0!</v>
      </c>
    </row>
    <row r="42" spans="1:22" ht="26.1" customHeight="1" x14ac:dyDescent="0.25"/>
    <row r="43" spans="1:22" ht="15.75" thickBot="1" x14ac:dyDescent="0.3"/>
    <row r="44" spans="1:22" ht="60" customHeight="1" thickBot="1" x14ac:dyDescent="0.3">
      <c r="A44" s="275" t="s">
        <v>113</v>
      </c>
      <c r="B44" s="276">
        <f>+'RT03-F55 '!B59</f>
        <v>20</v>
      </c>
      <c r="C44" s="70"/>
      <c r="D44" s="70"/>
      <c r="E44" s="988" t="s">
        <v>114</v>
      </c>
      <c r="F44" s="988" t="s">
        <v>115</v>
      </c>
      <c r="G44" s="988" t="s">
        <v>116</v>
      </c>
      <c r="H44" s="988" t="s">
        <v>117</v>
      </c>
      <c r="I44" s="988" t="s">
        <v>152</v>
      </c>
      <c r="J44" s="988" t="s">
        <v>115</v>
      </c>
      <c r="K44" s="988" t="s">
        <v>153</v>
      </c>
      <c r="L44" s="988" t="s">
        <v>120</v>
      </c>
      <c r="M44" s="988"/>
      <c r="N44" s="101" t="s">
        <v>121</v>
      </c>
      <c r="O44" s="988" t="s">
        <v>122</v>
      </c>
      <c r="P44" s="988"/>
      <c r="Q44" s="988" t="s">
        <v>123</v>
      </c>
      <c r="R44" s="988" t="s">
        <v>115</v>
      </c>
      <c r="S44" s="101" t="s">
        <v>124</v>
      </c>
    </row>
    <row r="45" spans="1:22" ht="35.1" customHeight="1" thickBot="1" x14ac:dyDescent="0.3">
      <c r="A45" s="68"/>
      <c r="B45" s="982" t="s">
        <v>125</v>
      </c>
      <c r="C45" s="983"/>
      <c r="D45" s="984"/>
      <c r="E45" s="988"/>
      <c r="F45" s="988"/>
      <c r="G45" s="988"/>
      <c r="H45" s="988"/>
      <c r="I45" s="988"/>
      <c r="J45" s="988"/>
      <c r="K45" s="988"/>
      <c r="L45" s="101" t="s">
        <v>126</v>
      </c>
      <c r="M45" s="101" t="s">
        <v>115</v>
      </c>
      <c r="N45" s="101" t="s">
        <v>127</v>
      </c>
      <c r="O45" s="101" t="s">
        <v>128</v>
      </c>
      <c r="P45" s="101" t="s">
        <v>115</v>
      </c>
      <c r="Q45" s="988"/>
      <c r="R45" s="988"/>
      <c r="S45" s="101" t="s">
        <v>129</v>
      </c>
    </row>
    <row r="46" spans="1:22" ht="26.1" customHeight="1" x14ac:dyDescent="0.25">
      <c r="A46" s="649">
        <v>1</v>
      </c>
      <c r="B46" s="978" t="s">
        <v>130</v>
      </c>
      <c r="C46" s="979"/>
      <c r="D46" s="980"/>
      <c r="E46" s="624">
        <f>+'RT03-F55 '!K70</f>
        <v>-1.8274740269110693E-2</v>
      </c>
      <c r="F46" s="332" t="s">
        <v>9</v>
      </c>
      <c r="G46" s="332" t="s">
        <v>131</v>
      </c>
      <c r="H46" s="332" t="s">
        <v>132</v>
      </c>
      <c r="I46" s="608">
        <f>+'RT03-F55 '!K71</f>
        <v>0</v>
      </c>
      <c r="J46" s="332" t="s">
        <v>9</v>
      </c>
      <c r="K46" s="332">
        <f>+SQRT(9)</f>
        <v>3</v>
      </c>
      <c r="L46" s="464">
        <f>I46/K46</f>
        <v>0</v>
      </c>
      <c r="M46" s="332" t="str">
        <f>+J46</f>
        <v>°C</v>
      </c>
      <c r="N46" s="332">
        <v>8</v>
      </c>
      <c r="O46" s="332">
        <v>1</v>
      </c>
      <c r="P46" s="332" t="s">
        <v>133</v>
      </c>
      <c r="Q46" s="332">
        <f>ABS(L46*O46)</f>
        <v>0</v>
      </c>
      <c r="R46" s="332" t="s">
        <v>9</v>
      </c>
      <c r="S46" s="333" t="e">
        <f>(Q46*100%)^2/$L$57^2</f>
        <v>#DIV/0!</v>
      </c>
    </row>
    <row r="47" spans="1:22" ht="26.1" customHeight="1" x14ac:dyDescent="0.25">
      <c r="A47" s="650">
        <v>2</v>
      </c>
      <c r="B47" s="978" t="s">
        <v>134</v>
      </c>
      <c r="C47" s="979"/>
      <c r="D47" s="980"/>
      <c r="E47" s="461">
        <v>0</v>
      </c>
      <c r="F47" s="465" t="s">
        <v>135</v>
      </c>
      <c r="G47" s="460" t="s">
        <v>136</v>
      </c>
      <c r="H47" s="460" t="s">
        <v>132</v>
      </c>
      <c r="I47" s="540">
        <f>IF('RT03-F55 '!F62="TH-003",'Interpolación Patrones  '!D10,IF('RT03-F55 '!F62="V-003",'Interpolación Patrones  '!J10,IF('RT03-F55 '!F62="V-004",'Interpolación Patrones  '!P10,"")))</f>
        <v>4.3999999999999997E-2</v>
      </c>
      <c r="J47" s="460" t="s">
        <v>9</v>
      </c>
      <c r="K47" s="460">
        <v>1.96</v>
      </c>
      <c r="L47" s="460">
        <f t="shared" ref="L47:L55" si="11">I47/K47</f>
        <v>2.2448979591836733E-2</v>
      </c>
      <c r="M47" s="460" t="str">
        <f t="shared" ref="M47:M56" si="12">+J47</f>
        <v>°C</v>
      </c>
      <c r="N47" s="460">
        <v>199.99999999999966</v>
      </c>
      <c r="O47" s="460">
        <v>1</v>
      </c>
      <c r="P47" s="460" t="s">
        <v>133</v>
      </c>
      <c r="Q47" s="460">
        <f t="shared" ref="Q47:Q54" si="13">ABS(L47*O47)</f>
        <v>2.2448979591836733E-2</v>
      </c>
      <c r="R47" s="460" t="s">
        <v>9</v>
      </c>
      <c r="S47" s="463" t="e">
        <f t="shared" ref="S47:S55" si="14">(Q47*100%)^2/$L$57^2</f>
        <v>#DIV/0!</v>
      </c>
      <c r="V47" s="102"/>
    </row>
    <row r="48" spans="1:22" ht="26.1" customHeight="1" x14ac:dyDescent="0.25">
      <c r="A48" s="650">
        <v>3</v>
      </c>
      <c r="B48" s="978" t="s">
        <v>137</v>
      </c>
      <c r="C48" s="979"/>
      <c r="D48" s="980"/>
      <c r="E48" s="461">
        <v>0</v>
      </c>
      <c r="F48" s="465" t="s">
        <v>135</v>
      </c>
      <c r="G48" s="460" t="s">
        <v>136</v>
      </c>
      <c r="H48" s="460" t="s">
        <v>132</v>
      </c>
      <c r="I48" s="562">
        <f>+SQRT('Interpolación Patrones  '!$C$29/(5-3))</f>
        <v>1.3135930216261913E-3</v>
      </c>
      <c r="J48" s="460" t="s">
        <v>9</v>
      </c>
      <c r="K48" s="460">
        <f>+K10</f>
        <v>2.2360679774997898</v>
      </c>
      <c r="L48" s="460">
        <f t="shared" si="11"/>
        <v>5.8745665822510298E-4</v>
      </c>
      <c r="M48" s="460" t="str">
        <f t="shared" si="12"/>
        <v>°C</v>
      </c>
      <c r="N48" s="460">
        <v>2</v>
      </c>
      <c r="O48" s="460">
        <v>1</v>
      </c>
      <c r="P48" s="460" t="s">
        <v>133</v>
      </c>
      <c r="Q48" s="460">
        <f t="shared" si="13"/>
        <v>5.8745665822510298E-4</v>
      </c>
      <c r="R48" s="460" t="s">
        <v>9</v>
      </c>
      <c r="S48" s="463" t="e">
        <f t="shared" si="14"/>
        <v>#DIV/0!</v>
      </c>
      <c r="V48" s="102"/>
    </row>
    <row r="49" spans="1:19" ht="26.1" customHeight="1" x14ac:dyDescent="0.25">
      <c r="A49" s="650">
        <v>4</v>
      </c>
      <c r="B49" s="978" t="s">
        <v>138</v>
      </c>
      <c r="C49" s="979"/>
      <c r="D49" s="980"/>
      <c r="E49" s="461">
        <v>0</v>
      </c>
      <c r="F49" s="465" t="s">
        <v>135</v>
      </c>
      <c r="G49" s="460" t="s">
        <v>136</v>
      </c>
      <c r="H49" s="460" t="s">
        <v>139</v>
      </c>
      <c r="I49" s="540">
        <f>I11</f>
        <v>1E-3</v>
      </c>
      <c r="J49" s="460" t="s">
        <v>9</v>
      </c>
      <c r="K49" s="460">
        <f>2*SQRT(3)</f>
        <v>3.4641016151377544</v>
      </c>
      <c r="L49" s="460">
        <f t="shared" si="11"/>
        <v>2.886751345948129E-4</v>
      </c>
      <c r="M49" s="460" t="str">
        <f t="shared" si="12"/>
        <v>°C</v>
      </c>
      <c r="N49" s="460">
        <v>1000000</v>
      </c>
      <c r="O49" s="460">
        <v>1</v>
      </c>
      <c r="P49" s="460" t="s">
        <v>133</v>
      </c>
      <c r="Q49" s="460">
        <f t="shared" si="13"/>
        <v>2.886751345948129E-4</v>
      </c>
      <c r="R49" s="460" t="s">
        <v>9</v>
      </c>
      <c r="S49" s="463" t="e">
        <f t="shared" si="14"/>
        <v>#DIV/0!</v>
      </c>
    </row>
    <row r="50" spans="1:19" ht="26.1" customHeight="1" x14ac:dyDescent="0.25">
      <c r="A50" s="650">
        <v>5</v>
      </c>
      <c r="B50" s="978" t="s">
        <v>140</v>
      </c>
      <c r="C50" s="979"/>
      <c r="D50" s="980"/>
      <c r="E50" s="461">
        <v>0</v>
      </c>
      <c r="F50" s="465" t="s">
        <v>135</v>
      </c>
      <c r="G50" s="460" t="s">
        <v>136</v>
      </c>
      <c r="H50" s="460" t="s">
        <v>139</v>
      </c>
      <c r="I50" s="540">
        <f>+I12</f>
        <v>1E-3</v>
      </c>
      <c r="J50" s="460" t="s">
        <v>9</v>
      </c>
      <c r="K50" s="460">
        <f>+SQRT(3)</f>
        <v>1.7320508075688772</v>
      </c>
      <c r="L50" s="460">
        <f t="shared" si="11"/>
        <v>5.773502691896258E-4</v>
      </c>
      <c r="M50" s="460" t="str">
        <f t="shared" si="12"/>
        <v>°C</v>
      </c>
      <c r="N50" s="460">
        <v>1000000</v>
      </c>
      <c r="O50" s="460">
        <v>1</v>
      </c>
      <c r="P50" s="460" t="s">
        <v>133</v>
      </c>
      <c r="Q50" s="460">
        <f t="shared" si="13"/>
        <v>5.773502691896258E-4</v>
      </c>
      <c r="R50" s="460" t="s">
        <v>9</v>
      </c>
      <c r="S50" s="463" t="e">
        <f t="shared" si="14"/>
        <v>#DIV/0!</v>
      </c>
    </row>
    <row r="51" spans="1:19" ht="26.1" customHeight="1" x14ac:dyDescent="0.25">
      <c r="A51" s="650">
        <v>6</v>
      </c>
      <c r="B51" s="978" t="s">
        <v>141</v>
      </c>
      <c r="C51" s="979"/>
      <c r="D51" s="980"/>
      <c r="E51" s="461">
        <v>0</v>
      </c>
      <c r="F51" s="465" t="s">
        <v>135</v>
      </c>
      <c r="G51" s="460" t="s">
        <v>136</v>
      </c>
      <c r="H51" s="460" t="s">
        <v>139</v>
      </c>
      <c r="I51" s="544">
        <f>+'Resultados medios Baño Liquido'!C20</f>
        <v>9.9166666666666639E-3</v>
      </c>
      <c r="J51" s="460" t="s">
        <v>9</v>
      </c>
      <c r="K51" s="460">
        <f>+SQRT(3)</f>
        <v>1.7320508075688772</v>
      </c>
      <c r="L51" s="460">
        <f t="shared" si="11"/>
        <v>5.725390169463788E-3</v>
      </c>
      <c r="M51" s="460" t="str">
        <f t="shared" si="12"/>
        <v>°C</v>
      </c>
      <c r="N51" s="460">
        <v>1000000</v>
      </c>
      <c r="O51" s="460">
        <v>1</v>
      </c>
      <c r="P51" s="460" t="s">
        <v>133</v>
      </c>
      <c r="Q51" s="460">
        <f t="shared" si="13"/>
        <v>5.725390169463788E-3</v>
      </c>
      <c r="R51" s="460" t="s">
        <v>9</v>
      </c>
      <c r="S51" s="463" t="e">
        <f t="shared" si="14"/>
        <v>#DIV/0!</v>
      </c>
    </row>
    <row r="52" spans="1:19" ht="28.5" customHeight="1" x14ac:dyDescent="0.25">
      <c r="A52" s="650">
        <v>7</v>
      </c>
      <c r="B52" s="978" t="s">
        <v>142</v>
      </c>
      <c r="C52" s="979"/>
      <c r="D52" s="980"/>
      <c r="E52" s="461">
        <v>0</v>
      </c>
      <c r="F52" s="465" t="s">
        <v>135</v>
      </c>
      <c r="G52" s="460" t="s">
        <v>136</v>
      </c>
      <c r="H52" s="460" t="s">
        <v>139</v>
      </c>
      <c r="I52" s="544">
        <f>+'Resultados medios Baño Liquido'!D20</f>
        <v>4.8333333333333318E-3</v>
      </c>
      <c r="J52" s="460" t="s">
        <v>9</v>
      </c>
      <c r="K52" s="460">
        <f>+SQRT(3)</f>
        <v>1.7320508075688772</v>
      </c>
      <c r="L52" s="460">
        <f t="shared" si="11"/>
        <v>2.7905263010831907E-3</v>
      </c>
      <c r="M52" s="460" t="str">
        <f t="shared" si="12"/>
        <v>°C</v>
      </c>
      <c r="N52" s="460">
        <v>1000000</v>
      </c>
      <c r="O52" s="460">
        <v>1</v>
      </c>
      <c r="P52" s="460" t="s">
        <v>133</v>
      </c>
      <c r="Q52" s="460">
        <f t="shared" si="13"/>
        <v>2.7905263010831907E-3</v>
      </c>
      <c r="R52" s="460" t="s">
        <v>9</v>
      </c>
      <c r="S52" s="463" t="e">
        <f t="shared" si="14"/>
        <v>#DIV/0!</v>
      </c>
    </row>
    <row r="53" spans="1:19" ht="26.1" customHeight="1" x14ac:dyDescent="0.25">
      <c r="A53" s="650">
        <v>8</v>
      </c>
      <c r="B53" s="978" t="s">
        <v>143</v>
      </c>
      <c r="C53" s="979"/>
      <c r="D53" s="980"/>
      <c r="E53" s="607" t="e">
        <f>+'RT03-F55 '!D70</f>
        <v>#DIV/0!</v>
      </c>
      <c r="F53" s="460" t="s">
        <v>9</v>
      </c>
      <c r="G53" s="460" t="s">
        <v>131</v>
      </c>
      <c r="H53" s="460" t="s">
        <v>132</v>
      </c>
      <c r="I53" s="544" t="e">
        <f>+'RT03-F55 '!D71</f>
        <v>#DIV/0!</v>
      </c>
      <c r="J53" s="460" t="s">
        <v>9</v>
      </c>
      <c r="K53" s="460">
        <f>+SQRT(9)</f>
        <v>3</v>
      </c>
      <c r="L53" s="460" t="e">
        <f t="shared" si="11"/>
        <v>#DIV/0!</v>
      </c>
      <c r="M53" s="460" t="str">
        <f t="shared" si="12"/>
        <v>°C</v>
      </c>
      <c r="N53" s="460">
        <v>8</v>
      </c>
      <c r="O53" s="460">
        <v>1</v>
      </c>
      <c r="P53" s="460" t="s">
        <v>133</v>
      </c>
      <c r="Q53" s="460" t="e">
        <f t="shared" si="13"/>
        <v>#DIV/0!</v>
      </c>
      <c r="R53" s="460" t="s">
        <v>9</v>
      </c>
      <c r="S53" s="463" t="e">
        <f t="shared" si="14"/>
        <v>#DIV/0!</v>
      </c>
    </row>
    <row r="54" spans="1:19" ht="26.1" customHeight="1" x14ac:dyDescent="0.25">
      <c r="A54" s="650">
        <v>9</v>
      </c>
      <c r="B54" s="978" t="s">
        <v>144</v>
      </c>
      <c r="C54" s="979"/>
      <c r="D54" s="980"/>
      <c r="E54" s="461">
        <v>0</v>
      </c>
      <c r="F54" s="465" t="s">
        <v>135</v>
      </c>
      <c r="G54" s="460" t="s">
        <v>136</v>
      </c>
      <c r="H54" s="460" t="s">
        <v>139</v>
      </c>
      <c r="I54" s="540">
        <f>+I16</f>
        <v>0.01</v>
      </c>
      <c r="J54" s="460" t="s">
        <v>9</v>
      </c>
      <c r="K54" s="460">
        <f>2*SQRT(3)</f>
        <v>3.4641016151377544</v>
      </c>
      <c r="L54" s="460">
        <f t="shared" si="11"/>
        <v>2.886751345948129E-3</v>
      </c>
      <c r="M54" s="460" t="str">
        <f t="shared" si="12"/>
        <v>°C</v>
      </c>
      <c r="N54" s="460">
        <v>1000000</v>
      </c>
      <c r="O54" s="460">
        <v>1</v>
      </c>
      <c r="P54" s="460" t="s">
        <v>133</v>
      </c>
      <c r="Q54" s="460">
        <f t="shared" si="13"/>
        <v>2.886751345948129E-3</v>
      </c>
      <c r="R54" s="460" t="s">
        <v>9</v>
      </c>
      <c r="S54" s="463" t="e">
        <f t="shared" si="14"/>
        <v>#DIV/0!</v>
      </c>
    </row>
    <row r="55" spans="1:19" ht="26.1" customHeight="1" x14ac:dyDescent="0.25">
      <c r="A55" s="650">
        <v>10</v>
      </c>
      <c r="B55" s="978" t="s">
        <v>154</v>
      </c>
      <c r="C55" s="979"/>
      <c r="D55" s="980"/>
      <c r="E55" s="461">
        <v>0</v>
      </c>
      <c r="F55" s="465" t="s">
        <v>135</v>
      </c>
      <c r="G55" s="460" t="s">
        <v>131</v>
      </c>
      <c r="H55" s="460" t="s">
        <v>139</v>
      </c>
      <c r="I55" s="688" t="e">
        <f>+I17</f>
        <v>#DIV/0!</v>
      </c>
      <c r="J55" s="460" t="s">
        <v>9</v>
      </c>
      <c r="K55" s="322">
        <f>2*SQRT(3)</f>
        <v>3.4641016151377544</v>
      </c>
      <c r="L55" s="460" t="e">
        <f t="shared" si="11"/>
        <v>#DIV/0!</v>
      </c>
      <c r="M55" s="460" t="str">
        <f t="shared" si="12"/>
        <v>°C</v>
      </c>
      <c r="N55" s="460">
        <v>1000000</v>
      </c>
      <c r="O55" s="460">
        <v>1</v>
      </c>
      <c r="P55" s="460" t="s">
        <v>133</v>
      </c>
      <c r="Q55" s="460" t="e">
        <f>ABS(L55*O55)</f>
        <v>#DIV/0!</v>
      </c>
      <c r="R55" s="460" t="s">
        <v>9</v>
      </c>
      <c r="S55" s="463" t="e">
        <f t="shared" si="14"/>
        <v>#DIV/0!</v>
      </c>
    </row>
    <row r="56" spans="1:19" ht="26.1" customHeight="1" thickBot="1" x14ac:dyDescent="0.3">
      <c r="A56" s="651">
        <v>11</v>
      </c>
      <c r="B56" s="1002" t="s">
        <v>146</v>
      </c>
      <c r="C56" s="990"/>
      <c r="D56" s="991"/>
      <c r="E56" s="323">
        <v>0</v>
      </c>
      <c r="F56" s="322" t="s">
        <v>135</v>
      </c>
      <c r="G56" s="322" t="s">
        <v>136</v>
      </c>
      <c r="H56" s="322" t="s">
        <v>132</v>
      </c>
      <c r="I56" s="605">
        <v>1.3783654826675347E-2</v>
      </c>
      <c r="J56" s="322" t="s">
        <v>9</v>
      </c>
      <c r="K56" s="322">
        <v>1</v>
      </c>
      <c r="L56" s="322">
        <f>I56/K56</f>
        <v>1.3783654826675347E-2</v>
      </c>
      <c r="M56" s="322" t="str">
        <f t="shared" si="12"/>
        <v>°C</v>
      </c>
      <c r="N56" s="322">
        <v>200</v>
      </c>
      <c r="O56" s="322">
        <v>1</v>
      </c>
      <c r="P56" s="322" t="s">
        <v>133</v>
      </c>
      <c r="Q56" s="322">
        <f>ABS(L56*O56)</f>
        <v>1.3783654826675347E-2</v>
      </c>
      <c r="R56" s="322" t="s">
        <v>9</v>
      </c>
      <c r="S56" s="325" t="e">
        <f>(Q56*100%)^2/$L$57^2</f>
        <v>#DIV/0!</v>
      </c>
    </row>
    <row r="57" spans="1:19" ht="26.1" customHeight="1" thickBot="1" x14ac:dyDescent="0.3">
      <c r="A57" s="272"/>
      <c r="B57" s="985" t="s">
        <v>147</v>
      </c>
      <c r="C57" s="986"/>
      <c r="D57" s="987"/>
      <c r="E57" s="326" t="e">
        <f>+E46-E53</f>
        <v>#DIV/0!</v>
      </c>
      <c r="F57" s="327" t="s">
        <v>9</v>
      </c>
      <c r="G57" s="327" t="s">
        <v>131</v>
      </c>
      <c r="H57" s="327" t="s">
        <v>132</v>
      </c>
      <c r="I57" s="327" t="e">
        <f>ROUNDUP(L57*K57,2-1-INT(LOG10(ABS(L57*K57))))</f>
        <v>#DIV/0!</v>
      </c>
      <c r="J57" s="327" t="s">
        <v>9</v>
      </c>
      <c r="K57" s="327" t="e">
        <f>TINV(0.05,N57)</f>
        <v>#DIV/0!</v>
      </c>
      <c r="L57" s="331" t="e">
        <f>(SUMSQ(Q46:Q56)^0.5)</f>
        <v>#DIV/0!</v>
      </c>
      <c r="M57" s="327" t="s">
        <v>9</v>
      </c>
      <c r="N57" s="327" t="e">
        <f>L57^4/(Q46^4/N46+Q47^4/N47+Q48^4/N48+Q49^4/N49+Q50^4/N50+Q51^4/N51+Q52^4/N52+Q53^4/N53+Q54^4/N54+Q55^4/N55+Q56^4/N56)</f>
        <v>#DIV/0!</v>
      </c>
      <c r="O57" s="327"/>
      <c r="P57" s="327"/>
      <c r="Q57" s="327"/>
      <c r="R57" s="327"/>
      <c r="S57" s="330" t="e">
        <f>SUM(S46:S56)</f>
        <v>#DIV/0!</v>
      </c>
    </row>
    <row r="58" spans="1:19" ht="26.1" customHeight="1" thickBot="1" x14ac:dyDescent="0.3">
      <c r="A58" s="68"/>
      <c r="B58" s="68"/>
      <c r="C58" s="68"/>
      <c r="D58" s="68"/>
      <c r="E58" s="68"/>
      <c r="F58" s="68"/>
      <c r="G58" s="68"/>
      <c r="H58" s="68"/>
      <c r="I58" s="68"/>
      <c r="J58" s="68"/>
      <c r="K58" s="68"/>
      <c r="L58" s="68"/>
      <c r="M58" s="68"/>
      <c r="N58" s="68"/>
      <c r="O58" s="68"/>
      <c r="P58" s="68"/>
      <c r="Q58" s="68"/>
      <c r="R58" s="68"/>
      <c r="S58" s="68"/>
    </row>
    <row r="59" spans="1:19" ht="30" customHeight="1" x14ac:dyDescent="0.25">
      <c r="E59" s="566" t="s">
        <v>148</v>
      </c>
      <c r="F59" s="569" t="s">
        <v>149</v>
      </c>
      <c r="G59" s="569"/>
      <c r="H59" s="567" t="s">
        <v>150</v>
      </c>
    </row>
    <row r="60" spans="1:19" ht="30" customHeight="1" thickBot="1" x14ac:dyDescent="0.3">
      <c r="E60" s="648" t="e">
        <f>+E57</f>
        <v>#DIV/0!</v>
      </c>
      <c r="F60" s="329" t="e">
        <f>K57</f>
        <v>#DIV/0!</v>
      </c>
      <c r="G60" s="327" t="s">
        <v>151</v>
      </c>
      <c r="H60" s="568" t="e">
        <f>I57</f>
        <v>#DIV/0!</v>
      </c>
    </row>
    <row r="61" spans="1:19" ht="26.1" customHeight="1" x14ac:dyDescent="0.25"/>
    <row r="62" spans="1:19" ht="26.1" customHeight="1" thickBot="1" x14ac:dyDescent="0.3"/>
    <row r="63" spans="1:19" ht="60" customHeight="1" thickBot="1" x14ac:dyDescent="0.3">
      <c r="A63" s="275" t="s">
        <v>113</v>
      </c>
      <c r="B63" s="276">
        <f>'RT03-F55 '!B74</f>
        <v>25</v>
      </c>
      <c r="C63" s="70"/>
      <c r="D63" s="70"/>
      <c r="E63" s="988" t="s">
        <v>114</v>
      </c>
      <c r="F63" s="988" t="s">
        <v>115</v>
      </c>
      <c r="G63" s="988" t="s">
        <v>116</v>
      </c>
      <c r="H63" s="988" t="s">
        <v>117</v>
      </c>
      <c r="I63" s="988" t="s">
        <v>152</v>
      </c>
      <c r="J63" s="988" t="s">
        <v>115</v>
      </c>
      <c r="K63" s="988" t="s">
        <v>153</v>
      </c>
      <c r="L63" s="988" t="s">
        <v>120</v>
      </c>
      <c r="M63" s="988"/>
      <c r="N63" s="101" t="s">
        <v>121</v>
      </c>
      <c r="O63" s="988" t="s">
        <v>122</v>
      </c>
      <c r="P63" s="988"/>
      <c r="Q63" s="988" t="s">
        <v>123</v>
      </c>
      <c r="R63" s="988" t="s">
        <v>115</v>
      </c>
      <c r="S63" s="101" t="s">
        <v>124</v>
      </c>
    </row>
    <row r="64" spans="1:19" ht="26.1" customHeight="1" thickBot="1" x14ac:dyDescent="0.3">
      <c r="A64" s="68"/>
      <c r="B64" s="982" t="s">
        <v>125</v>
      </c>
      <c r="C64" s="983"/>
      <c r="D64" s="984"/>
      <c r="E64" s="988"/>
      <c r="F64" s="988"/>
      <c r="G64" s="988"/>
      <c r="H64" s="988"/>
      <c r="I64" s="988"/>
      <c r="J64" s="988"/>
      <c r="K64" s="988"/>
      <c r="L64" s="101" t="s">
        <v>126</v>
      </c>
      <c r="M64" s="101" t="s">
        <v>115</v>
      </c>
      <c r="N64" s="101" t="s">
        <v>127</v>
      </c>
      <c r="O64" s="101" t="s">
        <v>128</v>
      </c>
      <c r="P64" s="101" t="s">
        <v>115</v>
      </c>
      <c r="Q64" s="988"/>
      <c r="R64" s="988"/>
      <c r="S64" s="101" t="s">
        <v>129</v>
      </c>
    </row>
    <row r="65" spans="1:19" ht="26.1" customHeight="1" x14ac:dyDescent="0.25">
      <c r="A65" s="649">
        <v>1</v>
      </c>
      <c r="B65" s="981" t="s">
        <v>130</v>
      </c>
      <c r="C65" s="979"/>
      <c r="D65" s="980"/>
      <c r="E65" s="624">
        <f>+'RT03-F55 '!K85</f>
        <v>-1.8274740269110693E-2</v>
      </c>
      <c r="F65" s="332" t="s">
        <v>9</v>
      </c>
      <c r="G65" s="332" t="s">
        <v>131</v>
      </c>
      <c r="H65" s="332" t="s">
        <v>132</v>
      </c>
      <c r="I65" s="626">
        <f>+'RT03-F55 '!K86</f>
        <v>0</v>
      </c>
      <c r="J65" s="332" t="s">
        <v>9</v>
      </c>
      <c r="K65" s="332">
        <f>+SQRT(9)</f>
        <v>3</v>
      </c>
      <c r="L65" s="464">
        <f>I65/K65</f>
        <v>0</v>
      </c>
      <c r="M65" s="332" t="str">
        <f>+J65</f>
        <v>°C</v>
      </c>
      <c r="N65" s="332">
        <v>8</v>
      </c>
      <c r="O65" s="332">
        <v>1</v>
      </c>
      <c r="P65" s="332" t="s">
        <v>133</v>
      </c>
      <c r="Q65" s="332">
        <f>ABS(L65*O65)</f>
        <v>0</v>
      </c>
      <c r="R65" s="332" t="s">
        <v>9</v>
      </c>
      <c r="S65" s="333" t="e">
        <f>(Q65*100%)^2/$L$57^2</f>
        <v>#DIV/0!</v>
      </c>
    </row>
    <row r="66" spans="1:19" ht="26.1" customHeight="1" x14ac:dyDescent="0.25">
      <c r="A66" s="650">
        <v>2</v>
      </c>
      <c r="B66" s="981" t="s">
        <v>134</v>
      </c>
      <c r="C66" s="979"/>
      <c r="D66" s="980"/>
      <c r="E66" s="461">
        <v>0</v>
      </c>
      <c r="F66" s="465" t="s">
        <v>135</v>
      </c>
      <c r="G66" s="460" t="s">
        <v>136</v>
      </c>
      <c r="H66" s="460" t="s">
        <v>132</v>
      </c>
      <c r="I66" s="540">
        <f>IF('RT03-F55 '!F77="TH-003",'Interpolación Patrones  '!D10,IF('RT03-F55 '!F77="V-003",'Interpolación Patrones  '!J10,IF('RT03-F55 '!F77="V-004",'Interpolación Patrones  '!P10,"")))</f>
        <v>4.3999999999999997E-2</v>
      </c>
      <c r="J66" s="460" t="s">
        <v>9</v>
      </c>
      <c r="K66" s="460">
        <v>1.96</v>
      </c>
      <c r="L66" s="460">
        <f t="shared" ref="L66:L74" si="15">I66/K66</f>
        <v>2.2448979591836733E-2</v>
      </c>
      <c r="M66" s="460" t="str">
        <f t="shared" ref="M66:M75" si="16">+J66</f>
        <v>°C</v>
      </c>
      <c r="N66" s="460">
        <v>199.99999999999966</v>
      </c>
      <c r="O66" s="460">
        <v>1</v>
      </c>
      <c r="P66" s="460" t="s">
        <v>133</v>
      </c>
      <c r="Q66" s="460">
        <f t="shared" ref="Q66:Q73" si="17">ABS(L66*O66)</f>
        <v>2.2448979591836733E-2</v>
      </c>
      <c r="R66" s="460" t="s">
        <v>9</v>
      </c>
      <c r="S66" s="463" t="e">
        <f t="shared" ref="S66:S74" si="18">(Q66*100%)^2/$L$57^2</f>
        <v>#DIV/0!</v>
      </c>
    </row>
    <row r="67" spans="1:19" ht="26.1" customHeight="1" x14ac:dyDescent="0.25">
      <c r="A67" s="650">
        <v>3</v>
      </c>
      <c r="B67" s="981" t="s">
        <v>137</v>
      </c>
      <c r="C67" s="979"/>
      <c r="D67" s="980"/>
      <c r="E67" s="461">
        <v>0</v>
      </c>
      <c r="F67" s="465" t="s">
        <v>135</v>
      </c>
      <c r="G67" s="460" t="s">
        <v>136</v>
      </c>
      <c r="H67" s="460" t="s">
        <v>132</v>
      </c>
      <c r="I67" s="562">
        <f>+SQRT('Interpolación Patrones  '!$C$29/(5-3))</f>
        <v>1.3135930216261913E-3</v>
      </c>
      <c r="J67" s="460" t="s">
        <v>9</v>
      </c>
      <c r="K67" s="460">
        <f>+K28</f>
        <v>1.96</v>
      </c>
      <c r="L67" s="460">
        <f t="shared" si="15"/>
        <v>6.7020052123785271E-4</v>
      </c>
      <c r="M67" s="460" t="str">
        <f t="shared" si="16"/>
        <v>°C</v>
      </c>
      <c r="N67" s="460">
        <v>2</v>
      </c>
      <c r="O67" s="460">
        <v>1</v>
      </c>
      <c r="P67" s="460" t="s">
        <v>133</v>
      </c>
      <c r="Q67" s="460">
        <f t="shared" si="17"/>
        <v>6.7020052123785271E-4</v>
      </c>
      <c r="R67" s="460" t="s">
        <v>9</v>
      </c>
      <c r="S67" s="463" t="e">
        <f t="shared" si="18"/>
        <v>#DIV/0!</v>
      </c>
    </row>
    <row r="68" spans="1:19" ht="26.1" customHeight="1" x14ac:dyDescent="0.25">
      <c r="A68" s="650">
        <v>4</v>
      </c>
      <c r="B68" s="981" t="s">
        <v>138</v>
      </c>
      <c r="C68" s="979"/>
      <c r="D68" s="980"/>
      <c r="E68" s="461">
        <v>0</v>
      </c>
      <c r="F68" s="465" t="s">
        <v>135</v>
      </c>
      <c r="G68" s="460" t="s">
        <v>136</v>
      </c>
      <c r="H68" s="460" t="s">
        <v>139</v>
      </c>
      <c r="I68" s="540">
        <f>I11</f>
        <v>1E-3</v>
      </c>
      <c r="J68" s="460" t="s">
        <v>9</v>
      </c>
      <c r="K68" s="460">
        <f>2*SQRT(3)</f>
        <v>3.4641016151377544</v>
      </c>
      <c r="L68" s="460">
        <f t="shared" si="15"/>
        <v>2.886751345948129E-4</v>
      </c>
      <c r="M68" s="460" t="str">
        <f t="shared" si="16"/>
        <v>°C</v>
      </c>
      <c r="N68" s="460">
        <v>1000000</v>
      </c>
      <c r="O68" s="460">
        <v>1</v>
      </c>
      <c r="P68" s="460" t="s">
        <v>133</v>
      </c>
      <c r="Q68" s="460">
        <f t="shared" si="17"/>
        <v>2.886751345948129E-4</v>
      </c>
      <c r="R68" s="460" t="s">
        <v>9</v>
      </c>
      <c r="S68" s="463" t="e">
        <f t="shared" si="18"/>
        <v>#DIV/0!</v>
      </c>
    </row>
    <row r="69" spans="1:19" ht="26.1" customHeight="1" x14ac:dyDescent="0.25">
      <c r="A69" s="650">
        <v>5</v>
      </c>
      <c r="B69" s="981" t="s">
        <v>140</v>
      </c>
      <c r="C69" s="979"/>
      <c r="D69" s="980"/>
      <c r="E69" s="461">
        <v>0</v>
      </c>
      <c r="F69" s="465" t="s">
        <v>135</v>
      </c>
      <c r="G69" s="460" t="s">
        <v>136</v>
      </c>
      <c r="H69" s="460" t="s">
        <v>139</v>
      </c>
      <c r="I69" s="540">
        <f>I12</f>
        <v>1E-3</v>
      </c>
      <c r="J69" s="460" t="s">
        <v>9</v>
      </c>
      <c r="K69" s="460">
        <f>+SQRT(3)</f>
        <v>1.7320508075688772</v>
      </c>
      <c r="L69" s="460">
        <f t="shared" si="15"/>
        <v>5.773502691896258E-4</v>
      </c>
      <c r="M69" s="460" t="str">
        <f t="shared" si="16"/>
        <v>°C</v>
      </c>
      <c r="N69" s="460">
        <v>1000000</v>
      </c>
      <c r="O69" s="460">
        <v>1</v>
      </c>
      <c r="P69" s="460" t="s">
        <v>133</v>
      </c>
      <c r="Q69" s="460">
        <f t="shared" si="17"/>
        <v>5.773502691896258E-4</v>
      </c>
      <c r="R69" s="460" t="s">
        <v>9</v>
      </c>
      <c r="S69" s="463" t="e">
        <f t="shared" si="18"/>
        <v>#DIV/0!</v>
      </c>
    </row>
    <row r="70" spans="1:19" ht="26.1" customHeight="1" x14ac:dyDescent="0.25">
      <c r="A70" s="650">
        <v>6</v>
      </c>
      <c r="B70" s="981" t="s">
        <v>141</v>
      </c>
      <c r="C70" s="979"/>
      <c r="D70" s="980"/>
      <c r="E70" s="461">
        <v>0</v>
      </c>
      <c r="F70" s="465" t="s">
        <v>135</v>
      </c>
      <c r="G70" s="460" t="s">
        <v>136</v>
      </c>
      <c r="H70" s="460" t="s">
        <v>139</v>
      </c>
      <c r="I70" s="544">
        <f>+'Resultados medios Baño Liquido'!C21</f>
        <v>1.5791666666666666E-2</v>
      </c>
      <c r="J70" s="460" t="s">
        <v>9</v>
      </c>
      <c r="K70" s="460">
        <f>+SQRT(3)</f>
        <v>1.7320508075688772</v>
      </c>
      <c r="L70" s="460">
        <f t="shared" si="15"/>
        <v>9.1173230009528403E-3</v>
      </c>
      <c r="M70" s="460" t="str">
        <f t="shared" si="16"/>
        <v>°C</v>
      </c>
      <c r="N70" s="460">
        <v>1000000</v>
      </c>
      <c r="O70" s="460">
        <v>1</v>
      </c>
      <c r="P70" s="460" t="s">
        <v>133</v>
      </c>
      <c r="Q70" s="460">
        <f t="shared" si="17"/>
        <v>9.1173230009528403E-3</v>
      </c>
      <c r="R70" s="460" t="s">
        <v>9</v>
      </c>
      <c r="S70" s="463" t="e">
        <f t="shared" si="18"/>
        <v>#DIV/0!</v>
      </c>
    </row>
    <row r="71" spans="1:19" ht="26.1" customHeight="1" x14ac:dyDescent="0.25">
      <c r="A71" s="650">
        <v>7</v>
      </c>
      <c r="B71" s="981" t="s">
        <v>142</v>
      </c>
      <c r="C71" s="979"/>
      <c r="D71" s="980"/>
      <c r="E71" s="461">
        <v>0</v>
      </c>
      <c r="F71" s="465" t="s">
        <v>135</v>
      </c>
      <c r="G71" s="460" t="s">
        <v>136</v>
      </c>
      <c r="H71" s="460" t="s">
        <v>139</v>
      </c>
      <c r="I71" s="544">
        <f>+'Resultados medios Baño Liquido'!D21</f>
        <v>6.5833333333333334E-3</v>
      </c>
      <c r="J71" s="460" t="s">
        <v>9</v>
      </c>
      <c r="K71" s="460">
        <f>+SQRT(3)</f>
        <v>1.7320508075688772</v>
      </c>
      <c r="L71" s="460">
        <f t="shared" si="15"/>
        <v>3.8008892721650366E-3</v>
      </c>
      <c r="M71" s="460" t="str">
        <f t="shared" si="16"/>
        <v>°C</v>
      </c>
      <c r="N71" s="460">
        <v>1000000</v>
      </c>
      <c r="O71" s="460">
        <v>1</v>
      </c>
      <c r="P71" s="460" t="s">
        <v>133</v>
      </c>
      <c r="Q71" s="460">
        <f t="shared" si="17"/>
        <v>3.8008892721650366E-3</v>
      </c>
      <c r="R71" s="460" t="s">
        <v>9</v>
      </c>
      <c r="S71" s="463" t="e">
        <f t="shared" si="18"/>
        <v>#DIV/0!</v>
      </c>
    </row>
    <row r="72" spans="1:19" ht="26.1" customHeight="1" x14ac:dyDescent="0.25">
      <c r="A72" s="650">
        <v>8</v>
      </c>
      <c r="B72" s="981" t="s">
        <v>143</v>
      </c>
      <c r="C72" s="979"/>
      <c r="D72" s="980"/>
      <c r="E72" s="461">
        <f>+'RT03-F55 '!D89</f>
        <v>0</v>
      </c>
      <c r="F72" s="460" t="s">
        <v>9</v>
      </c>
      <c r="G72" s="460" t="s">
        <v>131</v>
      </c>
      <c r="H72" s="460" t="s">
        <v>132</v>
      </c>
      <c r="I72" s="540" t="e">
        <f>+'RT03-F55 '!D86</f>
        <v>#DIV/0!</v>
      </c>
      <c r="J72" s="460" t="s">
        <v>9</v>
      </c>
      <c r="K72" s="460">
        <f>+SQRT(9)</f>
        <v>3</v>
      </c>
      <c r="L72" s="460" t="e">
        <f t="shared" si="15"/>
        <v>#DIV/0!</v>
      </c>
      <c r="M72" s="460" t="str">
        <f t="shared" si="16"/>
        <v>°C</v>
      </c>
      <c r="N72" s="460">
        <v>8</v>
      </c>
      <c r="O72" s="460">
        <v>1</v>
      </c>
      <c r="P72" s="460" t="s">
        <v>133</v>
      </c>
      <c r="Q72" s="460" t="e">
        <f t="shared" si="17"/>
        <v>#DIV/0!</v>
      </c>
      <c r="R72" s="460" t="s">
        <v>9</v>
      </c>
      <c r="S72" s="463" t="e">
        <f t="shared" si="18"/>
        <v>#DIV/0!</v>
      </c>
    </row>
    <row r="73" spans="1:19" ht="26.1" customHeight="1" x14ac:dyDescent="0.25">
      <c r="A73" s="650">
        <v>9</v>
      </c>
      <c r="B73" s="981" t="s">
        <v>144</v>
      </c>
      <c r="C73" s="979"/>
      <c r="D73" s="980"/>
      <c r="E73" s="607" t="e">
        <f>'RT03-F55 '!D85</f>
        <v>#DIV/0!</v>
      </c>
      <c r="F73" s="465" t="s">
        <v>135</v>
      </c>
      <c r="G73" s="460" t="s">
        <v>136</v>
      </c>
      <c r="H73" s="460" t="s">
        <v>139</v>
      </c>
      <c r="I73" s="540">
        <f>I16</f>
        <v>0.01</v>
      </c>
      <c r="J73" s="460" t="s">
        <v>9</v>
      </c>
      <c r="K73" s="460">
        <f>2*SQRT(3)</f>
        <v>3.4641016151377544</v>
      </c>
      <c r="L73" s="460">
        <f t="shared" si="15"/>
        <v>2.886751345948129E-3</v>
      </c>
      <c r="M73" s="460" t="str">
        <f t="shared" si="16"/>
        <v>°C</v>
      </c>
      <c r="N73" s="460">
        <v>1000000</v>
      </c>
      <c r="O73" s="460">
        <v>1</v>
      </c>
      <c r="P73" s="460" t="s">
        <v>133</v>
      </c>
      <c r="Q73" s="460">
        <f t="shared" si="17"/>
        <v>2.886751345948129E-3</v>
      </c>
      <c r="R73" s="460" t="s">
        <v>9</v>
      </c>
      <c r="S73" s="463" t="e">
        <f t="shared" si="18"/>
        <v>#DIV/0!</v>
      </c>
    </row>
    <row r="74" spans="1:19" ht="26.1" customHeight="1" x14ac:dyDescent="0.25">
      <c r="A74" s="650">
        <v>10</v>
      </c>
      <c r="B74" s="981" t="s">
        <v>154</v>
      </c>
      <c r="C74" s="979"/>
      <c r="D74" s="980"/>
      <c r="E74" s="461">
        <v>0</v>
      </c>
      <c r="F74" s="465" t="s">
        <v>135</v>
      </c>
      <c r="G74" s="460" t="s">
        <v>131</v>
      </c>
      <c r="H74" s="460" t="s">
        <v>139</v>
      </c>
      <c r="I74" s="688" t="e">
        <f>I17</f>
        <v>#DIV/0!</v>
      </c>
      <c r="J74" s="460" t="s">
        <v>9</v>
      </c>
      <c r="K74" s="322">
        <f>2*SQRT(3)</f>
        <v>3.4641016151377544</v>
      </c>
      <c r="L74" s="460" t="e">
        <f t="shared" si="15"/>
        <v>#DIV/0!</v>
      </c>
      <c r="M74" s="460" t="str">
        <f t="shared" si="16"/>
        <v>°C</v>
      </c>
      <c r="N74" s="460">
        <v>1000000</v>
      </c>
      <c r="O74" s="460">
        <v>1</v>
      </c>
      <c r="P74" s="460" t="s">
        <v>133</v>
      </c>
      <c r="Q74" s="460" t="e">
        <f>ABS(L74*O74)</f>
        <v>#DIV/0!</v>
      </c>
      <c r="R74" s="460" t="s">
        <v>9</v>
      </c>
      <c r="S74" s="463" t="e">
        <f t="shared" si="18"/>
        <v>#DIV/0!</v>
      </c>
    </row>
    <row r="75" spans="1:19" ht="26.1" customHeight="1" thickBot="1" x14ac:dyDescent="0.3">
      <c r="A75" s="651">
        <v>11</v>
      </c>
      <c r="B75" s="989" t="s">
        <v>146</v>
      </c>
      <c r="C75" s="990"/>
      <c r="D75" s="991"/>
      <c r="E75" s="323">
        <v>0</v>
      </c>
      <c r="F75" s="322" t="s">
        <v>135</v>
      </c>
      <c r="G75" s="322" t="s">
        <v>136</v>
      </c>
      <c r="H75" s="322" t="s">
        <v>132</v>
      </c>
      <c r="I75" s="322">
        <v>1.3783654826675347E-2</v>
      </c>
      <c r="J75" s="322" t="s">
        <v>9</v>
      </c>
      <c r="K75" s="322">
        <v>1</v>
      </c>
      <c r="L75" s="322">
        <f>I75/K75</f>
        <v>1.3783654826675347E-2</v>
      </c>
      <c r="M75" s="322" t="str">
        <f t="shared" si="16"/>
        <v>°C</v>
      </c>
      <c r="N75" s="322">
        <v>200</v>
      </c>
      <c r="O75" s="322">
        <v>1</v>
      </c>
      <c r="P75" s="322" t="s">
        <v>133</v>
      </c>
      <c r="Q75" s="322">
        <f>ABS(L75*O75)</f>
        <v>1.3783654826675347E-2</v>
      </c>
      <c r="R75" s="322" t="s">
        <v>9</v>
      </c>
      <c r="S75" s="325" t="e">
        <f>(Q75*100%)^2/$L$57^2</f>
        <v>#DIV/0!</v>
      </c>
    </row>
    <row r="76" spans="1:19" ht="26.1" customHeight="1" thickBot="1" x14ac:dyDescent="0.3">
      <c r="A76" s="272"/>
      <c r="B76" s="985" t="s">
        <v>147</v>
      </c>
      <c r="C76" s="986"/>
      <c r="D76" s="987"/>
      <c r="E76" s="648" t="e">
        <f>+E65-E73</f>
        <v>#DIV/0!</v>
      </c>
      <c r="F76" s="327" t="s">
        <v>9</v>
      </c>
      <c r="G76" s="327" t="s">
        <v>131</v>
      </c>
      <c r="H76" s="327" t="s">
        <v>132</v>
      </c>
      <c r="I76" s="327" t="e">
        <f>ROUNDUP(L76*K76,2-1-INT(LOG10(ABS(L76*K76))))</f>
        <v>#DIV/0!</v>
      </c>
      <c r="J76" s="327" t="s">
        <v>9</v>
      </c>
      <c r="K76" s="327" t="e">
        <f>TINV(0.05,N76)</f>
        <v>#DIV/0!</v>
      </c>
      <c r="L76" s="331" t="e">
        <f>(SUMSQ(Q65:Q75)^0.5)</f>
        <v>#DIV/0!</v>
      </c>
      <c r="M76" s="327" t="s">
        <v>9</v>
      </c>
      <c r="N76" s="327" t="e">
        <f>L76^4/(Q65^4/N65+Q66^4/N66+Q67^4/N67+Q68^4/N68+Q69^4/N69+Q70^4/N70+Q71^4/N71+Q72^4/N72+Q73^4/N73+Q74^4/N74+Q75^4/N75)</f>
        <v>#DIV/0!</v>
      </c>
      <c r="O76" s="327"/>
      <c r="P76" s="327"/>
      <c r="Q76" s="327"/>
      <c r="R76" s="327"/>
      <c r="S76" s="330" t="e">
        <f>SUM(S65:S75)</f>
        <v>#DIV/0!</v>
      </c>
    </row>
    <row r="77" spans="1:19" ht="26.1" customHeight="1" thickBot="1" x14ac:dyDescent="0.3">
      <c r="A77" s="68"/>
      <c r="B77" s="68"/>
      <c r="C77" s="68"/>
      <c r="D77" s="68"/>
      <c r="E77" s="68"/>
      <c r="F77" s="68"/>
      <c r="G77" s="68"/>
      <c r="H77" s="68"/>
      <c r="I77" s="68"/>
      <c r="J77" s="68"/>
      <c r="K77" s="68"/>
      <c r="L77" s="68"/>
      <c r="M77" s="68"/>
      <c r="N77" s="68"/>
      <c r="O77" s="68"/>
      <c r="P77" s="68"/>
      <c r="Q77" s="68"/>
      <c r="R77" s="68"/>
      <c r="S77" s="68"/>
    </row>
    <row r="78" spans="1:19" ht="26.1" customHeight="1" x14ac:dyDescent="0.25">
      <c r="E78" s="566" t="s">
        <v>148</v>
      </c>
      <c r="F78" s="569" t="s">
        <v>149</v>
      </c>
      <c r="G78" s="569"/>
      <c r="H78" s="567" t="s">
        <v>150</v>
      </c>
    </row>
    <row r="79" spans="1:19" ht="26.1" customHeight="1" thickBot="1" x14ac:dyDescent="0.3">
      <c r="E79" s="648" t="e">
        <f>+E76</f>
        <v>#DIV/0!</v>
      </c>
      <c r="F79" s="329" t="e">
        <f>K76</f>
        <v>#DIV/0!</v>
      </c>
      <c r="G79" s="327" t="s">
        <v>151</v>
      </c>
      <c r="H79" s="568" t="e">
        <f>I76</f>
        <v>#DIV/0!</v>
      </c>
    </row>
    <row r="80" spans="1:19" ht="25.5" customHeight="1" x14ac:dyDescent="0.25"/>
    <row r="81" spans="1:22" ht="26.1" customHeight="1" thickBot="1" x14ac:dyDescent="0.3"/>
    <row r="82" spans="1:22" s="68" customFormat="1" ht="60" customHeight="1" thickBot="1" x14ac:dyDescent="0.3">
      <c r="A82" s="71" t="s">
        <v>113</v>
      </c>
      <c r="B82" s="277">
        <f>+'RT03-F55 '!B89</f>
        <v>50</v>
      </c>
      <c r="C82" s="72"/>
      <c r="D82" s="72"/>
      <c r="E82" s="988" t="s">
        <v>114</v>
      </c>
      <c r="F82" s="988" t="s">
        <v>115</v>
      </c>
      <c r="G82" s="988" t="s">
        <v>116</v>
      </c>
      <c r="H82" s="988" t="s">
        <v>117</v>
      </c>
      <c r="I82" s="988" t="s">
        <v>152</v>
      </c>
      <c r="J82" s="988" t="s">
        <v>115</v>
      </c>
      <c r="K82" s="988" t="s">
        <v>153</v>
      </c>
      <c r="L82" s="1005" t="s">
        <v>120</v>
      </c>
      <c r="M82" s="1006"/>
      <c r="N82" s="101" t="s">
        <v>121</v>
      </c>
      <c r="O82" s="1005" t="s">
        <v>122</v>
      </c>
      <c r="P82" s="1006"/>
      <c r="Q82" s="1003" t="s">
        <v>123</v>
      </c>
      <c r="R82" s="1003" t="s">
        <v>115</v>
      </c>
      <c r="S82" s="101" t="s">
        <v>124</v>
      </c>
    </row>
    <row r="83" spans="1:22" s="68" customFormat="1" ht="35.1" customHeight="1" thickBot="1" x14ac:dyDescent="0.3">
      <c r="B83" s="992" t="s">
        <v>125</v>
      </c>
      <c r="C83" s="993"/>
      <c r="D83" s="994"/>
      <c r="E83" s="988"/>
      <c r="F83" s="988"/>
      <c r="G83" s="988"/>
      <c r="H83" s="988"/>
      <c r="I83" s="988"/>
      <c r="J83" s="988"/>
      <c r="K83" s="988"/>
      <c r="L83" s="101" t="s">
        <v>126</v>
      </c>
      <c r="M83" s="101" t="s">
        <v>115</v>
      </c>
      <c r="N83" s="101" t="s">
        <v>127</v>
      </c>
      <c r="O83" s="101" t="s">
        <v>128</v>
      </c>
      <c r="P83" s="101" t="s">
        <v>115</v>
      </c>
      <c r="Q83" s="1004"/>
      <c r="R83" s="1004"/>
      <c r="S83" s="101" t="s">
        <v>129</v>
      </c>
    </row>
    <row r="84" spans="1:22" s="68" customFormat="1" ht="26.1" customHeight="1" x14ac:dyDescent="0.25">
      <c r="A84" s="649">
        <v>1</v>
      </c>
      <c r="B84" s="981" t="s">
        <v>130</v>
      </c>
      <c r="C84" s="979"/>
      <c r="D84" s="980"/>
      <c r="E84" s="549">
        <f>+'RT03-F55 '!K100</f>
        <v>-1.8274740269110693E-2</v>
      </c>
      <c r="F84" s="464" t="s">
        <v>9</v>
      </c>
      <c r="G84" s="464" t="s">
        <v>131</v>
      </c>
      <c r="H84" s="464" t="s">
        <v>132</v>
      </c>
      <c r="I84" s="627">
        <f>+'RT03-F55 '!K101</f>
        <v>0</v>
      </c>
      <c r="J84" s="464" t="s">
        <v>9</v>
      </c>
      <c r="K84" s="332">
        <f>+SQRT(9)</f>
        <v>3</v>
      </c>
      <c r="L84" s="464">
        <f t="shared" ref="L84:L93" si="19">I84/K84</f>
        <v>0</v>
      </c>
      <c r="M84" s="464" t="str">
        <f>+J84</f>
        <v>°C</v>
      </c>
      <c r="N84" s="464">
        <v>8</v>
      </c>
      <c r="O84" s="464">
        <v>1</v>
      </c>
      <c r="P84" s="464" t="s">
        <v>133</v>
      </c>
      <c r="Q84" s="464">
        <f>+L84*O84</f>
        <v>0</v>
      </c>
      <c r="R84" s="464" t="s">
        <v>9</v>
      </c>
      <c r="S84" s="466" t="e">
        <f t="shared" ref="S84:S93" si="20">(Q84*100%)^2/$L$95^2</f>
        <v>#DIV/0!</v>
      </c>
    </row>
    <row r="85" spans="1:22" s="68" customFormat="1" ht="26.1" customHeight="1" x14ac:dyDescent="0.25">
      <c r="A85" s="650">
        <v>2</v>
      </c>
      <c r="B85" s="981" t="s">
        <v>134</v>
      </c>
      <c r="C85" s="979"/>
      <c r="D85" s="980"/>
      <c r="E85" s="461">
        <v>0</v>
      </c>
      <c r="F85" s="465" t="s">
        <v>135</v>
      </c>
      <c r="G85" s="460" t="s">
        <v>136</v>
      </c>
      <c r="H85" s="460" t="s">
        <v>132</v>
      </c>
      <c r="I85" s="540">
        <f>IF('RT03-F55 '!F92="TH-003",'Interpolación Patrones  '!D12,IF('RT03-F55 '!F92="V-003",'Interpolación Patrones  '!J12,IF('RT03-F55 '!F92="V-004",'Interpolación Patrones  '!P12,"")))</f>
        <v>4.3999999999999997E-2</v>
      </c>
      <c r="J85" s="460" t="s">
        <v>9</v>
      </c>
      <c r="K85" s="460">
        <v>1.96</v>
      </c>
      <c r="L85" s="460">
        <f t="shared" si="19"/>
        <v>2.2448979591836733E-2</v>
      </c>
      <c r="M85" s="460" t="str">
        <f t="shared" ref="M85:M93" si="21">+J85</f>
        <v>°C</v>
      </c>
      <c r="N85" s="460">
        <v>199.99999999999966</v>
      </c>
      <c r="O85" s="460">
        <v>1</v>
      </c>
      <c r="P85" s="460" t="s">
        <v>133</v>
      </c>
      <c r="Q85" s="460">
        <f t="shared" ref="Q85:Q93" si="22">+L85*O85</f>
        <v>2.2448979591836733E-2</v>
      </c>
      <c r="R85" s="460" t="s">
        <v>9</v>
      </c>
      <c r="S85" s="463" t="e">
        <f t="shared" si="20"/>
        <v>#DIV/0!</v>
      </c>
      <c r="V85" s="103"/>
    </row>
    <row r="86" spans="1:22" s="68" customFormat="1" ht="26.1" customHeight="1" x14ac:dyDescent="0.25">
      <c r="A86" s="650">
        <v>3</v>
      </c>
      <c r="B86" s="981" t="s">
        <v>137</v>
      </c>
      <c r="C86" s="979"/>
      <c r="D86" s="980"/>
      <c r="E86" s="461">
        <v>0</v>
      </c>
      <c r="F86" s="465" t="s">
        <v>135</v>
      </c>
      <c r="G86" s="460" t="s">
        <v>136</v>
      </c>
      <c r="H86" s="460" t="s">
        <v>132</v>
      </c>
      <c r="I86" s="562">
        <f>IF('RT03-F55 '!F32="TH-003",SQRT('Interpolación Patrones  '!$C$29/(5-3)),IF('RT03-F55 '!F32="V-003",SQRT('Interpolación Patrones  '!$I$21/(5-3)),IF('RT03-F55 '!F32="V-004",SQRT('Interpolación Patrones  '!$O$21/(5-3)),"")))</f>
        <v>1.3135930216261913E-3</v>
      </c>
      <c r="J86" s="460" t="s">
        <v>9</v>
      </c>
      <c r="K86" s="460">
        <f>2*SQRT(3)</f>
        <v>3.4641016151377544</v>
      </c>
      <c r="L86" s="460">
        <f t="shared" si="19"/>
        <v>3.7920164232074777E-4</v>
      </c>
      <c r="M86" s="460" t="str">
        <f t="shared" si="21"/>
        <v>°C</v>
      </c>
      <c r="N86" s="460">
        <v>2</v>
      </c>
      <c r="O86" s="460">
        <v>1</v>
      </c>
      <c r="P86" s="460" t="s">
        <v>133</v>
      </c>
      <c r="Q86" s="460">
        <f t="shared" si="22"/>
        <v>3.7920164232074777E-4</v>
      </c>
      <c r="R86" s="460" t="s">
        <v>9</v>
      </c>
      <c r="S86" s="463" t="e">
        <f t="shared" si="20"/>
        <v>#DIV/0!</v>
      </c>
      <c r="V86" s="103"/>
    </row>
    <row r="87" spans="1:22" s="68" customFormat="1" ht="26.1" customHeight="1" x14ac:dyDescent="0.25">
      <c r="A87" s="650">
        <v>4</v>
      </c>
      <c r="B87" s="981" t="s">
        <v>155</v>
      </c>
      <c r="C87" s="979"/>
      <c r="D87" s="980"/>
      <c r="E87" s="461">
        <v>0</v>
      </c>
      <c r="F87" s="465" t="s">
        <v>135</v>
      </c>
      <c r="G87" s="460" t="s">
        <v>136</v>
      </c>
      <c r="H87" s="460" t="s">
        <v>139</v>
      </c>
      <c r="I87" s="540">
        <f>I11</f>
        <v>1E-3</v>
      </c>
      <c r="J87" s="460" t="s">
        <v>9</v>
      </c>
      <c r="K87" s="460">
        <f>2*SQRT(3)</f>
        <v>3.4641016151377544</v>
      </c>
      <c r="L87" s="460">
        <f t="shared" si="19"/>
        <v>2.886751345948129E-4</v>
      </c>
      <c r="M87" s="460" t="str">
        <f t="shared" si="21"/>
        <v>°C</v>
      </c>
      <c r="N87" s="460">
        <v>1000000</v>
      </c>
      <c r="O87" s="460">
        <v>1</v>
      </c>
      <c r="P87" s="460" t="s">
        <v>133</v>
      </c>
      <c r="Q87" s="460">
        <f t="shared" si="22"/>
        <v>2.886751345948129E-4</v>
      </c>
      <c r="R87" s="460" t="s">
        <v>9</v>
      </c>
      <c r="S87" s="463" t="e">
        <f t="shared" si="20"/>
        <v>#DIV/0!</v>
      </c>
    </row>
    <row r="88" spans="1:22" s="68" customFormat="1" ht="26.1" customHeight="1" x14ac:dyDescent="0.25">
      <c r="A88" s="650">
        <v>5</v>
      </c>
      <c r="B88" s="981" t="s">
        <v>140</v>
      </c>
      <c r="C88" s="979"/>
      <c r="D88" s="980"/>
      <c r="E88" s="461">
        <v>0</v>
      </c>
      <c r="F88" s="465" t="s">
        <v>135</v>
      </c>
      <c r="G88" s="460" t="s">
        <v>136</v>
      </c>
      <c r="H88" s="460" t="s">
        <v>139</v>
      </c>
      <c r="I88" s="540">
        <f>+I12</f>
        <v>1E-3</v>
      </c>
      <c r="J88" s="460" t="s">
        <v>9</v>
      </c>
      <c r="K88" s="460">
        <f>+SQRT(3)</f>
        <v>1.7320508075688772</v>
      </c>
      <c r="L88" s="460">
        <f t="shared" si="19"/>
        <v>5.773502691896258E-4</v>
      </c>
      <c r="M88" s="460" t="str">
        <f t="shared" si="21"/>
        <v>°C</v>
      </c>
      <c r="N88" s="460">
        <v>1000000</v>
      </c>
      <c r="O88" s="460">
        <v>1</v>
      </c>
      <c r="P88" s="460" t="s">
        <v>133</v>
      </c>
      <c r="Q88" s="460">
        <f t="shared" si="22"/>
        <v>5.773502691896258E-4</v>
      </c>
      <c r="R88" s="460" t="s">
        <v>9</v>
      </c>
      <c r="S88" s="463" t="e">
        <f t="shared" si="20"/>
        <v>#DIV/0!</v>
      </c>
    </row>
    <row r="89" spans="1:22" s="68" customFormat="1" ht="26.1" customHeight="1" x14ac:dyDescent="0.25">
      <c r="A89" s="650">
        <v>6</v>
      </c>
      <c r="B89" s="981" t="s">
        <v>141</v>
      </c>
      <c r="C89" s="979"/>
      <c r="D89" s="980"/>
      <c r="E89" s="461">
        <v>0</v>
      </c>
      <c r="F89" s="465" t="s">
        <v>135</v>
      </c>
      <c r="G89" s="460" t="s">
        <v>136</v>
      </c>
      <c r="H89" s="460" t="s">
        <v>139</v>
      </c>
      <c r="I89" s="540">
        <f>+'Resultados medios Baño Liquido'!C18</f>
        <v>0.05</v>
      </c>
      <c r="J89" s="460" t="s">
        <v>9</v>
      </c>
      <c r="K89" s="460">
        <f>+SQRT(3)</f>
        <v>1.7320508075688772</v>
      </c>
      <c r="L89" s="460">
        <f t="shared" si="19"/>
        <v>2.8867513459481291E-2</v>
      </c>
      <c r="M89" s="460" t="str">
        <f t="shared" si="21"/>
        <v>°C</v>
      </c>
      <c r="N89" s="460">
        <v>1000000</v>
      </c>
      <c r="O89" s="460">
        <v>1</v>
      </c>
      <c r="P89" s="460" t="s">
        <v>133</v>
      </c>
      <c r="Q89" s="460">
        <f t="shared" si="22"/>
        <v>2.8867513459481291E-2</v>
      </c>
      <c r="R89" s="460" t="s">
        <v>9</v>
      </c>
      <c r="S89" s="463" t="e">
        <f t="shared" si="20"/>
        <v>#DIV/0!</v>
      </c>
    </row>
    <row r="90" spans="1:22" s="68" customFormat="1" ht="26.1" customHeight="1" x14ac:dyDescent="0.25">
      <c r="A90" s="650">
        <v>7</v>
      </c>
      <c r="B90" s="981" t="s">
        <v>142</v>
      </c>
      <c r="C90" s="979"/>
      <c r="D90" s="980"/>
      <c r="E90" s="461">
        <v>0</v>
      </c>
      <c r="F90" s="465" t="s">
        <v>135</v>
      </c>
      <c r="G90" s="460" t="s">
        <v>136</v>
      </c>
      <c r="H90" s="460" t="s">
        <v>139</v>
      </c>
      <c r="I90" s="540">
        <f>+'Resultados medios Baño Liquido'!D18</f>
        <v>1.7000000000000001E-2</v>
      </c>
      <c r="J90" s="460" t="s">
        <v>9</v>
      </c>
      <c r="K90" s="460">
        <f>+SQRT(3)</f>
        <v>1.7320508075688772</v>
      </c>
      <c r="L90" s="460">
        <f t="shared" si="19"/>
        <v>9.814954576223639E-3</v>
      </c>
      <c r="M90" s="460" t="str">
        <f t="shared" si="21"/>
        <v>°C</v>
      </c>
      <c r="N90" s="460">
        <v>1000000</v>
      </c>
      <c r="O90" s="460">
        <v>1</v>
      </c>
      <c r="P90" s="460" t="s">
        <v>133</v>
      </c>
      <c r="Q90" s="460">
        <f t="shared" si="22"/>
        <v>9.814954576223639E-3</v>
      </c>
      <c r="R90" s="460" t="s">
        <v>9</v>
      </c>
      <c r="S90" s="463" t="e">
        <f t="shared" si="20"/>
        <v>#DIV/0!</v>
      </c>
    </row>
    <row r="91" spans="1:22" s="68" customFormat="1" ht="26.1" customHeight="1" x14ac:dyDescent="0.25">
      <c r="A91" s="650">
        <v>8</v>
      </c>
      <c r="B91" s="981" t="s">
        <v>143</v>
      </c>
      <c r="C91" s="979"/>
      <c r="D91" s="980"/>
      <c r="E91" s="625" t="e">
        <f>+'RT03-F55 '!D100</f>
        <v>#DIV/0!</v>
      </c>
      <c r="F91" s="460" t="s">
        <v>9</v>
      </c>
      <c r="G91" s="460" t="s">
        <v>131</v>
      </c>
      <c r="H91" s="460" t="s">
        <v>132</v>
      </c>
      <c r="I91" s="563" t="e">
        <f>+'RT03-F55 '!D101</f>
        <v>#DIV/0!</v>
      </c>
      <c r="J91" s="460" t="s">
        <v>9</v>
      </c>
      <c r="K91" s="460">
        <f>+SQRT(9)</f>
        <v>3</v>
      </c>
      <c r="L91" s="460" t="e">
        <f t="shared" si="19"/>
        <v>#DIV/0!</v>
      </c>
      <c r="M91" s="460" t="str">
        <f t="shared" si="21"/>
        <v>°C</v>
      </c>
      <c r="N91" s="460">
        <v>8</v>
      </c>
      <c r="O91" s="460">
        <v>1</v>
      </c>
      <c r="P91" s="460" t="s">
        <v>133</v>
      </c>
      <c r="Q91" s="460" t="e">
        <f t="shared" si="22"/>
        <v>#DIV/0!</v>
      </c>
      <c r="R91" s="460" t="s">
        <v>9</v>
      </c>
      <c r="S91" s="463" t="e">
        <f t="shared" si="20"/>
        <v>#DIV/0!</v>
      </c>
    </row>
    <row r="92" spans="1:22" s="68" customFormat="1" ht="26.1" customHeight="1" x14ac:dyDescent="0.25">
      <c r="A92" s="650">
        <v>9</v>
      </c>
      <c r="B92" s="981" t="s">
        <v>144</v>
      </c>
      <c r="C92" s="979"/>
      <c r="D92" s="980"/>
      <c r="E92" s="461">
        <v>0</v>
      </c>
      <c r="F92" s="465" t="s">
        <v>135</v>
      </c>
      <c r="G92" s="460" t="s">
        <v>136</v>
      </c>
      <c r="H92" s="460" t="s">
        <v>139</v>
      </c>
      <c r="I92" s="540">
        <f>+I16</f>
        <v>0.01</v>
      </c>
      <c r="J92" s="460" t="s">
        <v>9</v>
      </c>
      <c r="K92" s="460">
        <f>2*SQRT(3)</f>
        <v>3.4641016151377544</v>
      </c>
      <c r="L92" s="460">
        <f t="shared" si="19"/>
        <v>2.886751345948129E-3</v>
      </c>
      <c r="M92" s="460" t="str">
        <f t="shared" si="21"/>
        <v>°C</v>
      </c>
      <c r="N92" s="460">
        <v>1000000</v>
      </c>
      <c r="O92" s="460">
        <v>1</v>
      </c>
      <c r="P92" s="460" t="s">
        <v>133</v>
      </c>
      <c r="Q92" s="460">
        <f t="shared" si="22"/>
        <v>2.886751345948129E-3</v>
      </c>
      <c r="R92" s="460" t="s">
        <v>9</v>
      </c>
      <c r="S92" s="463" t="e">
        <f t="shared" si="20"/>
        <v>#DIV/0!</v>
      </c>
    </row>
    <row r="93" spans="1:22" s="68" customFormat="1" ht="26.1" customHeight="1" x14ac:dyDescent="0.25">
      <c r="A93" s="650">
        <v>10</v>
      </c>
      <c r="B93" s="981" t="s">
        <v>154</v>
      </c>
      <c r="C93" s="979"/>
      <c r="D93" s="980"/>
      <c r="E93" s="461">
        <v>0</v>
      </c>
      <c r="F93" s="465" t="s">
        <v>135</v>
      </c>
      <c r="G93" s="460" t="s">
        <v>131</v>
      </c>
      <c r="H93" s="460" t="s">
        <v>139</v>
      </c>
      <c r="I93" s="688" t="e">
        <f>+I17</f>
        <v>#DIV/0!</v>
      </c>
      <c r="J93" s="460" t="s">
        <v>9</v>
      </c>
      <c r="K93" s="322">
        <f>2*SQRT(3)</f>
        <v>3.4641016151377544</v>
      </c>
      <c r="L93" s="460" t="e">
        <f t="shared" si="19"/>
        <v>#DIV/0!</v>
      </c>
      <c r="M93" s="460" t="str">
        <f t="shared" si="21"/>
        <v>°C</v>
      </c>
      <c r="N93" s="460">
        <v>1000000</v>
      </c>
      <c r="O93" s="460">
        <v>1</v>
      </c>
      <c r="P93" s="460" t="s">
        <v>133</v>
      </c>
      <c r="Q93" s="460" t="e">
        <f t="shared" si="22"/>
        <v>#DIV/0!</v>
      </c>
      <c r="R93" s="460" t="s">
        <v>9</v>
      </c>
      <c r="S93" s="463" t="e">
        <f t="shared" si="20"/>
        <v>#DIV/0!</v>
      </c>
    </row>
    <row r="94" spans="1:22" s="68" customFormat="1" ht="26.1" customHeight="1" thickBot="1" x14ac:dyDescent="0.3">
      <c r="A94" s="651">
        <v>11</v>
      </c>
      <c r="B94" s="989" t="s">
        <v>146</v>
      </c>
      <c r="C94" s="990"/>
      <c r="D94" s="991"/>
      <c r="E94" s="323">
        <v>0</v>
      </c>
      <c r="F94" s="334" t="s">
        <v>135</v>
      </c>
      <c r="G94" s="322" t="s">
        <v>136</v>
      </c>
      <c r="H94" s="322" t="s">
        <v>132</v>
      </c>
      <c r="I94" s="322">
        <v>3.3691491724607866E-3</v>
      </c>
      <c r="J94" s="322" t="s">
        <v>9</v>
      </c>
      <c r="K94" s="322">
        <v>1</v>
      </c>
      <c r="L94" s="322">
        <f>I94/K94</f>
        <v>3.3691491724607866E-3</v>
      </c>
      <c r="M94" s="322" t="s">
        <v>9</v>
      </c>
      <c r="N94" s="322">
        <v>200</v>
      </c>
      <c r="O94" s="322">
        <v>1</v>
      </c>
      <c r="P94" s="322" t="s">
        <v>133</v>
      </c>
      <c r="Q94" s="322">
        <f>+L94*O94</f>
        <v>3.3691491724607866E-3</v>
      </c>
      <c r="R94" s="322" t="s">
        <v>9</v>
      </c>
      <c r="S94" s="325" t="e">
        <f>(Q94*100%)^2/$L$95^2</f>
        <v>#DIV/0!</v>
      </c>
    </row>
    <row r="95" spans="1:22" s="68" customFormat="1" ht="26.1" customHeight="1" thickBot="1" x14ac:dyDescent="0.3">
      <c r="A95" s="272"/>
      <c r="B95" s="985" t="s">
        <v>147</v>
      </c>
      <c r="C95" s="986"/>
      <c r="D95" s="987"/>
      <c r="E95" s="685" t="e">
        <f>+E84-E91</f>
        <v>#DIV/0!</v>
      </c>
      <c r="F95" s="327" t="s">
        <v>9</v>
      </c>
      <c r="G95" s="327" t="s">
        <v>131</v>
      </c>
      <c r="H95" s="327" t="s">
        <v>132</v>
      </c>
      <c r="I95" s="331" t="e">
        <f>ROUNDUP(L95*K95,2-1-INT(LOG10(ABS(L95*K95))))</f>
        <v>#DIV/0!</v>
      </c>
      <c r="J95" s="327" t="s">
        <v>9</v>
      </c>
      <c r="K95" s="327" t="e">
        <f>TINV(0.05,N95)</f>
        <v>#DIV/0!</v>
      </c>
      <c r="L95" s="327" t="e">
        <f>(SUMSQ(Q84:Q94)^0.5)</f>
        <v>#DIV/0!</v>
      </c>
      <c r="M95" s="327" t="s">
        <v>9</v>
      </c>
      <c r="N95" s="327" t="e">
        <f>L95^4/(Q84^4/N84+Q85^4/N85+Q86^4/N86+Q87^4/N87+Q88^4/N88+Q89^4/N89+Q90^4/N90+Q91^4/N91+Q92^4/N92+Q93^4/N93+Q94^4/N94)</f>
        <v>#DIV/0!</v>
      </c>
      <c r="O95" s="327"/>
      <c r="P95" s="327"/>
      <c r="Q95" s="327"/>
      <c r="R95" s="327"/>
      <c r="S95" s="330" t="e">
        <f>SUM(S84:S94)</f>
        <v>#DIV/0!</v>
      </c>
    </row>
    <row r="96" spans="1:22" s="68" customFormat="1" ht="26.1" customHeight="1" thickBot="1" x14ac:dyDescent="0.3">
      <c r="F96" s="103"/>
      <c r="S96" s="104"/>
    </row>
    <row r="97" spans="5:12" s="68" customFormat="1" ht="30" customHeight="1" x14ac:dyDescent="0.25">
      <c r="E97" s="566" t="s">
        <v>148</v>
      </c>
      <c r="F97" s="569" t="s">
        <v>149</v>
      </c>
      <c r="G97" s="569"/>
      <c r="H97" s="567" t="s">
        <v>150</v>
      </c>
    </row>
    <row r="98" spans="5:12" ht="30" customHeight="1" thickBot="1" x14ac:dyDescent="0.3">
      <c r="E98" s="648" t="e">
        <f>+E95</f>
        <v>#DIV/0!</v>
      </c>
      <c r="F98" s="329" t="e">
        <f>+K95</f>
        <v>#DIV/0!</v>
      </c>
      <c r="G98" s="327" t="s">
        <v>151</v>
      </c>
      <c r="H98" s="568" t="e">
        <f>+I95</f>
        <v>#DIV/0!</v>
      </c>
    </row>
    <row r="101" spans="5:12" x14ac:dyDescent="0.25">
      <c r="H101" s="6"/>
      <c r="L101" s="167">
        <f>IF('RT03-F55 '!F32="TH-003",SQRT('Interpolación Patrones  '!$C$29/(5-3)),IF('RT03-F55 '!F32="V-003",SQRT('Interpolación Patrones  '!$I$21/(5-3)),IF('RT03-F55 '!F32="V-004",SQRT('Interpolación Patrones  '!$O$21/(5-3)),"")))</f>
        <v>1.3135930216261913E-3</v>
      </c>
    </row>
  </sheetData>
  <sheetProtection algorithmName="SHA-512" hashValue="DGxEQFGwKfbW+A8R56MXFvBpvjvEDrs1gnZRLMEnqGJ/2f6gvU6ZzP6sDgj3D9qe3eSnqHU0IEgwM0m9hV5Nhg==" saltValue="NAGZ+jbyZZ2cZ/VgrbObfA==" spinCount="100000" sheet="1" objects="1" scenarios="1"/>
  <mergeCells count="123">
    <mergeCell ref="K63:K64"/>
    <mergeCell ref="L63:M63"/>
    <mergeCell ref="O63:P63"/>
    <mergeCell ref="Q63:Q64"/>
    <mergeCell ref="R63:R64"/>
    <mergeCell ref="F63:F64"/>
    <mergeCell ref="G63:G64"/>
    <mergeCell ref="H63:H64"/>
    <mergeCell ref="I63:I64"/>
    <mergeCell ref="J63:J64"/>
    <mergeCell ref="E63:E64"/>
    <mergeCell ref="B64:D64"/>
    <mergeCell ref="B30:D30"/>
    <mergeCell ref="B31:D31"/>
    <mergeCell ref="B32:D32"/>
    <mergeCell ref="B33:D33"/>
    <mergeCell ref="B34:D34"/>
    <mergeCell ref="B54:D54"/>
    <mergeCell ref="B47:D47"/>
    <mergeCell ref="B48:D48"/>
    <mergeCell ref="H44:H45"/>
    <mergeCell ref="I44:I45"/>
    <mergeCell ref="R25:R26"/>
    <mergeCell ref="B26:D26"/>
    <mergeCell ref="B27:D27"/>
    <mergeCell ref="B28:D28"/>
    <mergeCell ref="B29:D29"/>
    <mergeCell ref="J25:J26"/>
    <mergeCell ref="K25:K26"/>
    <mergeCell ref="L25:M25"/>
    <mergeCell ref="O25:P25"/>
    <mergeCell ref="Q25:Q26"/>
    <mergeCell ref="E25:E26"/>
    <mergeCell ref="F25:F26"/>
    <mergeCell ref="G25:G26"/>
    <mergeCell ref="H25:H26"/>
    <mergeCell ref="I25:I26"/>
    <mergeCell ref="B35:D35"/>
    <mergeCell ref="B36:D36"/>
    <mergeCell ref="B37:D37"/>
    <mergeCell ref="B38:D38"/>
    <mergeCell ref="E82:E83"/>
    <mergeCell ref="F82:F83"/>
    <mergeCell ref="G82:G83"/>
    <mergeCell ref="H82:H83"/>
    <mergeCell ref="I82:I83"/>
    <mergeCell ref="R82:R83"/>
    <mergeCell ref="J82:J83"/>
    <mergeCell ref="K82:K83"/>
    <mergeCell ref="L82:M82"/>
    <mergeCell ref="O82:P82"/>
    <mergeCell ref="Q82:Q83"/>
    <mergeCell ref="B83:D83"/>
    <mergeCell ref="B84:D84"/>
    <mergeCell ref="B85:D85"/>
    <mergeCell ref="B49:D49"/>
    <mergeCell ref="B50:D50"/>
    <mergeCell ref="B51:D51"/>
    <mergeCell ref="B53:D53"/>
    <mergeCell ref="B52:D52"/>
    <mergeCell ref="B55:D55"/>
    <mergeCell ref="B57:D57"/>
    <mergeCell ref="B65:D65"/>
    <mergeCell ref="B66:D66"/>
    <mergeCell ref="B67:D67"/>
    <mergeCell ref="B56:D56"/>
    <mergeCell ref="B73:D73"/>
    <mergeCell ref="B74:D74"/>
    <mergeCell ref="B75:D75"/>
    <mergeCell ref="B76:D76"/>
    <mergeCell ref="B68:D68"/>
    <mergeCell ref="B69:D69"/>
    <mergeCell ref="B70:D70"/>
    <mergeCell ref="B71:D71"/>
    <mergeCell ref="B72:D72"/>
    <mergeCell ref="B86:D86"/>
    <mergeCell ref="B87:D87"/>
    <mergeCell ref="B95:D95"/>
    <mergeCell ref="B88:D88"/>
    <mergeCell ref="B90:D90"/>
    <mergeCell ref="B91:D91"/>
    <mergeCell ref="B92:D92"/>
    <mergeCell ref="B93:D93"/>
    <mergeCell ref="B89:D89"/>
    <mergeCell ref="B94:D94"/>
    <mergeCell ref="B7:D7"/>
    <mergeCell ref="A1:D3"/>
    <mergeCell ref="E1:Y3"/>
    <mergeCell ref="E6:E7"/>
    <mergeCell ref="F6:F7"/>
    <mergeCell ref="G6:G7"/>
    <mergeCell ref="H6:H7"/>
    <mergeCell ref="I6:I7"/>
    <mergeCell ref="J6:J7"/>
    <mergeCell ref="K6:K7"/>
    <mergeCell ref="Q6:Q7"/>
    <mergeCell ref="R6:R7"/>
    <mergeCell ref="L6:M6"/>
    <mergeCell ref="O6:P6"/>
    <mergeCell ref="U8:U17"/>
    <mergeCell ref="B46:D46"/>
    <mergeCell ref="B13:D13"/>
    <mergeCell ref="B45:D45"/>
    <mergeCell ref="B15:D15"/>
    <mergeCell ref="B10:D10"/>
    <mergeCell ref="B8:D8"/>
    <mergeCell ref="B14:D14"/>
    <mergeCell ref="B19:D19"/>
    <mergeCell ref="B9:D9"/>
    <mergeCell ref="B12:D12"/>
    <mergeCell ref="B11:D11"/>
    <mergeCell ref="B16:D16"/>
    <mergeCell ref="B17:D17"/>
    <mergeCell ref="O44:P44"/>
    <mergeCell ref="B18:D18"/>
    <mergeCell ref="Q44:Q45"/>
    <mergeCell ref="R44:R45"/>
    <mergeCell ref="J44:J45"/>
    <mergeCell ref="K44:K45"/>
    <mergeCell ref="L44:M44"/>
    <mergeCell ref="E44:E45"/>
    <mergeCell ref="F44:F45"/>
    <mergeCell ref="G44:G45"/>
  </mergeCells>
  <phoneticPr fontId="35" type="noConversion"/>
  <conditionalFormatting sqref="H22">
    <cfRule type="expression" dxfId="10" priority="7">
      <formula>$H$22&lt;0.12</formula>
    </cfRule>
  </conditionalFormatting>
  <conditionalFormatting sqref="H41">
    <cfRule type="expression" dxfId="9" priority="4">
      <formula>$H$22&lt;0.12</formula>
    </cfRule>
  </conditionalFormatting>
  <conditionalFormatting sqref="H60">
    <cfRule type="expression" dxfId="8" priority="3">
      <formula>$H$22&lt;0.12</formula>
    </cfRule>
  </conditionalFormatting>
  <conditionalFormatting sqref="H79">
    <cfRule type="expression" dxfId="7" priority="2">
      <formula>$H$22&lt;0.12</formula>
    </cfRule>
  </conditionalFormatting>
  <conditionalFormatting sqref="H98">
    <cfRule type="expression" dxfId="6" priority="1">
      <formula>$H$22&lt;0.12</formula>
    </cfRule>
  </conditionalFormatting>
  <pageMargins left="0.70866141732283472" right="0.70866141732283472" top="0.74803149606299213" bottom="0.74803149606299213" header="0.31496062992125984" footer="0.31496062992125984"/>
  <pageSetup paperSize="9" scale="20" orientation="portrait" r:id="rId1"/>
  <headerFooter>
    <oddFooter>&amp;RRT03-F55  Vr.5 (2023-11-10)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
  <sheetViews>
    <sheetView showGridLines="0" view="pageBreakPreview" zoomScale="80" zoomScaleNormal="70" zoomScaleSheetLayoutView="80" workbookViewId="0">
      <selection activeCell="E8" sqref="E8"/>
    </sheetView>
  </sheetViews>
  <sheetFormatPr baseColWidth="10" defaultColWidth="11.42578125" defaultRowHeight="15" x14ac:dyDescent="0.25"/>
  <cols>
    <col min="1" max="3" width="15.7109375" customWidth="1"/>
    <col min="4" max="4" width="15.7109375" bestFit="1" customWidth="1"/>
    <col min="5" max="5" width="20.28515625" customWidth="1"/>
    <col min="6" max="6" width="13.28515625" customWidth="1"/>
    <col min="7" max="7" width="13.7109375" customWidth="1"/>
    <col min="8" max="8" width="18.7109375" customWidth="1"/>
    <col min="9" max="9" width="14.140625" customWidth="1"/>
    <col min="10" max="10" width="18.7109375" customWidth="1"/>
    <col min="11" max="11" width="23.5703125" customWidth="1"/>
    <col min="12" max="12" width="15.7109375" bestFit="1" customWidth="1"/>
    <col min="13" max="13" width="6.28515625" customWidth="1"/>
    <col min="14" max="14" width="18.140625" customWidth="1"/>
    <col min="15" max="15" width="13.42578125" customWidth="1"/>
    <col min="16" max="16" width="16" customWidth="1"/>
    <col min="17" max="17" width="22.5703125" customWidth="1"/>
    <col min="18" max="18" width="13.85546875" customWidth="1"/>
  </cols>
  <sheetData>
    <row r="1" spans="1:18" ht="30" customHeight="1" x14ac:dyDescent="0.25">
      <c r="A1" s="1013" t="e" vm="1">
        <v>#VALUE!</v>
      </c>
      <c r="B1" s="1013"/>
      <c r="C1" s="1013"/>
      <c r="D1" s="1016" t="s">
        <v>0</v>
      </c>
      <c r="E1" s="1016"/>
      <c r="F1" s="1016"/>
      <c r="G1" s="1016"/>
      <c r="H1" s="1016"/>
      <c r="I1" s="1016"/>
      <c r="J1" s="1016"/>
      <c r="K1" s="1016"/>
      <c r="L1" s="1016"/>
      <c r="M1" s="1016"/>
      <c r="N1" s="1016"/>
      <c r="O1" s="1016"/>
      <c r="P1" s="1016"/>
    </row>
    <row r="2" spans="1:18" ht="30" customHeight="1" x14ac:dyDescent="0.25">
      <c r="A2" s="1014"/>
      <c r="B2" s="1014"/>
      <c r="C2" s="1014"/>
      <c r="D2" s="1017"/>
      <c r="E2" s="1017"/>
      <c r="F2" s="1017"/>
      <c r="G2" s="1017"/>
      <c r="H2" s="1017"/>
      <c r="I2" s="1017"/>
      <c r="J2" s="1017"/>
      <c r="K2" s="1017"/>
      <c r="L2" s="1017"/>
      <c r="M2" s="1017"/>
      <c r="N2" s="1017"/>
      <c r="O2" s="1017"/>
      <c r="P2" s="1017"/>
    </row>
    <row r="3" spans="1:18" ht="30" customHeight="1" thickBot="1" x14ac:dyDescent="0.3">
      <c r="A3" s="1015"/>
      <c r="B3" s="1015"/>
      <c r="C3" s="1015"/>
      <c r="D3" s="1018"/>
      <c r="E3" s="1018"/>
      <c r="F3" s="1018"/>
      <c r="G3" s="1018"/>
      <c r="H3" s="1018"/>
      <c r="I3" s="1018"/>
      <c r="J3" s="1018"/>
      <c r="K3" s="1018"/>
      <c r="L3" s="1018"/>
      <c r="M3" s="1018"/>
      <c r="N3" s="1018"/>
      <c r="O3" s="1018"/>
      <c r="P3" s="1018"/>
    </row>
    <row r="4" spans="1:18" ht="26.1" customHeight="1" thickBot="1" x14ac:dyDescent="0.3">
      <c r="G4" s="78"/>
      <c r="H4" s="78"/>
      <c r="I4" s="78"/>
    </row>
    <row r="5" spans="1:18" ht="53.25" customHeight="1" thickBot="1" x14ac:dyDescent="0.3">
      <c r="B5" s="1007" t="s">
        <v>156</v>
      </c>
      <c r="C5" s="1008"/>
      <c r="D5" s="1009"/>
      <c r="E5" s="58"/>
      <c r="F5" s="58"/>
      <c r="G5" s="58"/>
      <c r="H5" s="1010" t="s">
        <v>157</v>
      </c>
      <c r="I5" s="1011"/>
      <c r="J5" s="1012"/>
      <c r="M5" s="117"/>
      <c r="N5" s="1010" t="s">
        <v>158</v>
      </c>
      <c r="O5" s="1011"/>
      <c r="P5" s="1012"/>
      <c r="Q5" s="117"/>
    </row>
    <row r="6" spans="1:18" ht="30" customHeight="1" thickBot="1" x14ac:dyDescent="0.3">
      <c r="B6" s="1020" t="s">
        <v>159</v>
      </c>
      <c r="C6" s="1021"/>
      <c r="D6" s="1022"/>
      <c r="G6" s="383"/>
      <c r="H6" s="1023" t="s">
        <v>160</v>
      </c>
      <c r="I6" s="1024"/>
      <c r="J6" s="1025"/>
      <c r="M6" s="396"/>
      <c r="N6" s="1023" t="s">
        <v>161</v>
      </c>
      <c r="O6" s="1024"/>
      <c r="P6" s="1025"/>
      <c r="Q6" s="117"/>
    </row>
    <row r="7" spans="1:18" ht="30" customHeight="1" thickBot="1" x14ac:dyDescent="0.3">
      <c r="B7" s="570" t="s">
        <v>162</v>
      </c>
      <c r="C7" s="571" t="s">
        <v>163</v>
      </c>
      <c r="D7" s="578" t="s">
        <v>164</v>
      </c>
      <c r="E7" s="597" t="s">
        <v>165</v>
      </c>
      <c r="F7" s="598" t="s">
        <v>166</v>
      </c>
      <c r="G7" s="383"/>
      <c r="H7" s="73" t="s">
        <v>162</v>
      </c>
      <c r="I7" s="59" t="s">
        <v>163</v>
      </c>
      <c r="J7" s="74" t="s">
        <v>164</v>
      </c>
      <c r="K7" s="597" t="s">
        <v>165</v>
      </c>
      <c r="L7" s="598" t="s">
        <v>166</v>
      </c>
      <c r="M7" s="396"/>
      <c r="N7" s="73" t="s">
        <v>162</v>
      </c>
      <c r="O7" s="59" t="s">
        <v>163</v>
      </c>
      <c r="P7" s="74" t="s">
        <v>164</v>
      </c>
      <c r="Q7" s="597" t="s">
        <v>165</v>
      </c>
      <c r="R7" s="598" t="s">
        <v>166</v>
      </c>
    </row>
    <row r="8" spans="1:18" ht="26.1" customHeight="1" x14ac:dyDescent="0.25">
      <c r="B8" s="572">
        <v>1.9E-2</v>
      </c>
      <c r="C8" s="573">
        <v>-1.9E-2</v>
      </c>
      <c r="D8" s="579">
        <v>1.2999999999999999E-2</v>
      </c>
      <c r="E8" s="595">
        <f>+B8^2*$B$25+B8*$C$25+$D$25</f>
        <v>-1.8301492260969651E-2</v>
      </c>
      <c r="F8" s="596">
        <f>+ABS(C8-E8)</f>
        <v>6.9850773903034832E-4</v>
      </c>
      <c r="G8" s="383"/>
      <c r="H8" s="552">
        <v>3.2000000000000001E-2</v>
      </c>
      <c r="I8" s="553">
        <v>-3.2000000000000001E-2</v>
      </c>
      <c r="J8" s="550">
        <v>1.2999999999999999E-2</v>
      </c>
      <c r="K8" s="595">
        <f>+H8^2*$H$17+H8*$I$17+$J$17</f>
        <v>-3.1212092758051854E-2</v>
      </c>
      <c r="L8" s="599">
        <f>+ABS(I8-K8)</f>
        <v>7.8790724194814643E-4</v>
      </c>
      <c r="M8" s="396"/>
      <c r="N8" s="552">
        <v>0</v>
      </c>
      <c r="O8" s="561">
        <v>0</v>
      </c>
      <c r="P8" s="550">
        <v>1.2999999999999999E-2</v>
      </c>
      <c r="Q8" s="600">
        <f>+N8^2*$N$17+N8*$O$17+$P$17</f>
        <v>0.20980657268030789</v>
      </c>
      <c r="R8" s="599">
        <f>+ABS(O8-Q8)</f>
        <v>0.20980657268030789</v>
      </c>
    </row>
    <row r="9" spans="1:18" ht="26.1" customHeight="1" x14ac:dyDescent="0.25">
      <c r="B9" s="554">
        <v>10.042999999999999</v>
      </c>
      <c r="C9" s="553">
        <v>-3.1E-2</v>
      </c>
      <c r="D9" s="580">
        <v>4.3999999999999997E-2</v>
      </c>
      <c r="E9" s="591">
        <f>+B9^2*$B$25+B9*$C$25+$D$25</f>
        <v>-3.2247869289184827E-2</v>
      </c>
      <c r="F9" s="593">
        <f>+ABS(C9-E9)</f>
        <v>1.2478692891848275E-3</v>
      </c>
      <c r="G9" s="383"/>
      <c r="H9" s="552">
        <v>10.058999999999999</v>
      </c>
      <c r="I9" s="553">
        <v>-4.7E-2</v>
      </c>
      <c r="J9" s="550">
        <v>4.3999999999999997E-2</v>
      </c>
      <c r="K9" s="591">
        <f>+H9^2*$H$17+H9*$I$17+$J$17</f>
        <v>-4.8020679422066372E-2</v>
      </c>
      <c r="L9" s="587">
        <f>+ABS(I9-K9)</f>
        <v>1.0206794220663715E-3</v>
      </c>
      <c r="M9" s="396"/>
      <c r="N9" s="552">
        <v>15.018000000000001</v>
      </c>
      <c r="O9" s="561">
        <v>-0.02</v>
      </c>
      <c r="P9" s="550">
        <v>4.3999999999999997E-2</v>
      </c>
      <c r="Q9" s="589">
        <f t="shared" ref="Q9:Q12" si="0">+N9^2*$N$17+N9*$O$17+$P$17</f>
        <v>34174.261473009079</v>
      </c>
      <c r="R9" s="587">
        <f>+ABS(O9-Q9)</f>
        <v>34174.281473009076</v>
      </c>
    </row>
    <row r="10" spans="1:18" ht="26.1" customHeight="1" x14ac:dyDescent="0.25">
      <c r="B10" s="555">
        <v>20.047999999999998</v>
      </c>
      <c r="C10" s="556">
        <v>-4.5999999999999999E-2</v>
      </c>
      <c r="D10" s="581">
        <v>4.3999999999999997E-2</v>
      </c>
      <c r="E10" s="591">
        <f>+B10^2*$B$25+B10*$C$25+$D$25</f>
        <v>-4.5834573282436675E-2</v>
      </c>
      <c r="F10" s="593">
        <f>+ABS(C10-E10)</f>
        <v>1.654267175633245E-4</v>
      </c>
      <c r="G10" s="383"/>
      <c r="H10" s="559">
        <v>20.065000000000001</v>
      </c>
      <c r="I10" s="556">
        <v>-6.4000000000000001E-2</v>
      </c>
      <c r="J10" s="550">
        <v>4.3999999999999997E-2</v>
      </c>
      <c r="K10" s="591">
        <f>+H10^2*$H$17+H10*$I$17+$J$17</f>
        <v>-6.4587082793971892E-2</v>
      </c>
      <c r="L10" s="587">
        <f>+ABS(I10-K10)</f>
        <v>5.8708279397189089E-4</v>
      </c>
      <c r="M10" s="396"/>
      <c r="N10" s="552">
        <v>20.027999999999999</v>
      </c>
      <c r="O10" s="561">
        <v>-2.7E-2</v>
      </c>
      <c r="P10" s="550">
        <v>4.3999999999999997E-2</v>
      </c>
      <c r="Q10" s="589">
        <f t="shared" si="0"/>
        <v>65569.596584368337</v>
      </c>
      <c r="R10" s="587">
        <f>+ABS(O10-Q10)</f>
        <v>65569.623584368339</v>
      </c>
    </row>
    <row r="11" spans="1:18" ht="26.1" customHeight="1" x14ac:dyDescent="0.25">
      <c r="B11" s="555">
        <v>40.051000000000002</v>
      </c>
      <c r="C11" s="556">
        <v>-7.2999999999999995E-2</v>
      </c>
      <c r="D11" s="581">
        <v>4.3999999999999997E-2</v>
      </c>
      <c r="E11" s="591">
        <f>+B11^2*$B$25+B11*$C$25+$D$25</f>
        <v>-7.2000290839137518E-2</v>
      </c>
      <c r="F11" s="593">
        <f>+ABS(C11-E11)</f>
        <v>9.9970916086247752E-4</v>
      </c>
      <c r="G11" s="383"/>
      <c r="H11" s="559">
        <v>40.076999999999998</v>
      </c>
      <c r="I11" s="556">
        <v>-9.9000000000000005E-2</v>
      </c>
      <c r="J11" s="550">
        <v>4.3999999999999997E-2</v>
      </c>
      <c r="K11" s="591">
        <f>+H11^2*$H$17+H11*$I$17+$J$17</f>
        <v>-9.7099599527232044E-2</v>
      </c>
      <c r="L11" s="587">
        <f>+ABS(I11-K11)</f>
        <v>1.9004004727679602E-3</v>
      </c>
      <c r="M11" s="396"/>
      <c r="N11" s="552">
        <v>30.024999999999999</v>
      </c>
      <c r="O11" s="561">
        <v>-4.2000000000000003E-2</v>
      </c>
      <c r="P11" s="550">
        <v>4.3999999999999997E-2</v>
      </c>
      <c r="Q11" s="589">
        <f t="shared" si="0"/>
        <v>158111.72593321459</v>
      </c>
      <c r="R11" s="587">
        <f>+ABS(O11-Q11)</f>
        <v>158111.76793321458</v>
      </c>
    </row>
    <row r="12" spans="1:18" s="3" customFormat="1" ht="26.1" customHeight="1" thickBot="1" x14ac:dyDescent="0.3">
      <c r="A12"/>
      <c r="B12" s="557">
        <v>50.078000000000003</v>
      </c>
      <c r="C12" s="558">
        <v>-8.4000000000000005E-2</v>
      </c>
      <c r="D12" s="582">
        <v>4.3999999999999997E-2</v>
      </c>
      <c r="E12" s="592">
        <f>+B12^2*$B$25+B12*$C$25+$D$25</f>
        <v>-8.4615774328271304E-2</v>
      </c>
      <c r="F12" s="594">
        <f>+ABS(C12-E12)</f>
        <v>6.1577432827129852E-4</v>
      </c>
      <c r="G12" s="383"/>
      <c r="H12" s="560">
        <v>50.104999999999997</v>
      </c>
      <c r="I12" s="558">
        <v>-0.112</v>
      </c>
      <c r="J12" s="551">
        <v>4.3999999999999997E-2</v>
      </c>
      <c r="K12" s="592">
        <f>+H12^2*$H$17+H12*$I$17+$J$17</f>
        <v>-0.11308054549867781</v>
      </c>
      <c r="L12" s="588">
        <f>+ABS(I12-K12)</f>
        <v>1.0805454986778096E-3</v>
      </c>
      <c r="M12" s="396"/>
      <c r="N12" s="552">
        <v>50.061999999999998</v>
      </c>
      <c r="O12" s="561">
        <v>-6.8000000000000005E-2</v>
      </c>
      <c r="P12" s="551">
        <v>4.3999999999999997E-2</v>
      </c>
      <c r="Q12" s="590">
        <f t="shared" si="0"/>
        <v>463513.42781180528</v>
      </c>
      <c r="R12" s="588">
        <f>+ABS(O12-Q12)</f>
        <v>463513.4958118053</v>
      </c>
    </row>
    <row r="13" spans="1:18" s="3" customFormat="1" ht="56.25" customHeight="1" thickBot="1" x14ac:dyDescent="0.3">
      <c r="E13" s="542" t="s">
        <v>167</v>
      </c>
      <c r="F13" s="583">
        <f>+SUMSQ(F8:F12)</f>
        <v>3.4510532529300398E-6</v>
      </c>
      <c r="H13" s="75"/>
      <c r="I13" s="75"/>
      <c r="J13" s="75"/>
      <c r="K13" s="585" t="s">
        <v>168</v>
      </c>
      <c r="L13" s="584">
        <f>+SUMSQ(L8:L12)</f>
        <v>6.786351043131481E-6</v>
      </c>
      <c r="M13" s="396"/>
      <c r="N13" s="75"/>
      <c r="O13" s="75"/>
      <c r="P13" s="75"/>
      <c r="Q13" s="585" t="s">
        <v>167</v>
      </c>
      <c r="R13" s="586">
        <f>+SUMSQ(R8:R12)</f>
        <v>245311349009.88336</v>
      </c>
    </row>
    <row r="14" spans="1:18" ht="26.25" customHeight="1" x14ac:dyDescent="0.25">
      <c r="E14" s="383"/>
      <c r="F14" s="383"/>
      <c r="G14" s="383"/>
      <c r="H14" s="383"/>
      <c r="I14" s="383"/>
      <c r="J14" s="383"/>
      <c r="K14" s="383"/>
      <c r="L14" s="383"/>
      <c r="O14" s="383"/>
      <c r="P14" s="383"/>
    </row>
    <row r="15" spans="1:18" ht="30" customHeight="1" x14ac:dyDescent="0.25">
      <c r="E15" s="451"/>
      <c r="F15" s="451"/>
      <c r="G15" s="451"/>
      <c r="H15" s="1026" t="s">
        <v>169</v>
      </c>
      <c r="I15" s="1027"/>
      <c r="J15" s="1027"/>
      <c r="N15" s="1026" t="s">
        <v>169</v>
      </c>
      <c r="O15" s="1027"/>
      <c r="P15" s="1027"/>
    </row>
    <row r="16" spans="1:18" ht="30" customHeight="1" thickBot="1" x14ac:dyDescent="0.3">
      <c r="E16" s="451"/>
      <c r="F16" s="451"/>
      <c r="G16" s="451"/>
      <c r="H16" s="159">
        <v>2</v>
      </c>
      <c r="I16" s="160">
        <v>1</v>
      </c>
      <c r="J16" s="161">
        <v>0</v>
      </c>
      <c r="N16" s="159">
        <v>2</v>
      </c>
      <c r="O16" s="160">
        <v>1</v>
      </c>
      <c r="P16" s="161">
        <v>0</v>
      </c>
    </row>
    <row r="17" spans="1:16" ht="26.1" customHeight="1" x14ac:dyDescent="0.25">
      <c r="E17" s="451"/>
      <c r="F17" s="451"/>
      <c r="G17" s="451"/>
      <c r="H17" s="473">
        <f t="array" ref="H17:J21">LINEST(I8:I12,H8:H12^{1,2},TRUE,TRUE)</f>
        <v>1.0325772198598648E-6</v>
      </c>
      <c r="I17" s="474">
        <v>-1.6867523051921982E-3</v>
      </c>
      <c r="J17" s="474">
        <v>-3.1158117741644776E-2</v>
      </c>
      <c r="N17" s="473" cm="1">
        <f t="array" ref="N17:P21">LINEST(N8:N12,O8:O12^{1,2},TRUE,TRUE)</f>
        <v>199.27074548751034</v>
      </c>
      <c r="O17" s="474">
        <v>-717.10859199215827</v>
      </c>
      <c r="P17" s="474">
        <v>0.20980657268030789</v>
      </c>
    </row>
    <row r="18" spans="1:16" ht="26.1" customHeight="1" x14ac:dyDescent="0.25">
      <c r="E18" s="451"/>
      <c r="F18" s="451"/>
      <c r="G18" s="451"/>
      <c r="H18" s="455">
        <v>3.4300725983961119E-6</v>
      </c>
      <c r="I18" s="456">
        <v>1.8069623325097823E-4</v>
      </c>
      <c r="J18" s="456">
        <v>1.7067338104347399E-3</v>
      </c>
      <c r="N18" s="455">
        <v>528.54969980142073</v>
      </c>
      <c r="O18" s="456">
        <v>38.718596903115916</v>
      </c>
      <c r="P18" s="456">
        <v>0.58941881170200316</v>
      </c>
    </row>
    <row r="19" spans="1:16" ht="26.1" customHeight="1" x14ac:dyDescent="0.25">
      <c r="E19" s="451"/>
      <c r="F19" s="451"/>
      <c r="G19" s="451"/>
      <c r="H19" s="455">
        <v>0.99852816191482363</v>
      </c>
      <c r="I19" s="456">
        <v>1.8420574153825353E-3</v>
      </c>
      <c r="J19" s="456" t="e">
        <v>#N/A</v>
      </c>
      <c r="N19" s="455">
        <v>0.99946006700897205</v>
      </c>
      <c r="O19" s="456">
        <v>0.61108881981541474</v>
      </c>
      <c r="P19" s="456" t="e">
        <v>#N/A</v>
      </c>
    </row>
    <row r="20" spans="1:16" ht="26.1" customHeight="1" x14ac:dyDescent="0.25">
      <c r="E20" s="451"/>
      <c r="F20" s="451"/>
      <c r="G20" s="451"/>
      <c r="H20" s="455">
        <v>678.42256017931243</v>
      </c>
      <c r="I20" s="456">
        <v>2</v>
      </c>
      <c r="J20" s="456" t="e">
        <v>#N/A</v>
      </c>
      <c r="K20" s="451"/>
      <c r="L20" s="451"/>
      <c r="N20" s="455">
        <v>1851.0816779434322</v>
      </c>
      <c r="O20" s="456">
        <v>2</v>
      </c>
      <c r="P20" s="456" t="e">
        <v>#N/A</v>
      </c>
    </row>
    <row r="21" spans="1:16" ht="26.1" customHeight="1" thickBot="1" x14ac:dyDescent="0.3">
      <c r="E21" s="451"/>
      <c r="F21" s="646"/>
      <c r="G21" s="451"/>
      <c r="H21" s="475">
        <v>4.6040136489568688E-3</v>
      </c>
      <c r="I21" s="476">
        <v>6.7863510431315725E-6</v>
      </c>
      <c r="J21" s="476" t="e">
        <v>#N/A</v>
      </c>
      <c r="K21" s="451"/>
      <c r="L21" s="451"/>
      <c r="M21" s="383"/>
      <c r="N21" s="475">
        <v>1382.4971801085931</v>
      </c>
      <c r="O21" s="476">
        <v>0.74685909140679274</v>
      </c>
      <c r="P21" s="476" t="e">
        <v>#N/A</v>
      </c>
    </row>
    <row r="22" spans="1:16" ht="12" customHeight="1" x14ac:dyDescent="0.25">
      <c r="B22" s="383"/>
      <c r="C22" s="383"/>
      <c r="D22" s="383"/>
      <c r="E22" s="383"/>
      <c r="F22" s="639"/>
      <c r="G22" s="383"/>
      <c r="H22" s="383"/>
      <c r="I22" s="383"/>
      <c r="J22" s="383"/>
      <c r="K22" s="383"/>
      <c r="L22" s="383"/>
      <c r="M22" s="383"/>
      <c r="N22" s="383"/>
      <c r="O22" s="383"/>
      <c r="P22" s="383"/>
    </row>
    <row r="23" spans="1:16" ht="12" customHeight="1" x14ac:dyDescent="0.25">
      <c r="B23" s="1026" t="s">
        <v>169</v>
      </c>
      <c r="C23" s="1027"/>
      <c r="D23" s="1027"/>
      <c r="E23" s="383"/>
      <c r="F23" s="647"/>
      <c r="G23" s="383"/>
      <c r="H23" s="383"/>
      <c r="I23" s="383"/>
      <c r="J23" s="383"/>
      <c r="K23" s="383"/>
      <c r="L23" s="383"/>
      <c r="M23" s="383"/>
      <c r="N23" s="383"/>
      <c r="O23" s="383"/>
      <c r="P23" s="383"/>
    </row>
    <row r="24" spans="1:16" ht="26.1" customHeight="1" thickBot="1" x14ac:dyDescent="0.3">
      <c r="A24" t="s">
        <v>170</v>
      </c>
      <c r="B24" s="159">
        <v>2</v>
      </c>
      <c r="C24" s="160">
        <v>1</v>
      </c>
      <c r="D24" s="161">
        <v>0</v>
      </c>
      <c r="E24" s="383"/>
      <c r="F24" s="383"/>
      <c r="G24" s="640"/>
      <c r="H24" s="383"/>
      <c r="I24" s="383"/>
      <c r="J24" s="383"/>
      <c r="K24" s="383"/>
      <c r="L24" s="383"/>
      <c r="M24" s="383"/>
      <c r="N24" s="383"/>
      <c r="O24" s="383"/>
      <c r="P24" s="383"/>
    </row>
    <row r="25" spans="1:16" ht="30" customHeight="1" x14ac:dyDescent="0.25">
      <c r="A25" t="s">
        <v>171</v>
      </c>
      <c r="B25" s="473">
        <f t="array" ref="B25:D29">LINEST(C8:C12,B8:B12^{1,2},TRUE,TRUE)</f>
        <v>1.6629478551715429E-6</v>
      </c>
      <c r="C25" s="474">
        <v>-1.4080311675333391E-3</v>
      </c>
      <c r="D25" s="474">
        <v>-1.8274740269110693E-2</v>
      </c>
      <c r="E25" s="383"/>
      <c r="F25" s="640"/>
      <c r="G25" s="641"/>
      <c r="H25" s="642"/>
      <c r="J25" s="640"/>
      <c r="K25" s="645"/>
      <c r="L25" s="383"/>
      <c r="M25" s="383"/>
      <c r="N25" s="383"/>
      <c r="O25" s="383"/>
      <c r="P25" s="383"/>
    </row>
    <row r="26" spans="1:16" ht="30" customHeight="1" x14ac:dyDescent="0.25">
      <c r="B26" s="455">
        <v>2.4472919492747349E-6</v>
      </c>
      <c r="C26" s="456">
        <v>1.2882462221212634E-4</v>
      </c>
      <c r="D26" s="456">
        <v>1.215825470104672E-3</v>
      </c>
      <c r="E26" s="383"/>
      <c r="F26" s="383"/>
      <c r="G26" s="644"/>
      <c r="H26" s="638"/>
      <c r="I26" s="639"/>
      <c r="J26" s="639"/>
      <c r="K26" s="383"/>
      <c r="L26" s="383"/>
      <c r="M26" s="383"/>
      <c r="N26" s="383"/>
      <c r="O26" s="383"/>
      <c r="P26" s="383"/>
    </row>
    <row r="27" spans="1:16" ht="30" customHeight="1" x14ac:dyDescent="0.25">
      <c r="B27" s="455">
        <v>0.99885772102047854</v>
      </c>
      <c r="C27" s="456">
        <v>1.3135930216261913E-3</v>
      </c>
      <c r="D27" s="456" t="e">
        <v>#N/A</v>
      </c>
      <c r="E27" s="383"/>
      <c r="G27" s="643"/>
      <c r="H27" s="383"/>
      <c r="I27" s="383"/>
      <c r="J27" s="383"/>
      <c r="K27" s="383"/>
      <c r="L27" s="383"/>
      <c r="M27" s="383"/>
      <c r="N27" s="383"/>
      <c r="O27" s="383"/>
      <c r="P27" s="383"/>
    </row>
    <row r="28" spans="1:16" ht="30" customHeight="1" x14ac:dyDescent="0.25">
      <c r="B28" s="455">
        <v>874.44288035396289</v>
      </c>
      <c r="C28" s="456">
        <v>2</v>
      </c>
      <c r="D28" s="456" t="e">
        <v>#N/A</v>
      </c>
      <c r="E28" s="383"/>
      <c r="H28" s="383"/>
      <c r="J28" s="639"/>
      <c r="K28" s="383"/>
      <c r="L28" s="383"/>
      <c r="M28" s="383"/>
      <c r="N28" s="383"/>
      <c r="O28" s="383"/>
      <c r="P28" s="383"/>
    </row>
    <row r="29" spans="1:16" ht="30" customHeight="1" thickBot="1" x14ac:dyDescent="0.3">
      <c r="B29" s="475">
        <v>3.0177489467470707E-3</v>
      </c>
      <c r="C29" s="476">
        <v>3.4510532529300554E-6</v>
      </c>
      <c r="D29" s="476" t="e">
        <v>#N/A</v>
      </c>
      <c r="E29" s="383"/>
      <c r="F29" s="383"/>
      <c r="G29" s="383"/>
      <c r="H29" s="1019"/>
      <c r="I29" s="1019"/>
      <c r="J29" s="1019"/>
      <c r="K29" s="1019"/>
      <c r="L29" s="1019"/>
      <c r="M29" s="383"/>
      <c r="N29" s="1019"/>
      <c r="O29" s="1019"/>
      <c r="P29" s="1019"/>
    </row>
    <row r="30" spans="1:16" ht="30" customHeight="1" x14ac:dyDescent="0.25">
      <c r="B30" s="383"/>
      <c r="C30" s="383"/>
      <c r="D30" s="383"/>
      <c r="E30" s="383"/>
      <c r="F30" s="383"/>
      <c r="G30" s="383"/>
      <c r="H30" s="105"/>
      <c r="I30" s="105"/>
      <c r="J30" s="105"/>
      <c r="K30" s="105"/>
      <c r="L30" s="105"/>
      <c r="M30" s="383"/>
      <c r="N30" s="105"/>
      <c r="O30" s="105"/>
      <c r="P30" s="105"/>
    </row>
    <row r="31" spans="1:16" ht="26.1" customHeight="1" x14ac:dyDescent="0.25">
      <c r="B31" s="383"/>
      <c r="C31" s="383"/>
      <c r="D31" s="383"/>
      <c r="E31" s="383"/>
      <c r="F31" s="383"/>
      <c r="G31" s="383"/>
      <c r="H31" s="477"/>
      <c r="I31" s="477"/>
      <c r="J31" s="477"/>
      <c r="K31" s="477"/>
      <c r="L31" s="451"/>
      <c r="M31" s="383"/>
      <c r="N31" s="477"/>
      <c r="O31" s="477"/>
      <c r="P31" s="451"/>
    </row>
    <row r="32" spans="1:16" ht="26.1" customHeight="1" x14ac:dyDescent="0.25">
      <c r="B32" s="383"/>
      <c r="C32" s="383"/>
      <c r="D32" s="383"/>
      <c r="E32" s="383"/>
      <c r="F32" s="383"/>
      <c r="G32" s="383"/>
      <c r="H32" s="451"/>
      <c r="I32" s="451"/>
      <c r="J32" s="451"/>
      <c r="K32" s="451"/>
      <c r="L32" s="451"/>
      <c r="M32" s="383"/>
      <c r="N32" s="451"/>
      <c r="O32" s="451"/>
      <c r="P32" s="451"/>
    </row>
    <row r="33" spans="1:16" ht="26.1" customHeight="1" x14ac:dyDescent="0.25">
      <c r="B33" s="383"/>
      <c r="C33" s="383"/>
      <c r="D33" s="383"/>
      <c r="E33" s="383"/>
      <c r="F33" s="383"/>
      <c r="G33" s="383"/>
      <c r="H33" s="451"/>
      <c r="I33" s="451"/>
      <c r="J33" s="451"/>
      <c r="K33" s="451"/>
      <c r="L33" s="451"/>
      <c r="M33" s="383"/>
      <c r="N33" s="451"/>
      <c r="O33" s="451"/>
      <c r="P33" s="451"/>
    </row>
    <row r="34" spans="1:16" ht="26.1" customHeight="1" x14ac:dyDescent="0.25">
      <c r="B34" s="383"/>
      <c r="C34" s="383"/>
      <c r="D34" s="383"/>
      <c r="E34" s="383"/>
      <c r="F34" s="383"/>
      <c r="G34" s="383"/>
      <c r="H34" s="383"/>
      <c r="I34" s="383"/>
      <c r="J34" s="383"/>
      <c r="K34" s="383"/>
      <c r="L34" s="383"/>
      <c r="M34" s="383"/>
      <c r="N34" s="383"/>
      <c r="O34" s="383"/>
      <c r="P34" s="383"/>
    </row>
    <row r="35" spans="1:16" ht="26.1" customHeight="1" x14ac:dyDescent="0.25">
      <c r="B35" s="383"/>
      <c r="C35" s="383"/>
      <c r="D35" s="383"/>
      <c r="E35" s="383"/>
      <c r="F35" s="383"/>
      <c r="G35" s="383"/>
      <c r="H35" s="383"/>
      <c r="I35" s="478"/>
      <c r="J35" s="383"/>
      <c r="K35" s="383"/>
      <c r="L35" s="383"/>
      <c r="M35" s="383"/>
      <c r="N35" s="383"/>
      <c r="O35" s="383"/>
      <c r="P35" s="383"/>
    </row>
    <row r="36" spans="1:16" ht="26.1" customHeight="1" x14ac:dyDescent="0.25">
      <c r="B36" s="383"/>
      <c r="C36" s="383"/>
      <c r="D36" s="383"/>
      <c r="E36" s="383"/>
      <c r="F36" s="383"/>
      <c r="G36" s="383"/>
      <c r="H36" s="383"/>
      <c r="I36" s="478"/>
      <c r="J36" s="383"/>
      <c r="K36" s="383"/>
      <c r="L36" s="383"/>
      <c r="M36" s="383"/>
      <c r="N36" s="383"/>
      <c r="O36" s="383"/>
      <c r="P36" s="383"/>
    </row>
    <row r="37" spans="1:16" ht="26.1" customHeight="1" x14ac:dyDescent="0.25">
      <c r="B37" s="383"/>
      <c r="C37" s="383"/>
      <c r="D37" s="383"/>
      <c r="E37" s="383"/>
      <c r="F37" s="383"/>
      <c r="G37" s="383"/>
      <c r="H37" s="383"/>
      <c r="I37" s="478"/>
      <c r="J37" s="383"/>
      <c r="K37" s="383"/>
      <c r="L37" s="383"/>
      <c r="M37" s="383"/>
      <c r="N37" s="383"/>
      <c r="O37" s="383"/>
      <c r="P37" s="383"/>
    </row>
    <row r="38" spans="1:16" ht="26.1" customHeight="1" x14ac:dyDescent="0.25">
      <c r="B38" s="383"/>
      <c r="C38" s="383"/>
      <c r="D38" s="383"/>
      <c r="E38" s="383"/>
      <c r="F38" s="383"/>
      <c r="G38" s="383"/>
      <c r="H38" s="383"/>
      <c r="I38" s="383"/>
      <c r="J38" s="383"/>
      <c r="K38" s="383"/>
      <c r="L38" s="383"/>
      <c r="M38" s="383"/>
      <c r="N38" s="383"/>
      <c r="O38" s="383"/>
      <c r="P38" s="383"/>
    </row>
    <row r="39" spans="1:16" ht="26.1" customHeight="1" x14ac:dyDescent="0.25">
      <c r="B39" s="383"/>
      <c r="C39" s="383"/>
      <c r="D39" s="383"/>
      <c r="E39" s="383"/>
      <c r="F39" s="383"/>
      <c r="G39" s="383"/>
      <c r="H39" s="383"/>
      <c r="I39" s="383"/>
      <c r="J39" s="383"/>
      <c r="K39" s="383"/>
      <c r="L39" s="383"/>
      <c r="M39" s="383"/>
      <c r="N39" s="383"/>
      <c r="O39" s="383"/>
      <c r="P39" s="383"/>
    </row>
    <row r="40" spans="1:16" ht="30" customHeight="1" x14ac:dyDescent="0.25">
      <c r="B40" s="383"/>
      <c r="C40" s="383"/>
      <c r="D40" s="383"/>
      <c r="E40" s="383"/>
      <c r="F40" s="383"/>
      <c r="G40" s="383"/>
      <c r="H40" s="1019"/>
      <c r="I40" s="1019"/>
      <c r="J40" s="1019"/>
      <c r="K40" s="1019"/>
      <c r="L40" s="1019"/>
      <c r="M40" s="451"/>
      <c r="N40" s="1019"/>
      <c r="O40" s="1019"/>
      <c r="P40" s="1019"/>
    </row>
    <row r="41" spans="1:16" ht="30" customHeight="1" x14ac:dyDescent="0.25">
      <c r="B41" s="383"/>
      <c r="C41" s="383"/>
      <c r="D41" s="383"/>
      <c r="E41" s="383"/>
      <c r="F41" s="383"/>
      <c r="G41" s="383"/>
      <c r="H41" s="105"/>
      <c r="I41" s="105"/>
      <c r="J41" s="105"/>
      <c r="K41" s="105"/>
      <c r="L41" s="105"/>
      <c r="M41" s="451"/>
      <c r="N41" s="105"/>
      <c r="O41" s="105"/>
      <c r="P41" s="105"/>
    </row>
    <row r="42" spans="1:16" ht="26.1" customHeight="1" x14ac:dyDescent="0.25">
      <c r="B42" s="383"/>
      <c r="C42" s="383"/>
      <c r="D42" s="383"/>
      <c r="E42" s="383"/>
      <c r="F42" s="383"/>
      <c r="G42" s="383"/>
      <c r="H42" s="451"/>
      <c r="I42" s="451"/>
      <c r="J42" s="451"/>
      <c r="K42" s="451"/>
      <c r="L42" s="451"/>
      <c r="M42" s="451"/>
      <c r="N42" s="451"/>
      <c r="O42" s="451"/>
      <c r="P42" s="451"/>
    </row>
    <row r="43" spans="1:16" ht="26.1" customHeight="1" x14ac:dyDescent="0.25">
      <c r="B43" s="383"/>
      <c r="C43" s="576" t="s">
        <v>262</v>
      </c>
      <c r="D43" s="383"/>
      <c r="E43" s="383"/>
      <c r="F43" s="383"/>
      <c r="G43" s="383"/>
      <c r="H43" s="451"/>
      <c r="I43" s="451"/>
      <c r="J43" s="451"/>
      <c r="K43" s="451"/>
      <c r="L43" s="451"/>
      <c r="M43" s="451"/>
      <c r="N43" s="451"/>
      <c r="O43" s="451"/>
      <c r="P43" s="451"/>
    </row>
    <row r="44" spans="1:16" ht="26.1" customHeight="1" x14ac:dyDescent="0.25">
      <c r="B44" s="59" t="s">
        <v>162</v>
      </c>
      <c r="C44" s="59" t="s">
        <v>163</v>
      </c>
      <c r="D44" s="59" t="s">
        <v>164</v>
      </c>
      <c r="G44" s="383"/>
      <c r="J44" s="451"/>
      <c r="K44" s="451"/>
      <c r="L44" s="451"/>
      <c r="M44" s="451"/>
      <c r="N44" s="451"/>
      <c r="O44" s="451"/>
      <c r="P44" s="451"/>
    </row>
    <row r="45" spans="1:16" x14ac:dyDescent="0.25">
      <c r="B45" s="574">
        <f t="shared" ref="B45:D46" si="1">B8</f>
        <v>1.9E-2</v>
      </c>
      <c r="C45" s="574">
        <f t="shared" si="1"/>
        <v>-1.9E-2</v>
      </c>
      <c r="D45" s="574">
        <f t="shared" si="1"/>
        <v>1.2999999999999999E-2</v>
      </c>
    </row>
    <row r="46" spans="1:16" ht="15.75" x14ac:dyDescent="0.25">
      <c r="A46" s="2" t="s">
        <v>263</v>
      </c>
      <c r="B46" s="574">
        <f t="shared" si="1"/>
        <v>10.042999999999999</v>
      </c>
      <c r="C46" s="574">
        <f t="shared" si="1"/>
        <v>-3.1E-2</v>
      </c>
      <c r="D46" s="574">
        <f t="shared" si="1"/>
        <v>4.3999999999999997E-2</v>
      </c>
      <c r="E46" s="577" t="s">
        <v>264</v>
      </c>
      <c r="G46" s="383"/>
    </row>
    <row r="47" spans="1:16" x14ac:dyDescent="0.25">
      <c r="A47">
        <f>SLOPE(C8:C12,B8:B12)</f>
        <v>-1.3231761430714359E-3</v>
      </c>
      <c r="B47" s="575">
        <v>15</v>
      </c>
      <c r="C47" s="575">
        <f>A47*B47+E47</f>
        <v>-3.8628166892718252E-2</v>
      </c>
      <c r="D47" s="575">
        <f>A49*B47+E49</f>
        <v>3.3888857318908922E-2</v>
      </c>
      <c r="E47" s="4">
        <f>INTERCEPT(C8:C12,B8:B12)</f>
        <v>-1.8780524746646717E-2</v>
      </c>
    </row>
    <row r="48" spans="1:16" x14ac:dyDescent="0.25">
      <c r="B48" s="574">
        <f>B10</f>
        <v>20.047999999999998</v>
      </c>
      <c r="C48" s="574">
        <f>C10</f>
        <v>-4.5999999999999999E-2</v>
      </c>
      <c r="D48" s="574">
        <f>D10</f>
        <v>4.3999999999999997E-2</v>
      </c>
      <c r="E48" s="4"/>
    </row>
    <row r="49" spans="1:5" x14ac:dyDescent="0.25">
      <c r="A49">
        <f>SLOPE(D8:D12,B8:B12)</f>
        <v>4.3227554555704987E-4</v>
      </c>
      <c r="B49" s="575">
        <v>25</v>
      </c>
      <c r="C49" s="575">
        <f>A47*B49+E47</f>
        <v>-5.1859928323432614E-2</v>
      </c>
      <c r="D49" s="575">
        <f>A49*B49+E49</f>
        <v>3.8211612774479424E-2</v>
      </c>
      <c r="E49" s="4">
        <f>INTERCEPT(D8:D12,B8:B12)</f>
        <v>2.7404724135553175E-2</v>
      </c>
    </row>
    <row r="50" spans="1:5" x14ac:dyDescent="0.25">
      <c r="B50" s="574">
        <f t="shared" ref="B50:D51" si="2">B11</f>
        <v>40.051000000000002</v>
      </c>
      <c r="C50" s="574">
        <f t="shared" si="2"/>
        <v>-7.2999999999999995E-2</v>
      </c>
      <c r="D50" s="574">
        <f t="shared" si="2"/>
        <v>4.3999999999999997E-2</v>
      </c>
    </row>
    <row r="51" spans="1:5" x14ac:dyDescent="0.25">
      <c r="B51" s="574">
        <f t="shared" si="2"/>
        <v>50.078000000000003</v>
      </c>
      <c r="C51" s="574">
        <f t="shared" si="2"/>
        <v>-8.4000000000000005E-2</v>
      </c>
      <c r="D51" s="574">
        <f t="shared" si="2"/>
        <v>4.3999999999999997E-2</v>
      </c>
    </row>
    <row r="55" spans="1:5" x14ac:dyDescent="0.25">
      <c r="B55" cm="1">
        <f t="array" ref="B55:D59">LINEST(C46:C51,B46:B51^{1,2},TRUE,TRUE)</f>
        <v>4.7140338428628486E-6</v>
      </c>
      <c r="C55">
        <v>-1.6135720889974303E-3</v>
      </c>
      <c r="D55">
        <v>-1.5287037969247994E-2</v>
      </c>
    </row>
    <row r="56" spans="1:5" x14ac:dyDescent="0.25">
      <c r="B56">
        <v>1.8013975230237015E-6</v>
      </c>
      <c r="C56">
        <v>1.1092510797532067E-4</v>
      </c>
      <c r="D56">
        <v>1.3997298278112637E-3</v>
      </c>
    </row>
    <row r="57" spans="1:5" x14ac:dyDescent="0.25">
      <c r="B57">
        <v>0.99939199521452404</v>
      </c>
      <c r="C57">
        <v>6.5157981466232241E-4</v>
      </c>
      <c r="D57" t="e">
        <v>#N/A</v>
      </c>
    </row>
    <row r="58" spans="1:5" x14ac:dyDescent="0.25">
      <c r="B58">
        <v>2465.5858450986229</v>
      </c>
      <c r="C58">
        <v>3</v>
      </c>
      <c r="D58" t="e">
        <v>#N/A</v>
      </c>
    </row>
    <row r="59" spans="1:5" x14ac:dyDescent="0.25">
      <c r="B59">
        <v>2.0935597849376718E-3</v>
      </c>
      <c r="C59">
        <v>1.2736687646261591E-6</v>
      </c>
      <c r="D59" t="e">
        <v>#N/A</v>
      </c>
    </row>
  </sheetData>
  <sheetProtection algorithmName="SHA-512" hashValue="iOyPBzyk3ye80el8+JrF3eOlPapXMs185QB28DkcXhDBXzb3xsGGTIN+I6XJdR4yuyn0GJ3eUPwYo3Lg94yWIQ==" saltValue="nhtnDm+BpsbJMZ4jIUPtRA==" spinCount="100000" sheet="1" objects="1" scenarios="1"/>
  <mergeCells count="15">
    <mergeCell ref="B5:D5"/>
    <mergeCell ref="H5:J5"/>
    <mergeCell ref="A1:C3"/>
    <mergeCell ref="D1:P3"/>
    <mergeCell ref="H40:L40"/>
    <mergeCell ref="N29:P29"/>
    <mergeCell ref="N40:P40"/>
    <mergeCell ref="B6:D6"/>
    <mergeCell ref="H6:J6"/>
    <mergeCell ref="H29:L29"/>
    <mergeCell ref="B23:D23"/>
    <mergeCell ref="H15:J15"/>
    <mergeCell ref="N5:P5"/>
    <mergeCell ref="N6:P6"/>
    <mergeCell ref="N15:P15"/>
  </mergeCells>
  <pageMargins left="0.70866141732283472" right="0.70866141732283472" top="0.74803149606299213" bottom="0.74803149606299213" header="0.31496062992125984" footer="0.31496062992125984"/>
  <pageSetup paperSize="9" scale="31" orientation="portrait" r:id="rId1"/>
  <headerFooter>
    <oddFooter>&amp;RRT03-F55  Vr.5 (2023-11-10)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0"/>
  <sheetViews>
    <sheetView showGridLines="0" view="pageBreakPreview" topLeftCell="A2" zoomScale="80" zoomScaleNormal="70" zoomScaleSheetLayoutView="80" workbookViewId="0">
      <selection activeCell="P12" sqref="P12"/>
    </sheetView>
  </sheetViews>
  <sheetFormatPr baseColWidth="10" defaultColWidth="11.42578125" defaultRowHeight="15" x14ac:dyDescent="0.25"/>
  <cols>
    <col min="1" max="2" width="20.7109375" customWidth="1"/>
    <col min="3" max="5" width="19.7109375" customWidth="1"/>
    <col min="6" max="6" width="23.85546875" customWidth="1"/>
    <col min="7" max="8" width="19.7109375" customWidth="1"/>
    <col min="9" max="9" width="12.7109375" customWidth="1"/>
    <col min="15" max="15" width="13.28515625" bestFit="1" customWidth="1"/>
  </cols>
  <sheetData>
    <row r="1" spans="1:17" ht="30" customHeight="1" x14ac:dyDescent="0.25">
      <c r="A1" s="1039" t="e" vm="1">
        <v>#VALUE!</v>
      </c>
      <c r="B1" s="1039"/>
      <c r="C1" s="1029" t="s">
        <v>0</v>
      </c>
      <c r="D1" s="1030"/>
      <c r="E1" s="1030"/>
      <c r="F1" s="1030"/>
      <c r="G1" s="1030"/>
      <c r="H1" s="1030"/>
      <c r="I1" s="1030"/>
      <c r="J1" s="1030"/>
      <c r="K1" s="1030"/>
      <c r="L1" s="1030"/>
      <c r="M1" s="1030"/>
      <c r="N1" s="1030"/>
      <c r="O1" s="1030"/>
      <c r="P1" s="1030"/>
      <c r="Q1" s="1031"/>
    </row>
    <row r="2" spans="1:17" ht="30" customHeight="1" x14ac:dyDescent="0.25">
      <c r="A2" s="1040"/>
      <c r="B2" s="1040"/>
      <c r="C2" s="1032"/>
      <c r="D2" s="1033"/>
      <c r="E2" s="1033"/>
      <c r="F2" s="1033"/>
      <c r="G2" s="1033"/>
      <c r="H2" s="1033"/>
      <c r="I2" s="1033"/>
      <c r="J2" s="1033"/>
      <c r="K2" s="1033"/>
      <c r="L2" s="1033"/>
      <c r="M2" s="1033"/>
      <c r="N2" s="1033"/>
      <c r="O2" s="1033"/>
      <c r="P2" s="1033"/>
      <c r="Q2" s="1034"/>
    </row>
    <row r="3" spans="1:17" ht="30" customHeight="1" thickBot="1" x14ac:dyDescent="0.3">
      <c r="A3" s="1041"/>
      <c r="B3" s="1041"/>
      <c r="C3" s="1035"/>
      <c r="D3" s="1036"/>
      <c r="E3" s="1036"/>
      <c r="F3" s="1036"/>
      <c r="G3" s="1036"/>
      <c r="H3" s="1036"/>
      <c r="I3" s="1036"/>
      <c r="J3" s="1036"/>
      <c r="K3" s="1036"/>
      <c r="L3" s="1036"/>
      <c r="M3" s="1036"/>
      <c r="N3" s="1036"/>
      <c r="O3" s="1036"/>
      <c r="P3" s="1036"/>
      <c r="Q3" s="1037"/>
    </row>
    <row r="4" spans="1:17" ht="30" customHeight="1" thickBot="1" x14ac:dyDescent="0.3">
      <c r="A4" s="382"/>
      <c r="B4" s="382"/>
      <c r="C4" s="601"/>
      <c r="D4" s="601"/>
      <c r="E4" s="601"/>
      <c r="F4" s="601"/>
      <c r="G4" s="601"/>
      <c r="H4" s="601"/>
      <c r="I4" s="547"/>
      <c r="J4" s="547"/>
      <c r="K4" s="547"/>
      <c r="L4" s="547"/>
      <c r="M4" s="547"/>
      <c r="N4" s="601"/>
      <c r="O4" s="601"/>
      <c r="P4" s="601"/>
      <c r="Q4" s="601"/>
    </row>
    <row r="5" spans="1:17" ht="30" customHeight="1" thickBot="1" x14ac:dyDescent="0.3">
      <c r="A5" s="382"/>
      <c r="B5" s="382"/>
      <c r="C5" s="601"/>
      <c r="D5" s="601"/>
      <c r="E5" s="601"/>
      <c r="F5" s="601"/>
      <c r="G5" s="601"/>
      <c r="H5" s="601"/>
      <c r="I5" s="955" t="s">
        <v>268</v>
      </c>
      <c r="J5" s="956"/>
      <c r="K5" s="956"/>
      <c r="L5" s="956"/>
      <c r="M5" s="957"/>
      <c r="N5" s="601"/>
      <c r="O5" s="601"/>
      <c r="P5" s="601"/>
      <c r="Q5" s="601"/>
    </row>
    <row r="6" spans="1:17" ht="41.25" customHeight="1" thickBot="1" x14ac:dyDescent="0.3">
      <c r="A6" s="383"/>
      <c r="B6" s="383"/>
      <c r="C6" s="383"/>
      <c r="D6" s="383"/>
      <c r="E6" s="383"/>
      <c r="F6" s="383"/>
      <c r="G6" s="383"/>
      <c r="H6" s="383"/>
      <c r="I6" s="655"/>
      <c r="J6" s="656" t="s">
        <v>172</v>
      </c>
      <c r="K6" s="656" t="s">
        <v>173</v>
      </c>
      <c r="L6" s="656" t="s">
        <v>89</v>
      </c>
      <c r="M6" s="657" t="s">
        <v>90</v>
      </c>
    </row>
    <row r="7" spans="1:17" ht="68.25" customHeight="1" thickBot="1" x14ac:dyDescent="0.3">
      <c r="A7" s="383"/>
      <c r="B7" s="1028" t="s">
        <v>174</v>
      </c>
      <c r="C7" s="1028"/>
      <c r="D7" s="1028"/>
      <c r="E7" s="412"/>
      <c r="F7" s="1028" t="s">
        <v>175</v>
      </c>
      <c r="G7" s="1028"/>
      <c r="H7" s="1028"/>
      <c r="I7" s="305" t="s">
        <v>93</v>
      </c>
      <c r="J7" s="306">
        <f>B17</f>
        <v>8.858394730129197E-3</v>
      </c>
      <c r="K7" s="307">
        <f>C17</f>
        <v>-0.25855281124799306</v>
      </c>
      <c r="L7" s="306">
        <f>F17</f>
        <v>6.9646587896557186E-2</v>
      </c>
      <c r="M7" s="308">
        <f>G17</f>
        <v>-4.2136530955014422</v>
      </c>
    </row>
    <row r="8" spans="1:17" ht="25.5" customHeight="1" thickBot="1" x14ac:dyDescent="0.3">
      <c r="A8" s="383"/>
      <c r="B8" s="1028" t="s">
        <v>176</v>
      </c>
      <c r="C8" s="1028"/>
      <c r="D8" s="1028"/>
      <c r="E8" s="412"/>
      <c r="F8" s="1028" t="s">
        <v>177</v>
      </c>
      <c r="G8" s="1028"/>
      <c r="H8" s="1028"/>
      <c r="I8" s="658" t="s">
        <v>178</v>
      </c>
      <c r="J8" s="659">
        <f>B35</f>
        <v>3.2287457110179177E-2</v>
      </c>
      <c r="K8" s="660">
        <f>C35</f>
        <v>-0.30045901639344258</v>
      </c>
      <c r="L8" s="303">
        <f>F35</f>
        <v>3.2803733593921129E-2</v>
      </c>
      <c r="M8" s="304">
        <f>G35</f>
        <v>-2.6446290274571918</v>
      </c>
    </row>
    <row r="9" spans="1:17" ht="68.25" customHeight="1" thickBot="1" x14ac:dyDescent="0.3">
      <c r="A9" s="383"/>
      <c r="B9" s="76" t="s">
        <v>179</v>
      </c>
      <c r="C9" s="76" t="s">
        <v>180</v>
      </c>
      <c r="D9" s="76" t="s">
        <v>152</v>
      </c>
      <c r="E9" s="412"/>
      <c r="F9" s="76" t="s">
        <v>179</v>
      </c>
      <c r="G9" s="76" t="s">
        <v>180</v>
      </c>
      <c r="H9" s="545" t="s">
        <v>152</v>
      </c>
      <c r="I9" s="670" t="s">
        <v>181</v>
      </c>
      <c r="J9" s="671" t="s">
        <v>182</v>
      </c>
      <c r="K9" s="672" t="s">
        <v>183</v>
      </c>
      <c r="L9" s="383"/>
    </row>
    <row r="10" spans="1:17" ht="43.5" customHeight="1" x14ac:dyDescent="0.25">
      <c r="A10" s="383"/>
      <c r="B10" s="479">
        <v>10.1</v>
      </c>
      <c r="C10" s="480">
        <v>-0.17</v>
      </c>
      <c r="D10" s="481">
        <v>0.96</v>
      </c>
      <c r="E10" s="412"/>
      <c r="F10" s="479">
        <v>32</v>
      </c>
      <c r="G10" s="480">
        <v>-2</v>
      </c>
      <c r="H10" s="661">
        <v>3.1</v>
      </c>
      <c r="I10" s="667">
        <f>+B10*$B$17+$C$17</f>
        <v>-0.16908302447368817</v>
      </c>
      <c r="J10" s="668">
        <f>+C10-I10</f>
        <v>-9.1697552631184176E-4</v>
      </c>
      <c r="K10" s="669">
        <f>+J10^2</f>
        <v>8.4084411585487923E-7</v>
      </c>
      <c r="L10" s="383"/>
    </row>
    <row r="11" spans="1:17" ht="26.1" customHeight="1" x14ac:dyDescent="0.25">
      <c r="A11" s="383"/>
      <c r="B11" s="652">
        <v>20</v>
      </c>
      <c r="C11" s="469">
        <v>-0.08</v>
      </c>
      <c r="D11" s="467">
        <v>0.67</v>
      </c>
      <c r="E11" s="412"/>
      <c r="F11" s="468">
        <v>50.1</v>
      </c>
      <c r="G11" s="469">
        <v>-0.7</v>
      </c>
      <c r="H11" s="662">
        <v>3.2</v>
      </c>
      <c r="I11" s="664">
        <f>+B11*$B$17+$C$17</f>
        <v>-8.1384916645409117E-2</v>
      </c>
      <c r="J11" s="664">
        <f>+C11-I11</f>
        <v>1.384916645409115E-3</v>
      </c>
      <c r="K11" s="665">
        <f>+J11^2</f>
        <v>1.9179941147312365E-6</v>
      </c>
      <c r="L11" s="383"/>
    </row>
    <row r="12" spans="1:17" ht="26.1" customHeight="1" thickBot="1" x14ac:dyDescent="0.3">
      <c r="A12" s="383"/>
      <c r="B12" s="482">
        <v>39.4</v>
      </c>
      <c r="C12" s="471">
        <v>0.09</v>
      </c>
      <c r="D12" s="472">
        <v>0.67</v>
      </c>
      <c r="E12" s="412"/>
      <c r="F12" s="470">
        <v>79.3</v>
      </c>
      <c r="G12" s="471">
        <v>1.3</v>
      </c>
      <c r="H12" s="663">
        <v>4.7</v>
      </c>
      <c r="I12" s="664">
        <f>+B12*$B$17+$C$17</f>
        <v>9.0467941119097284E-2</v>
      </c>
      <c r="J12" s="664">
        <f t="shared" ref="J12" si="0">+C12-I12</f>
        <v>-4.6794111909728708E-4</v>
      </c>
      <c r="K12" s="665">
        <f>+J12^2</f>
        <v>2.1896889094202142E-7</v>
      </c>
      <c r="L12" s="383"/>
    </row>
    <row r="13" spans="1:17" ht="15.75" x14ac:dyDescent="0.25">
      <c r="A13" s="383"/>
      <c r="B13" s="412"/>
      <c r="C13" s="412"/>
      <c r="D13" s="412"/>
      <c r="E13" s="412"/>
      <c r="F13" s="412"/>
      <c r="G13" s="412"/>
      <c r="H13" s="412"/>
      <c r="I13" s="1045" t="s">
        <v>184</v>
      </c>
      <c r="J13" s="1045"/>
      <c r="K13" s="666">
        <f>SUM(K10:K12)</f>
        <v>2.9778071215281369E-6</v>
      </c>
      <c r="L13" s="383"/>
    </row>
    <row r="14" spans="1:17" ht="16.5" thickBot="1" x14ac:dyDescent="0.3">
      <c r="A14" s="383"/>
      <c r="B14" s="412"/>
      <c r="C14" s="412"/>
      <c r="D14" s="412"/>
      <c r="E14" s="412"/>
      <c r="F14" s="412"/>
      <c r="G14" s="412"/>
      <c r="H14" s="412"/>
      <c r="I14" s="154"/>
      <c r="J14" s="154"/>
      <c r="K14" s="154"/>
      <c r="L14" s="55"/>
    </row>
    <row r="15" spans="1:17" ht="26.1" customHeight="1" thickBot="1" x14ac:dyDescent="0.3">
      <c r="A15" s="383" t="s">
        <v>170</v>
      </c>
      <c r="B15" s="1042" t="s">
        <v>185</v>
      </c>
      <c r="C15" s="1043"/>
      <c r="D15" s="1044"/>
      <c r="E15" s="412"/>
      <c r="F15" s="1042" t="s">
        <v>186</v>
      </c>
      <c r="G15" s="1043"/>
      <c r="H15" s="1044"/>
      <c r="I15" s="154"/>
      <c r="J15" s="154"/>
      <c r="K15" s="154"/>
      <c r="L15" s="55"/>
    </row>
    <row r="16" spans="1:17" ht="26.1" customHeight="1" thickBot="1" x14ac:dyDescent="0.3">
      <c r="A16" s="382" t="s">
        <v>187</v>
      </c>
      <c r="B16" s="76">
        <v>1</v>
      </c>
      <c r="C16" s="76">
        <v>0</v>
      </c>
      <c r="D16" s="76"/>
      <c r="E16" s="412"/>
      <c r="F16" s="76">
        <v>1</v>
      </c>
      <c r="G16" s="76">
        <v>0</v>
      </c>
      <c r="H16" s="76"/>
      <c r="I16" s="412"/>
      <c r="J16" s="383"/>
      <c r="K16" s="383"/>
      <c r="L16" s="383"/>
    </row>
    <row r="17" spans="1:12" s="2" customFormat="1" ht="26.1" customHeight="1" x14ac:dyDescent="0.25">
      <c r="A17" s="383"/>
      <c r="B17" s="483">
        <f t="array" ref="B17:D21">+LINEST(C10:C12,B10:B12,TRUE,TRUE)</f>
        <v>8.858394730129197E-3</v>
      </c>
      <c r="C17" s="483">
        <v>-0.25855281124799306</v>
      </c>
      <c r="D17" s="164" t="e">
        <v>#N/A</v>
      </c>
      <c r="E17" s="412"/>
      <c r="F17" s="483">
        <f t="array" ref="F17:H21">+LINEST(G10:G12,F10:F12,TRUE,TRUE)</f>
        <v>6.9646587896557186E-2</v>
      </c>
      <c r="G17" s="484">
        <v>-4.2136530955014422</v>
      </c>
      <c r="H17" s="164" t="e">
        <v>#N/A</v>
      </c>
      <c r="I17" s="412"/>
      <c r="J17" s="383"/>
      <c r="K17" s="383"/>
      <c r="L17" s="383"/>
    </row>
    <row r="18" spans="1:12" s="2" customFormat="1" ht="26.1" customHeight="1" x14ac:dyDescent="0.25">
      <c r="A18" s="383"/>
      <c r="B18" s="479">
        <v>8.1868463962335439E-5</v>
      </c>
      <c r="C18" s="479">
        <v>2.1423742856188882E-3</v>
      </c>
      <c r="D18" s="165" t="e">
        <v>#N/A</v>
      </c>
      <c r="E18" s="412"/>
      <c r="F18" s="479">
        <v>8.9198939041569114E-4</v>
      </c>
      <c r="G18" s="479">
        <v>5.1039931183837331E-2</v>
      </c>
      <c r="H18" s="165" t="e">
        <v>#N/A</v>
      </c>
      <c r="I18" s="412"/>
      <c r="J18" s="383"/>
      <c r="K18" s="383"/>
      <c r="L18" s="383"/>
    </row>
    <row r="19" spans="1:12" s="2" customFormat="1" ht="26.1" customHeight="1" x14ac:dyDescent="0.35">
      <c r="A19" s="383"/>
      <c r="B19" s="479">
        <v>0.99991459444202113</v>
      </c>
      <c r="C19" s="479">
        <v>1.725632383078185E-3</v>
      </c>
      <c r="D19" s="165" t="e">
        <v>#N/A</v>
      </c>
      <c r="E19" s="412"/>
      <c r="F19" s="479">
        <v>0.99983599825926051</v>
      </c>
      <c r="G19" s="479">
        <v>3.0106194608761072E-2</v>
      </c>
      <c r="H19" s="165" t="e">
        <v>#N/A</v>
      </c>
      <c r="I19" s="412"/>
      <c r="J19" s="524"/>
      <c r="K19" s="383"/>
      <c r="L19" s="383"/>
    </row>
    <row r="20" spans="1:12" s="2" customFormat="1" ht="26.1" customHeight="1" x14ac:dyDescent="0.25">
      <c r="A20" s="383"/>
      <c r="B20" s="479">
        <v>11707.839842109868</v>
      </c>
      <c r="C20" s="479">
        <v>1</v>
      </c>
      <c r="D20" s="165" t="e">
        <v>#N/A</v>
      </c>
      <c r="E20" s="412"/>
      <c r="F20" s="479">
        <v>6096.4962551652234</v>
      </c>
      <c r="G20" s="479">
        <v>1</v>
      </c>
      <c r="H20" s="165" t="e">
        <v>#N/A</v>
      </c>
      <c r="I20" s="412"/>
      <c r="J20" s="383"/>
      <c r="K20" s="383"/>
      <c r="L20" s="383"/>
    </row>
    <row r="21" spans="1:12" s="2" customFormat="1" ht="26.1" customHeight="1" x14ac:dyDescent="0.25">
      <c r="A21" s="383"/>
      <c r="B21" s="479">
        <v>3.486368885954514E-2</v>
      </c>
      <c r="C21" s="479">
        <v>2.9778071215280958E-6</v>
      </c>
      <c r="D21" s="165" t="e">
        <v>#N/A</v>
      </c>
      <c r="E21" s="412"/>
      <c r="F21" s="479">
        <v>5.525760283712847</v>
      </c>
      <c r="G21" s="479">
        <v>9.0638295382059429E-4</v>
      </c>
      <c r="H21" s="165" t="e">
        <v>#N/A</v>
      </c>
      <c r="I21" s="412"/>
      <c r="J21" s="412"/>
      <c r="K21" s="412"/>
      <c r="L21" s="383"/>
    </row>
    <row r="22" spans="1:12" ht="16.5" thickBot="1" x14ac:dyDescent="0.3">
      <c r="A22" s="412"/>
      <c r="B22" s="412"/>
      <c r="C22" s="412"/>
      <c r="D22" s="412"/>
      <c r="E22" s="412"/>
      <c r="F22" s="412"/>
      <c r="G22" s="412"/>
      <c r="H22" s="412"/>
      <c r="I22" s="412"/>
      <c r="J22" s="412"/>
      <c r="K22" s="412"/>
      <c r="L22" s="383"/>
    </row>
    <row r="23" spans="1:12" ht="15.75" x14ac:dyDescent="0.25">
      <c r="A23" s="278" t="s">
        <v>188</v>
      </c>
      <c r="B23" s="279" t="s">
        <v>189</v>
      </c>
      <c r="C23" s="485"/>
      <c r="D23" s="485"/>
      <c r="E23" s="485"/>
      <c r="F23" s="485"/>
      <c r="G23" s="485"/>
      <c r="H23" s="410"/>
      <c r="I23" s="410"/>
      <c r="J23" s="410"/>
      <c r="K23" s="410"/>
      <c r="L23" s="486"/>
    </row>
    <row r="24" spans="1:12" ht="16.5" thickBot="1" x14ac:dyDescent="0.3">
      <c r="A24" s="487"/>
      <c r="B24" s="488"/>
      <c r="C24" s="488"/>
      <c r="D24" s="488"/>
      <c r="E24" s="488"/>
      <c r="F24" s="488"/>
      <c r="G24" s="488"/>
      <c r="H24" s="488"/>
      <c r="I24" s="488"/>
      <c r="J24" s="488"/>
      <c r="K24" s="488"/>
      <c r="L24" s="489"/>
    </row>
    <row r="25" spans="1:12" ht="51.75" customHeight="1" thickBot="1" x14ac:dyDescent="0.3">
      <c r="A25" s="487"/>
      <c r="B25" s="1028" t="s">
        <v>190</v>
      </c>
      <c r="C25" s="1028"/>
      <c r="D25" s="1028"/>
      <c r="E25" s="412"/>
      <c r="F25" s="1028" t="s">
        <v>191</v>
      </c>
      <c r="G25" s="1028"/>
      <c r="H25" s="1028"/>
      <c r="I25" s="383"/>
      <c r="J25" s="383"/>
      <c r="K25" s="383"/>
      <c r="L25" s="489"/>
    </row>
    <row r="26" spans="1:12" ht="16.5" thickBot="1" x14ac:dyDescent="0.3">
      <c r="A26" s="487"/>
      <c r="B26" s="1028" t="s">
        <v>176</v>
      </c>
      <c r="C26" s="1028"/>
      <c r="D26" s="1028"/>
      <c r="E26" s="412"/>
      <c r="F26" s="1028" t="s">
        <v>177</v>
      </c>
      <c r="G26" s="1028"/>
      <c r="H26" s="1028"/>
      <c r="I26" s="383"/>
      <c r="J26" s="383"/>
      <c r="K26" s="383"/>
      <c r="L26" s="489"/>
    </row>
    <row r="27" spans="1:12" ht="48" thickBot="1" x14ac:dyDescent="0.3">
      <c r="A27" s="487"/>
      <c r="B27" s="76" t="s">
        <v>179</v>
      </c>
      <c r="C27" s="76" t="s">
        <v>180</v>
      </c>
      <c r="D27" s="76" t="s">
        <v>152</v>
      </c>
      <c r="E27" s="412"/>
      <c r="F27" s="76" t="s">
        <v>179</v>
      </c>
      <c r="G27" s="76" t="s">
        <v>180</v>
      </c>
      <c r="H27" s="76" t="s">
        <v>152</v>
      </c>
      <c r="I27" s="162" t="s">
        <v>181</v>
      </c>
      <c r="J27" s="162" t="s">
        <v>182</v>
      </c>
      <c r="K27" s="162" t="s">
        <v>183</v>
      </c>
      <c r="L27" s="489"/>
    </row>
    <row r="28" spans="1:12" ht="15.75" x14ac:dyDescent="0.25">
      <c r="A28" s="487"/>
      <c r="B28" s="479">
        <v>10.1</v>
      </c>
      <c r="C28" s="480">
        <v>-0.04</v>
      </c>
      <c r="D28" s="481">
        <v>0.17</v>
      </c>
      <c r="E28" s="412"/>
      <c r="F28" s="479">
        <v>31.3</v>
      </c>
      <c r="G28" s="480">
        <v>-1.3</v>
      </c>
      <c r="H28" s="490">
        <v>2</v>
      </c>
      <c r="I28" s="163">
        <f>+B28*$B$35+$C$35</f>
        <v>2.5644300419367105E-2</v>
      </c>
      <c r="J28" s="163">
        <f>+C28-I28</f>
        <v>-6.5644300419367113E-2</v>
      </c>
      <c r="K28" s="166">
        <f>+J28^2</f>
        <v>4.309174177548121E-3</v>
      </c>
      <c r="L28" s="491"/>
    </row>
    <row r="29" spans="1:12" ht="15.75" x14ac:dyDescent="0.25">
      <c r="A29" s="487"/>
      <c r="B29" s="468">
        <v>19.600000000000001</v>
      </c>
      <c r="C29" s="469">
        <v>0.43</v>
      </c>
      <c r="D29" s="467">
        <v>0.17</v>
      </c>
      <c r="E29" s="412"/>
      <c r="F29" s="468">
        <v>51.5</v>
      </c>
      <c r="G29" s="469">
        <v>-1.5</v>
      </c>
      <c r="H29" s="492">
        <v>2</v>
      </c>
      <c r="I29" s="163">
        <f>+B29*$B$35+$C$35</f>
        <v>0.33237514296606935</v>
      </c>
      <c r="J29" s="163">
        <f t="shared" ref="J29:J30" si="1">+C29-I29</f>
        <v>9.7624857033930645E-2</v>
      </c>
      <c r="K29" s="166">
        <f t="shared" ref="K29:K30" si="2">+J29^2</f>
        <v>9.5306127108953972E-3</v>
      </c>
      <c r="L29" s="491"/>
    </row>
    <row r="30" spans="1:12" ht="16.5" thickBot="1" x14ac:dyDescent="0.3">
      <c r="A30" s="487"/>
      <c r="B30" s="482">
        <v>39.1</v>
      </c>
      <c r="C30" s="471">
        <v>0.93</v>
      </c>
      <c r="D30" s="472">
        <v>0.17</v>
      </c>
      <c r="E30" s="412"/>
      <c r="F30" s="470">
        <v>79.8</v>
      </c>
      <c r="G30" s="471">
        <v>0.2</v>
      </c>
      <c r="H30" s="493">
        <v>2</v>
      </c>
      <c r="I30" s="163">
        <f>+B30*$B$35+$C$35</f>
        <v>0.96198055661456316</v>
      </c>
      <c r="J30" s="163">
        <f t="shared" si="1"/>
        <v>-3.1980556614563116E-2</v>
      </c>
      <c r="K30" s="166">
        <f t="shared" si="2"/>
        <v>1.0227560013772766E-3</v>
      </c>
      <c r="L30" s="491"/>
    </row>
    <row r="31" spans="1:12" ht="15.75" x14ac:dyDescent="0.25">
      <c r="A31" s="487"/>
      <c r="B31" s="412"/>
      <c r="C31" s="412"/>
      <c r="D31" s="412"/>
      <c r="E31" s="412"/>
      <c r="F31" s="412"/>
      <c r="G31" s="412"/>
      <c r="H31" s="412"/>
      <c r="I31" s="1038" t="s">
        <v>184</v>
      </c>
      <c r="J31" s="1038"/>
      <c r="K31" s="280">
        <f>SUM(K28:K30)</f>
        <v>1.4862542889820795E-2</v>
      </c>
      <c r="L31" s="491"/>
    </row>
    <row r="32" spans="1:12" ht="16.5" thickBot="1" x14ac:dyDescent="0.3">
      <c r="A32" s="487"/>
      <c r="B32" s="412"/>
      <c r="C32" s="412"/>
      <c r="D32" s="412"/>
      <c r="E32" s="412"/>
      <c r="F32" s="412"/>
      <c r="G32" s="412"/>
      <c r="H32" s="412"/>
      <c r="I32" s="383"/>
      <c r="J32" s="383"/>
      <c r="K32" s="383"/>
      <c r="L32" s="491"/>
    </row>
    <row r="33" spans="1:12" ht="16.5" thickBot="1" x14ac:dyDescent="0.3">
      <c r="A33" s="494" t="s">
        <v>170</v>
      </c>
      <c r="B33" s="1042" t="s">
        <v>185</v>
      </c>
      <c r="C33" s="1043"/>
      <c r="D33" s="1044"/>
      <c r="E33" s="412"/>
      <c r="F33" s="1042" t="s">
        <v>186</v>
      </c>
      <c r="G33" s="1043"/>
      <c r="H33" s="1044"/>
      <c r="I33" s="383"/>
      <c r="J33" s="383"/>
      <c r="K33" s="383"/>
      <c r="L33" s="491"/>
    </row>
    <row r="34" spans="1:12" ht="16.5" thickBot="1" x14ac:dyDescent="0.3">
      <c r="A34" s="495" t="s">
        <v>187</v>
      </c>
      <c r="B34" s="76">
        <v>1</v>
      </c>
      <c r="C34" s="76">
        <v>0</v>
      </c>
      <c r="D34" s="76"/>
      <c r="E34" s="412"/>
      <c r="F34" s="76">
        <v>1</v>
      </c>
      <c r="G34" s="76">
        <v>0</v>
      </c>
      <c r="H34" s="76"/>
      <c r="I34" s="383"/>
      <c r="J34" s="383"/>
      <c r="K34" s="383"/>
      <c r="L34" s="491"/>
    </row>
    <row r="35" spans="1:12" ht="15.75" x14ac:dyDescent="0.25">
      <c r="A35" s="487"/>
      <c r="B35" s="483">
        <f t="array" ref="B35:D39">+LINEST(C28:C30,B28:B30,TRUE,TRUE)</f>
        <v>3.2287457110179177E-2</v>
      </c>
      <c r="C35" s="483">
        <v>-0.30045901639344258</v>
      </c>
      <c r="D35" s="164" t="e">
        <v>#N/A</v>
      </c>
      <c r="E35" s="412"/>
      <c r="F35" s="483">
        <f t="array" ref="F35:H39">+LINEST(G28:G30,F28:F30,TRUE,TRUE)</f>
        <v>3.2803733593921129E-2</v>
      </c>
      <c r="G35" s="484">
        <v>-2.6446290274571918</v>
      </c>
      <c r="H35" s="164" t="e">
        <v>#N/A</v>
      </c>
      <c r="I35" s="383"/>
      <c r="J35" s="383"/>
      <c r="K35" s="383"/>
      <c r="L35" s="489"/>
    </row>
    <row r="36" spans="1:12" ht="15.75" x14ac:dyDescent="0.25">
      <c r="A36" s="487"/>
      <c r="B36" s="479">
        <v>5.8307314642901927E-3</v>
      </c>
      <c r="C36" s="479">
        <v>0.15111159266126153</v>
      </c>
      <c r="D36" s="165" t="e">
        <v>#N/A</v>
      </c>
      <c r="E36" s="412"/>
      <c r="F36" s="479">
        <v>1.9454796528890726E-2</v>
      </c>
      <c r="G36" s="479">
        <v>1.1232220780746829</v>
      </c>
      <c r="H36" s="165" t="e">
        <v>#N/A</v>
      </c>
      <c r="I36" s="383"/>
      <c r="J36" s="383"/>
      <c r="K36" s="383"/>
      <c r="L36" s="491"/>
    </row>
    <row r="37" spans="1:12" ht="15.75" x14ac:dyDescent="0.25">
      <c r="A37" s="487"/>
      <c r="B37" s="479">
        <v>0.96841788591198297</v>
      </c>
      <c r="C37" s="479">
        <v>0.12191202930728695</v>
      </c>
      <c r="D37" s="165" t="e">
        <v>#N/A</v>
      </c>
      <c r="E37" s="412"/>
      <c r="F37" s="479">
        <v>0.73979385298105527</v>
      </c>
      <c r="G37" s="479">
        <v>0.67029044489637335</v>
      </c>
      <c r="H37" s="165" t="e">
        <v>#N/A</v>
      </c>
      <c r="I37" s="383"/>
      <c r="J37" s="383"/>
      <c r="K37" s="383"/>
      <c r="L37" s="491"/>
    </row>
    <row r="38" spans="1:12" ht="15.75" x14ac:dyDescent="0.25">
      <c r="A38" s="487"/>
      <c r="B38" s="479">
        <v>30.663491469034497</v>
      </c>
      <c r="C38" s="479">
        <v>1</v>
      </c>
      <c r="D38" s="165" t="e">
        <v>#N/A</v>
      </c>
      <c r="E38" s="412"/>
      <c r="F38" s="479">
        <v>2.8431067500000031</v>
      </c>
      <c r="G38" s="479">
        <v>1</v>
      </c>
      <c r="H38" s="165" t="e">
        <v>#N/A</v>
      </c>
      <c r="I38" s="412"/>
      <c r="J38" s="496"/>
      <c r="K38" s="496"/>
      <c r="L38" s="491"/>
    </row>
    <row r="39" spans="1:12" ht="15.75" x14ac:dyDescent="0.25">
      <c r="A39" s="487"/>
      <c r="B39" s="479">
        <v>0.45573745711017921</v>
      </c>
      <c r="C39" s="479">
        <v>1.4862542889820793E-2</v>
      </c>
      <c r="D39" s="165" t="e">
        <v>#N/A</v>
      </c>
      <c r="E39" s="412"/>
      <c r="F39" s="479">
        <v>1.2773773861472888</v>
      </c>
      <c r="G39" s="479">
        <v>0.44928928051937811</v>
      </c>
      <c r="H39" s="165" t="e">
        <v>#N/A</v>
      </c>
      <c r="I39" s="412"/>
      <c r="J39" s="496"/>
      <c r="K39" s="496"/>
      <c r="L39" s="491"/>
    </row>
    <row r="40" spans="1:12" ht="16.5" thickBot="1" x14ac:dyDescent="0.3">
      <c r="A40" s="497"/>
      <c r="B40" s="498"/>
      <c r="C40" s="498"/>
      <c r="D40" s="498"/>
      <c r="E40" s="499"/>
      <c r="F40" s="499"/>
      <c r="G40" s="499"/>
      <c r="H40" s="499"/>
      <c r="I40" s="499"/>
      <c r="J40" s="498"/>
      <c r="K40" s="498"/>
      <c r="L40" s="500"/>
    </row>
  </sheetData>
  <sheetProtection algorithmName="SHA-512" hashValue="11p7XkLnW7Y7QQocGKsLgKhgwhWZ1Ohc6ItQFlPlNudVK/qKdsrsw/xlVOAQltm2BD+BtkNm/YavQm1qTM/FFA==" saltValue="tGqUwKYxoY6HUEYd9r13dg==" spinCount="100000" sheet="1" objects="1" scenarios="1"/>
  <mergeCells count="17">
    <mergeCell ref="B33:D33"/>
    <mergeCell ref="F33:H33"/>
    <mergeCell ref="I13:J13"/>
    <mergeCell ref="B25:D25"/>
    <mergeCell ref="F25:H25"/>
    <mergeCell ref="B26:D26"/>
    <mergeCell ref="F26:H26"/>
    <mergeCell ref="B15:D15"/>
    <mergeCell ref="F15:H15"/>
    <mergeCell ref="B8:D8"/>
    <mergeCell ref="F8:H8"/>
    <mergeCell ref="I5:M5"/>
    <mergeCell ref="C1:Q3"/>
    <mergeCell ref="I31:J31"/>
    <mergeCell ref="A1:B3"/>
    <mergeCell ref="B7:D7"/>
    <mergeCell ref="F7:H7"/>
  </mergeCells>
  <pageMargins left="0.70866141732283472" right="0.70866141732283472" top="0.74803149606299213" bottom="0.74803149606299213" header="0.31496062992125984" footer="0.31496062992125984"/>
  <pageSetup paperSize="9" scale="32" orientation="portrait" r:id="rId1"/>
  <headerFooter>
    <oddFooter>&amp;RRT03-F55  Vr.5 (2023-11-10)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2"/>
  <sheetViews>
    <sheetView showGridLines="0" view="pageBreakPreview" topLeftCell="A5" zoomScale="80" zoomScaleNormal="70" zoomScaleSheetLayoutView="80" workbookViewId="0">
      <selection activeCell="C18" sqref="C18"/>
    </sheetView>
  </sheetViews>
  <sheetFormatPr baseColWidth="10" defaultColWidth="11.42578125" defaultRowHeight="15" x14ac:dyDescent="0.25"/>
  <cols>
    <col min="1" max="4" width="20.7109375" customWidth="1"/>
    <col min="5" max="6" width="11.42578125" bestFit="1" customWidth="1"/>
  </cols>
  <sheetData>
    <row r="1" spans="1:17" ht="30" customHeight="1" x14ac:dyDescent="0.25">
      <c r="A1" s="995" t="e" vm="1">
        <v>#VALUE!</v>
      </c>
      <c r="B1" s="995"/>
      <c r="C1" s="1029" t="s">
        <v>0</v>
      </c>
      <c r="D1" s="1030"/>
      <c r="E1" s="1030"/>
      <c r="F1" s="1030"/>
      <c r="G1" s="1030"/>
      <c r="H1" s="1030"/>
      <c r="I1" s="1030"/>
      <c r="J1" s="1031"/>
    </row>
    <row r="2" spans="1:17" ht="30" customHeight="1" x14ac:dyDescent="0.25">
      <c r="A2" s="996"/>
      <c r="B2" s="996"/>
      <c r="C2" s="1032"/>
      <c r="D2" s="1033"/>
      <c r="E2" s="1033"/>
      <c r="F2" s="1033"/>
      <c r="G2" s="1033"/>
      <c r="H2" s="1033"/>
      <c r="I2" s="1033"/>
      <c r="J2" s="1034"/>
    </row>
    <row r="3" spans="1:17" ht="30" customHeight="1" thickBot="1" x14ac:dyDescent="0.3">
      <c r="A3" s="997"/>
      <c r="B3" s="997"/>
      <c r="C3" s="1035"/>
      <c r="D3" s="1036"/>
      <c r="E3" s="1036"/>
      <c r="F3" s="1036"/>
      <c r="G3" s="1036"/>
      <c r="H3" s="1036"/>
      <c r="I3" s="1036"/>
      <c r="J3" s="1037"/>
    </row>
    <row r="4" spans="1:17" ht="15.75" customHeight="1" thickBot="1" x14ac:dyDescent="0.3">
      <c r="B4" s="75"/>
      <c r="C4" s="75"/>
      <c r="D4" s="75"/>
      <c r="E4" s="75"/>
      <c r="F4" s="75"/>
      <c r="G4" s="75"/>
      <c r="H4" s="75"/>
    </row>
    <row r="5" spans="1:17" ht="30" customHeight="1" thickBot="1" x14ac:dyDescent="0.3">
      <c r="B5" s="1010" t="s">
        <v>192</v>
      </c>
      <c r="C5" s="1011"/>
      <c r="D5" s="1012"/>
      <c r="E5" s="77"/>
      <c r="F5" s="77"/>
      <c r="G5" s="77"/>
      <c r="H5" s="77"/>
      <c r="N5" s="117"/>
      <c r="O5" s="117"/>
      <c r="P5" s="117"/>
      <c r="Q5" s="117"/>
    </row>
    <row r="6" spans="1:17" ht="30" customHeight="1" thickBot="1" x14ac:dyDescent="0.3">
      <c r="B6" s="1046" t="s">
        <v>193</v>
      </c>
      <c r="C6" s="1046"/>
      <c r="D6" s="1046"/>
      <c r="E6" s="77"/>
      <c r="F6" s="77"/>
      <c r="G6" s="77"/>
      <c r="H6" s="77"/>
      <c r="N6" s="117"/>
      <c r="O6" s="117"/>
      <c r="P6" s="117"/>
      <c r="Q6" s="117"/>
    </row>
    <row r="7" spans="1:17" ht="30" customHeight="1" thickBot="1" x14ac:dyDescent="0.3">
      <c r="B7" s="76" t="s">
        <v>194</v>
      </c>
      <c r="C7" s="76" t="s">
        <v>195</v>
      </c>
      <c r="D7" s="76" t="s">
        <v>196</v>
      </c>
      <c r="E7" s="77"/>
      <c r="F7" s="77"/>
      <c r="G7" s="77"/>
      <c r="H7" s="77"/>
      <c r="N7" s="117"/>
      <c r="O7" s="117"/>
      <c r="P7" s="117"/>
      <c r="Q7" s="117"/>
    </row>
    <row r="8" spans="1:17" ht="30" customHeight="1" x14ac:dyDescent="0.25">
      <c r="B8" s="619">
        <v>10</v>
      </c>
      <c r="C8" s="613">
        <v>7.0000000000000001E-3</v>
      </c>
      <c r="D8" s="377">
        <v>5.0000000000000001E-3</v>
      </c>
      <c r="E8" s="377">
        <v>4.3999999999999997E-2</v>
      </c>
      <c r="F8" s="77"/>
      <c r="G8" s="77"/>
      <c r="H8" s="77"/>
      <c r="N8" s="117"/>
      <c r="O8" s="117"/>
      <c r="P8" s="117"/>
      <c r="Q8" s="117"/>
    </row>
    <row r="9" spans="1:17" ht="30" customHeight="1" x14ac:dyDescent="0.25">
      <c r="B9" s="620">
        <v>20</v>
      </c>
      <c r="C9" s="614">
        <v>2E-3</v>
      </c>
      <c r="D9" s="378">
        <v>5.0000000000000001E-3</v>
      </c>
      <c r="E9" s="378">
        <v>4.3999999999999997E-2</v>
      </c>
      <c r="F9" s="75"/>
      <c r="G9" s="75"/>
      <c r="H9" s="75"/>
      <c r="N9" s="117"/>
      <c r="O9" s="117"/>
      <c r="P9" s="117"/>
      <c r="Q9" s="117"/>
    </row>
    <row r="10" spans="1:17" ht="30" customHeight="1" x14ac:dyDescent="0.25">
      <c r="B10" s="620">
        <v>40</v>
      </c>
      <c r="C10" s="614">
        <v>3.3000000000000002E-2</v>
      </c>
      <c r="D10" s="378">
        <v>2.1000000000000001E-2</v>
      </c>
      <c r="E10" s="378">
        <v>4.3999999999999997E-2</v>
      </c>
      <c r="F10" s="75"/>
      <c r="G10" s="75"/>
      <c r="H10" s="75"/>
    </row>
    <row r="11" spans="1:17" ht="30" customHeight="1" thickBot="1" x14ac:dyDescent="0.3">
      <c r="B11" s="622">
        <v>50</v>
      </c>
      <c r="C11" s="623">
        <v>3.6999999999999998E-2</v>
      </c>
      <c r="D11" s="379">
        <v>2.4E-2</v>
      </c>
      <c r="E11" s="379">
        <v>4.3999999999999997E-2</v>
      </c>
      <c r="F11" s="75"/>
      <c r="G11" s="75"/>
      <c r="H11" s="75"/>
    </row>
    <row r="12" spans="1:17" ht="30" customHeight="1" thickBot="1" x14ac:dyDescent="0.3">
      <c r="B12" s="75"/>
      <c r="C12" s="75"/>
      <c r="D12" s="75"/>
      <c r="E12" s="75"/>
      <c r="F12" s="75"/>
      <c r="G12" s="75"/>
      <c r="H12" s="75"/>
    </row>
    <row r="13" spans="1:17" ht="40.5" customHeight="1" thickBot="1" x14ac:dyDescent="0.3">
      <c r="B13" s="1010" t="s">
        <v>261</v>
      </c>
      <c r="C13" s="1011"/>
      <c r="D13" s="1011"/>
      <c r="E13" s="1012"/>
    </row>
    <row r="14" spans="1:17" ht="30" customHeight="1" thickBot="1" x14ac:dyDescent="0.3">
      <c r="B14" s="834" t="s">
        <v>193</v>
      </c>
      <c r="C14" s="835"/>
      <c r="D14" s="835"/>
      <c r="E14" s="836"/>
    </row>
    <row r="15" spans="1:17" ht="30" customHeight="1" thickBot="1" x14ac:dyDescent="0.3">
      <c r="B15" s="548" t="s">
        <v>194</v>
      </c>
      <c r="C15" s="548" t="s">
        <v>195</v>
      </c>
      <c r="D15" s="548" t="s">
        <v>196</v>
      </c>
      <c r="E15" s="77"/>
    </row>
    <row r="16" spans="1:17" ht="30" customHeight="1" thickBot="1" x14ac:dyDescent="0.3">
      <c r="B16" s="619">
        <v>10</v>
      </c>
      <c r="C16" s="613">
        <v>3.0000000000000001E-3</v>
      </c>
      <c r="D16" s="377">
        <v>3.0000000000000001E-3</v>
      </c>
      <c r="E16" s="377">
        <v>4.3999999999999997E-2</v>
      </c>
      <c r="G16" s="1047" t="s">
        <v>265</v>
      </c>
      <c r="H16" s="1048"/>
      <c r="I16" s="1049" t="s">
        <v>266</v>
      </c>
      <c r="J16" s="1050"/>
    </row>
    <row r="17" spans="2:10" ht="30" customHeight="1" thickBot="1" x14ac:dyDescent="0.3">
      <c r="B17" s="620">
        <v>30</v>
      </c>
      <c r="C17" s="614">
        <v>1.2E-2</v>
      </c>
      <c r="D17" s="378">
        <v>5.0000000000000001E-3</v>
      </c>
      <c r="E17" s="378">
        <v>4.3999999999999997E-2</v>
      </c>
      <c r="G17" s="603" cm="1">
        <f t="array" ref="G17:H17">LINEST(C16:C18,B16:B18)</f>
        <v>1.175E-3</v>
      </c>
      <c r="H17" s="604">
        <v>-1.3583333333333336E-2</v>
      </c>
      <c r="I17" s="603" cm="1">
        <f t="array" ref="I17:J17">LINEST(D16:D18,B16:B18)</f>
        <v>3.5000000000000016E-4</v>
      </c>
      <c r="J17" s="604">
        <v>-2.1666666666666709E-3</v>
      </c>
    </row>
    <row r="18" spans="2:10" ht="30" customHeight="1" thickBot="1" x14ac:dyDescent="0.3">
      <c r="B18" s="621">
        <v>50</v>
      </c>
      <c r="C18" s="615">
        <v>0.05</v>
      </c>
      <c r="D18" s="602">
        <v>1.7000000000000001E-2</v>
      </c>
      <c r="E18" s="602">
        <v>4.3999999999999997E-2</v>
      </c>
    </row>
    <row r="19" spans="2:10" ht="30" customHeight="1" thickBot="1" x14ac:dyDescent="0.3">
      <c r="B19" s="619">
        <v>15</v>
      </c>
      <c r="C19" s="616">
        <f>G17*B19+H17</f>
        <v>4.0416666666666656E-3</v>
      </c>
      <c r="D19" s="610">
        <f>I17*B19+J17</f>
        <v>3.0833333333333312E-3</v>
      </c>
      <c r="E19" s="546">
        <v>4.3999999999999997E-2</v>
      </c>
    </row>
    <row r="20" spans="2:10" ht="30" customHeight="1" x14ac:dyDescent="0.25">
      <c r="B20" s="620">
        <v>20</v>
      </c>
      <c r="C20" s="617">
        <f>G17*B20+H17</f>
        <v>9.9166666666666639E-3</v>
      </c>
      <c r="D20" s="611">
        <f>I17*B20+J17</f>
        <v>4.8333333333333318E-3</v>
      </c>
      <c r="E20" s="546">
        <v>4.3999999999999997E-2</v>
      </c>
    </row>
    <row r="21" spans="2:10" ht="30" customHeight="1" thickBot="1" x14ac:dyDescent="0.3">
      <c r="B21" s="622">
        <v>25</v>
      </c>
      <c r="C21" s="618">
        <f>G17*B21+H17</f>
        <v>1.5791666666666666E-2</v>
      </c>
      <c r="D21" s="612">
        <f>I17*B21+J17</f>
        <v>6.5833333333333334E-3</v>
      </c>
      <c r="E21" s="609">
        <v>4.3999999999999997E-2</v>
      </c>
    </row>
    <row r="22" spans="2:10" ht="30" customHeight="1" x14ac:dyDescent="0.25"/>
  </sheetData>
  <sheetProtection algorithmName="SHA-512" hashValue="gpQ4X/qHOzEASAbw7MZUQ/DsOHzfd/MdJA+/uWamEgkTCiyZI7lEuhusXbRJy/OwvvS+3VuJYg7aJk9TN7+BpA==" saltValue="uid+wOMNK7CrKXDoR8x/uA==" spinCount="100000" sheet="1" objects="1" scenarios="1"/>
  <mergeCells count="8">
    <mergeCell ref="C1:J3"/>
    <mergeCell ref="B5:D5"/>
    <mergeCell ref="A1:B3"/>
    <mergeCell ref="B6:D6"/>
    <mergeCell ref="G16:H16"/>
    <mergeCell ref="I16:J16"/>
    <mergeCell ref="B14:E14"/>
    <mergeCell ref="B13:E13"/>
  </mergeCells>
  <pageMargins left="0.70866141732283472" right="0.70866141732283472" top="0.74803149606299213" bottom="0.74803149606299213" header="0.31496062992125984" footer="0.31496062992125984"/>
  <pageSetup paperSize="9" scale="35" orientation="portrait" r:id="rId1"/>
  <headerFooter>
    <oddFooter>&amp;RRT03-F55  Vr.5 (2023-11-10)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0"/>
  <sheetViews>
    <sheetView showGridLines="0" showWhiteSpace="0" view="pageBreakPreview" zoomScale="80" zoomScaleNormal="140" zoomScaleSheetLayoutView="80" zoomScalePageLayoutView="80" workbookViewId="0">
      <selection activeCell="D118" sqref="D118"/>
    </sheetView>
  </sheetViews>
  <sheetFormatPr baseColWidth="10" defaultColWidth="11.42578125" defaultRowHeight="15" x14ac:dyDescent="0.25"/>
  <cols>
    <col min="1" max="1" width="5.7109375" customWidth="1"/>
    <col min="2" max="2" width="16.42578125" customWidth="1"/>
    <col min="3" max="3" width="8.7109375" customWidth="1"/>
    <col min="4" max="4" width="13.140625" customWidth="1"/>
    <col min="5" max="5" width="11" customWidth="1"/>
    <col min="6" max="6" width="13.140625" customWidth="1"/>
    <col min="7" max="7" width="16" customWidth="1"/>
    <col min="8" max="8" width="12.42578125" customWidth="1"/>
    <col min="9" max="9" width="15.42578125" customWidth="1"/>
    <col min="10" max="10" width="9.42578125" customWidth="1"/>
    <col min="11" max="11" width="7.85546875" customWidth="1"/>
    <col min="12" max="12" width="7" customWidth="1"/>
    <col min="13" max="17" width="11.42578125" customWidth="1"/>
  </cols>
  <sheetData>
    <row r="1" spans="1:12" ht="125.1" customHeight="1" x14ac:dyDescent="0.25"/>
    <row r="2" spans="1:12" ht="35.1" customHeight="1" x14ac:dyDescent="0.25">
      <c r="A2" s="335"/>
      <c r="B2" s="335"/>
      <c r="C2" s="335"/>
      <c r="D2" s="335"/>
      <c r="E2" s="335"/>
      <c r="F2" s="335"/>
      <c r="G2" s="335"/>
      <c r="H2" s="335"/>
      <c r="I2" s="335"/>
      <c r="J2" s="335"/>
      <c r="K2" s="335"/>
    </row>
    <row r="3" spans="1:12" ht="65.099999999999994" customHeight="1" x14ac:dyDescent="0.25">
      <c r="A3" s="335"/>
      <c r="B3" s="335"/>
      <c r="C3" s="335"/>
      <c r="D3" s="335"/>
      <c r="E3" s="335"/>
      <c r="F3" s="335"/>
      <c r="G3" s="335"/>
      <c r="H3" s="1053" t="s">
        <v>197</v>
      </c>
      <c r="I3" s="1053"/>
      <c r="J3" s="1066" t="str">
        <f>+'DATOS '!N6</f>
        <v>LCTD-XXXXX</v>
      </c>
      <c r="K3" s="1066"/>
      <c r="L3" s="1066"/>
    </row>
    <row r="4" spans="1:12" ht="32.1" customHeight="1" x14ac:dyDescent="0.25">
      <c r="A4" s="1052" t="s">
        <v>198</v>
      </c>
      <c r="B4" s="1052"/>
      <c r="C4" s="1052"/>
      <c r="D4" s="1052"/>
      <c r="E4" s="337"/>
      <c r="F4" s="338"/>
      <c r="G4" s="294"/>
      <c r="H4" s="294"/>
      <c r="I4" s="294"/>
      <c r="J4" s="294"/>
      <c r="K4" s="294"/>
    </row>
    <row r="5" spans="1:12" ht="18" customHeight="1" x14ac:dyDescent="0.25">
      <c r="A5" s="339"/>
      <c r="B5" s="339"/>
      <c r="C5" s="339"/>
      <c r="D5" s="338"/>
      <c r="E5" s="338"/>
      <c r="F5" s="338"/>
      <c r="G5" s="294"/>
      <c r="H5" s="294"/>
      <c r="I5" s="294"/>
      <c r="J5" s="294"/>
      <c r="K5" s="294"/>
    </row>
    <row r="6" spans="1:12" ht="23.1" customHeight="1" x14ac:dyDescent="0.25">
      <c r="A6" s="1068" t="s">
        <v>199</v>
      </c>
      <c r="B6" s="1068"/>
      <c r="C6" s="336"/>
      <c r="D6" s="1068">
        <f>+'DATOS '!E6</f>
        <v>0</v>
      </c>
      <c r="E6" s="1068"/>
      <c r="F6" s="1068"/>
      <c r="G6" s="1068"/>
      <c r="H6" s="1068"/>
      <c r="I6" s="1068"/>
      <c r="J6" s="1068"/>
      <c r="K6" s="1068"/>
    </row>
    <row r="7" spans="1:12" ht="23.1" customHeight="1" x14ac:dyDescent="0.25">
      <c r="A7" s="1078" t="s">
        <v>4</v>
      </c>
      <c r="B7" s="1078"/>
      <c r="C7" s="502"/>
      <c r="D7" s="1079">
        <f>+'DATOS '!E7</f>
        <v>0</v>
      </c>
      <c r="E7" s="1068"/>
      <c r="F7" s="1068"/>
      <c r="G7" s="1068"/>
      <c r="H7" s="1068"/>
      <c r="I7" s="1068"/>
      <c r="J7" s="1068"/>
      <c r="K7" s="1068"/>
    </row>
    <row r="8" spans="1:12" ht="23.1" customHeight="1" x14ac:dyDescent="0.25">
      <c r="A8" s="1078" t="s">
        <v>6</v>
      </c>
      <c r="B8" s="1078"/>
      <c r="C8" s="502"/>
      <c r="D8" s="1079">
        <f>+'DATOS '!E8</f>
        <v>0</v>
      </c>
      <c r="E8" s="1068"/>
      <c r="F8" s="1068"/>
      <c r="G8" s="1068"/>
      <c r="H8" s="1068"/>
      <c r="I8" s="1068"/>
      <c r="J8" s="1068"/>
      <c r="K8" s="1068"/>
    </row>
    <row r="9" spans="1:12" ht="26.1" customHeight="1" x14ac:dyDescent="0.25">
      <c r="A9" s="340"/>
      <c r="B9" s="340"/>
      <c r="C9" s="339"/>
      <c r="D9" s="338"/>
      <c r="E9" s="338"/>
      <c r="F9" s="338"/>
      <c r="G9" s="338"/>
      <c r="H9" s="294"/>
      <c r="I9" s="294"/>
      <c r="J9" s="294"/>
      <c r="K9" s="294"/>
    </row>
    <row r="10" spans="1:12" ht="23.1" customHeight="1" x14ac:dyDescent="0.25">
      <c r="A10" s="1068" t="s">
        <v>7</v>
      </c>
      <c r="B10" s="1068"/>
      <c r="C10" s="1073">
        <f>+'DATOS '!E9</f>
        <v>0</v>
      </c>
      <c r="D10" s="1073"/>
      <c r="E10" s="1073"/>
      <c r="F10" s="1073"/>
      <c r="G10" s="1073"/>
      <c r="H10" s="1080" t="s">
        <v>10</v>
      </c>
      <c r="I10" s="1080"/>
      <c r="J10" s="1073">
        <f>'DATOS '!E10</f>
        <v>0</v>
      </c>
      <c r="K10" s="1073"/>
    </row>
    <row r="11" spans="1:12" ht="26.1" customHeight="1" x14ac:dyDescent="0.25">
      <c r="A11" s="1074"/>
      <c r="B11" s="1074"/>
      <c r="C11" s="341"/>
      <c r="D11" s="1074"/>
      <c r="E11" s="1074"/>
      <c r="F11" s="1074"/>
      <c r="G11" s="294"/>
      <c r="H11" s="294"/>
      <c r="I11" s="294"/>
      <c r="J11" s="294"/>
      <c r="K11" s="294"/>
    </row>
    <row r="12" spans="1:12" ht="26.1" customHeight="1" x14ac:dyDescent="0.25">
      <c r="A12" s="1052" t="s">
        <v>200</v>
      </c>
      <c r="B12" s="1052"/>
      <c r="C12" s="1052"/>
      <c r="D12" s="1052"/>
      <c r="E12" s="1052"/>
      <c r="F12" s="1052"/>
      <c r="G12" s="1052"/>
      <c r="H12" s="1052"/>
      <c r="I12" s="1052"/>
      <c r="J12" s="1052"/>
      <c r="K12" s="1052"/>
      <c r="L12" s="1052"/>
    </row>
    <row r="13" spans="1:12" ht="26.1" customHeight="1" x14ac:dyDescent="0.25">
      <c r="A13" s="336"/>
      <c r="B13" s="336"/>
      <c r="C13" s="336"/>
      <c r="D13" s="336"/>
      <c r="E13" s="336"/>
      <c r="F13" s="503"/>
      <c r="G13" s="504"/>
      <c r="H13" s="504"/>
      <c r="I13" s="504"/>
      <c r="J13" s="504"/>
      <c r="K13" s="294"/>
    </row>
    <row r="14" spans="1:12" ht="23.1" customHeight="1" x14ac:dyDescent="0.25">
      <c r="A14" s="1068" t="s">
        <v>201</v>
      </c>
      <c r="B14" s="1068"/>
      <c r="C14" s="1068"/>
      <c r="D14" s="1075">
        <f>'DATOS '!E13</f>
        <v>0</v>
      </c>
      <c r="E14" s="1076"/>
      <c r="F14" s="1076"/>
      <c r="G14" s="1076"/>
      <c r="H14" s="1076"/>
      <c r="I14" s="1076"/>
      <c r="J14" s="1076"/>
      <c r="K14" s="1076"/>
      <c r="L14" s="1076"/>
    </row>
    <row r="15" spans="1:12" ht="23.1" customHeight="1" x14ac:dyDescent="0.25">
      <c r="A15" s="1068" t="s">
        <v>16</v>
      </c>
      <c r="B15" s="1068"/>
      <c r="C15" s="1068"/>
      <c r="D15" s="1067">
        <f>'DATOS '!E14</f>
        <v>0</v>
      </c>
      <c r="E15" s="1068"/>
      <c r="F15" s="1068"/>
      <c r="G15" s="1068"/>
      <c r="H15" s="1068"/>
      <c r="I15" s="1068"/>
      <c r="J15" s="1068"/>
      <c r="K15" s="1068"/>
      <c r="L15" s="1068"/>
    </row>
    <row r="16" spans="1:12" ht="23.1" customHeight="1" x14ac:dyDescent="0.25">
      <c r="A16" s="1068" t="s">
        <v>202</v>
      </c>
      <c r="B16" s="1068"/>
      <c r="C16" s="1068"/>
      <c r="D16" s="1069">
        <f>'DATOS '!E16</f>
        <v>0</v>
      </c>
      <c r="E16" s="1068"/>
      <c r="F16" s="1068"/>
      <c r="G16" s="1068"/>
      <c r="H16" s="1068"/>
      <c r="I16" s="1068"/>
      <c r="J16" s="1068"/>
      <c r="K16" s="1068"/>
      <c r="L16" s="1068"/>
    </row>
    <row r="17" spans="1:12" ht="23.1" customHeight="1" x14ac:dyDescent="0.25">
      <c r="A17" s="1068" t="s">
        <v>18</v>
      </c>
      <c r="B17" s="1068"/>
      <c r="C17" s="1068"/>
      <c r="D17" s="1069">
        <f>'DATOS '!E15</f>
        <v>0</v>
      </c>
      <c r="E17" s="1068"/>
      <c r="F17" s="1068"/>
      <c r="G17" s="1068"/>
      <c r="H17" s="1068"/>
      <c r="I17" s="1068"/>
      <c r="J17" s="1068"/>
      <c r="K17" s="1068"/>
      <c r="L17" s="1068"/>
    </row>
    <row r="18" spans="1:12" ht="23.1" customHeight="1" x14ac:dyDescent="0.25">
      <c r="A18" s="1068" t="s">
        <v>203</v>
      </c>
      <c r="B18" s="1068"/>
      <c r="C18" s="1068"/>
      <c r="D18" s="1076" t="str">
        <f>CONCATENATE('DATOS '!M13," ",'DATOS '!Q13," a"," ",'DATOS '!O13," ",'DATOS '!Q13)</f>
        <v>10 °C a 50 °C</v>
      </c>
      <c r="E18" s="1076"/>
      <c r="F18" s="1076"/>
      <c r="G18" s="1076"/>
      <c r="H18" s="1076"/>
      <c r="I18" s="1076"/>
      <c r="J18" s="1076"/>
      <c r="K18" s="1076"/>
      <c r="L18" s="1076"/>
    </row>
    <row r="19" spans="1:12" ht="23.1" customHeight="1" x14ac:dyDescent="0.25">
      <c r="A19" s="1068" t="s">
        <v>17</v>
      </c>
      <c r="B19" s="1068"/>
      <c r="C19" s="1068"/>
      <c r="D19" s="506">
        <f>'DATOS '!M14</f>
        <v>0.01</v>
      </c>
      <c r="E19" s="507" t="s">
        <v>9</v>
      </c>
      <c r="G19" s="508"/>
      <c r="H19" s="508"/>
      <c r="I19" s="501"/>
      <c r="J19" s="504"/>
      <c r="K19" s="294"/>
    </row>
    <row r="20" spans="1:12" ht="23.1" customHeight="1" x14ac:dyDescent="0.25">
      <c r="A20" s="1068" t="str">
        <f>+'DATOS '!J16</f>
        <v>Profundidad de inmersión:</v>
      </c>
      <c r="B20" s="1068"/>
      <c r="C20" s="1068"/>
      <c r="D20" s="506">
        <f>+'DATOS '!M16</f>
        <v>20</v>
      </c>
      <c r="E20" s="507" t="s">
        <v>23</v>
      </c>
      <c r="G20" s="508"/>
      <c r="H20" s="508"/>
      <c r="I20" s="501"/>
      <c r="J20" s="504"/>
      <c r="K20" s="294"/>
    </row>
    <row r="21" spans="1:12" ht="26.1" customHeight="1" x14ac:dyDescent="0.25">
      <c r="A21" s="1074"/>
      <c r="B21" s="1074"/>
      <c r="C21" s="1074"/>
      <c r="D21" s="1074"/>
      <c r="E21" s="1074"/>
      <c r="F21" s="1074"/>
      <c r="G21" s="1074"/>
      <c r="H21" s="1074"/>
      <c r="I21" s="340"/>
      <c r="J21" s="294"/>
      <c r="K21" s="294"/>
    </row>
    <row r="22" spans="1:12" ht="32.1" customHeight="1" x14ac:dyDescent="0.25">
      <c r="A22" s="1052" t="s">
        <v>204</v>
      </c>
      <c r="B22" s="1052"/>
      <c r="C22" s="1052"/>
      <c r="D22" s="1052"/>
      <c r="E22" s="1052"/>
      <c r="F22" s="1052"/>
      <c r="G22" s="1052"/>
      <c r="H22" s="1052"/>
      <c r="I22" s="1052"/>
      <c r="J22" s="1052"/>
      <c r="K22" s="1052"/>
      <c r="L22" s="1052"/>
    </row>
    <row r="23" spans="1:12" ht="15.75" x14ac:dyDescent="0.25">
      <c r="A23" s="504"/>
      <c r="B23" s="504"/>
      <c r="C23" s="504"/>
      <c r="D23" s="504"/>
      <c r="E23" s="504"/>
      <c r="F23" s="504"/>
      <c r="G23" s="504"/>
      <c r="H23" s="504"/>
      <c r="I23" s="504"/>
      <c r="J23" s="504"/>
      <c r="K23" s="504"/>
    </row>
    <row r="24" spans="1:12" ht="32.1" customHeight="1" x14ac:dyDescent="0.25">
      <c r="A24" s="1077" t="s">
        <v>205</v>
      </c>
      <c r="B24" s="1077"/>
      <c r="C24" s="1077"/>
      <c r="D24" s="1077"/>
      <c r="E24" s="1077"/>
      <c r="F24" s="1077"/>
      <c r="G24" s="1077"/>
      <c r="H24" s="1077"/>
      <c r="I24" s="1077"/>
      <c r="J24" s="1077"/>
      <c r="K24" s="1077"/>
    </row>
    <row r="25" spans="1:12" ht="24.95" customHeight="1" x14ac:dyDescent="0.25">
      <c r="A25" s="1077"/>
      <c r="B25" s="1077"/>
      <c r="C25" s="1077"/>
      <c r="D25" s="1077"/>
      <c r="E25" s="1077"/>
      <c r="F25" s="1077"/>
      <c r="G25" s="1077"/>
      <c r="H25" s="1077"/>
      <c r="I25" s="1077"/>
      <c r="J25" s="1077"/>
      <c r="K25" s="1077"/>
    </row>
    <row r="26" spans="1:12" ht="32.1" customHeight="1" x14ac:dyDescent="0.25">
      <c r="A26" s="1052" t="s">
        <v>206</v>
      </c>
      <c r="B26" s="1052"/>
      <c r="C26" s="1052"/>
      <c r="D26" s="1067" t="str">
        <f>+'DATOS '!N7</f>
        <v>LCTD-XXXX-XX</v>
      </c>
      <c r="E26" s="1067"/>
      <c r="F26" s="1067"/>
      <c r="G26" s="1067"/>
      <c r="H26" s="1067"/>
      <c r="I26" s="1067"/>
      <c r="J26" s="1067"/>
      <c r="K26" s="1067"/>
      <c r="L26" s="1067"/>
    </row>
    <row r="27" spans="1:12" ht="24.95" customHeight="1" x14ac:dyDescent="0.25">
      <c r="A27" s="504"/>
      <c r="B27" s="504"/>
      <c r="C27" s="504"/>
      <c r="D27" s="504"/>
      <c r="E27" s="504"/>
      <c r="F27" s="509"/>
      <c r="G27" s="509"/>
      <c r="H27" s="504"/>
      <c r="I27" s="504"/>
      <c r="J27" s="504"/>
      <c r="K27" s="504"/>
    </row>
    <row r="28" spans="1:12" ht="32.1" customHeight="1" x14ac:dyDescent="0.25">
      <c r="A28" s="1060" t="s">
        <v>207</v>
      </c>
      <c r="B28" s="1060"/>
      <c r="C28" s="1060"/>
      <c r="D28" s="1060"/>
      <c r="E28" s="1060"/>
      <c r="F28" s="1060"/>
      <c r="G28" s="1060"/>
      <c r="H28" s="1060"/>
      <c r="I28" s="510"/>
      <c r="J28" s="343"/>
      <c r="K28" s="504"/>
    </row>
    <row r="29" spans="1:12" ht="15.75" x14ac:dyDescent="0.25">
      <c r="A29" s="501"/>
      <c r="B29" s="501"/>
      <c r="C29" s="501"/>
      <c r="D29" s="501"/>
      <c r="E29" s="501"/>
      <c r="F29" s="501"/>
      <c r="G29" s="501"/>
      <c r="H29" s="501"/>
      <c r="I29" s="501"/>
      <c r="J29" s="504"/>
      <c r="K29" s="504"/>
    </row>
    <row r="30" spans="1:12" ht="20.100000000000001" customHeight="1" x14ac:dyDescent="0.25">
      <c r="A30" s="1059" t="s">
        <v>208</v>
      </c>
      <c r="B30" s="1059"/>
      <c r="C30" s="1059"/>
      <c r="D30" s="1059"/>
      <c r="E30" s="1059"/>
      <c r="F30" s="1059"/>
      <c r="G30" s="1059"/>
      <c r="H30" s="1059"/>
      <c r="I30" s="1059"/>
      <c r="J30" s="1059"/>
      <c r="K30" s="1059"/>
      <c r="L30" s="1059"/>
    </row>
    <row r="31" spans="1:12" ht="20.100000000000001" customHeight="1" x14ac:dyDescent="0.25">
      <c r="A31" s="1059"/>
      <c r="B31" s="1059"/>
      <c r="C31" s="1059"/>
      <c r="D31" s="1059"/>
      <c r="E31" s="1059"/>
      <c r="F31" s="1059"/>
      <c r="G31" s="1059"/>
      <c r="H31" s="1059"/>
      <c r="I31" s="1059"/>
      <c r="J31" s="1059"/>
      <c r="K31" s="1059"/>
      <c r="L31" s="1059"/>
    </row>
    <row r="32" spans="1:12" ht="21.75" customHeight="1" x14ac:dyDescent="0.25">
      <c r="A32" s="1059"/>
      <c r="B32" s="1059"/>
      <c r="C32" s="1059"/>
      <c r="D32" s="1059"/>
      <c r="E32" s="1059"/>
      <c r="F32" s="1059"/>
      <c r="G32" s="1059"/>
      <c r="H32" s="1059"/>
      <c r="I32" s="1059"/>
      <c r="J32" s="1059"/>
      <c r="K32" s="1059"/>
      <c r="L32" s="1059"/>
    </row>
    <row r="33" spans="1:12" ht="24.95" customHeight="1" x14ac:dyDescent="0.25">
      <c r="A33" s="344"/>
      <c r="B33" s="344"/>
      <c r="C33" s="345"/>
      <c r="D33" s="345"/>
      <c r="E33" s="345"/>
      <c r="F33" s="345"/>
      <c r="G33" s="345"/>
      <c r="H33" s="345"/>
      <c r="I33" s="346"/>
      <c r="J33" s="346"/>
      <c r="K33" s="294"/>
    </row>
    <row r="34" spans="1:12" ht="32.1" customHeight="1" x14ac:dyDescent="0.25">
      <c r="A34" s="1060" t="s">
        <v>209</v>
      </c>
      <c r="B34" s="1060"/>
      <c r="C34" s="1060"/>
      <c r="D34" s="1060"/>
      <c r="E34" s="1060"/>
      <c r="F34" s="340"/>
      <c r="G34" s="340"/>
      <c r="H34" s="294"/>
      <c r="I34" s="294"/>
      <c r="J34" s="294"/>
      <c r="K34" s="294"/>
    </row>
    <row r="35" spans="1:12" ht="3" customHeight="1" x14ac:dyDescent="0.25">
      <c r="B35" s="347"/>
      <c r="C35" s="347"/>
      <c r="D35" s="347"/>
      <c r="E35" s="347"/>
      <c r="F35" s="347"/>
      <c r="G35" s="347"/>
      <c r="H35" s="347"/>
      <c r="I35" s="347"/>
      <c r="J35" s="347"/>
      <c r="K35" s="347"/>
      <c r="L35" s="347"/>
    </row>
    <row r="36" spans="1:12" ht="32.1" customHeight="1" x14ac:dyDescent="0.25">
      <c r="A36" s="1071" t="s">
        <v>210</v>
      </c>
      <c r="B36" s="1071"/>
      <c r="C36" s="1071"/>
      <c r="D36" s="1071"/>
      <c r="E36" s="1071"/>
      <c r="F36" s="1071"/>
      <c r="G36" s="1071"/>
      <c r="H36" s="1071"/>
      <c r="I36" s="1071"/>
      <c r="J36" s="1071"/>
      <c r="K36" s="1071"/>
      <c r="L36" s="1071"/>
    </row>
    <row r="37" spans="1:12" ht="32.1" customHeight="1" x14ac:dyDescent="0.25">
      <c r="A37" s="1070" t="s">
        <v>211</v>
      </c>
      <c r="B37" s="1070"/>
      <c r="C37" s="1057" t="s">
        <v>212</v>
      </c>
      <c r="D37" s="1057"/>
      <c r="E37" s="381">
        <f>MAX('RT03-F55 '!E21,'RT03-F55 '!G36,'RT03-F55 '!G66,'RT03-F55 '!G96,'RT03-F55 '!E114)</f>
        <v>-0.25855281124799306</v>
      </c>
      <c r="F37" s="501" t="s">
        <v>9</v>
      </c>
      <c r="G37" s="1057" t="s">
        <v>213</v>
      </c>
      <c r="H37" s="1057">
        <f>MIN('RT03-F55 '!E21,'RT03-F55 '!G36,'RT03-F55 '!G66,'RT03-F55 '!G96,'RT03-F55 '!E114)</f>
        <v>-0.25855281124799306</v>
      </c>
      <c r="I37" s="381">
        <f>MIN('RT03-F55 '!E21,'RT03-F55 '!G36,'RT03-F55 '!G66,'RT03-F55 '!G96,'RT03-F55 '!E114)</f>
        <v>-0.25855281124799306</v>
      </c>
      <c r="J37" s="501" t="s">
        <v>9</v>
      </c>
      <c r="K37" s="511"/>
    </row>
    <row r="38" spans="1:12" ht="32.1" customHeight="1" x14ac:dyDescent="0.25">
      <c r="A38" s="1072" t="s">
        <v>214</v>
      </c>
      <c r="B38" s="1072"/>
      <c r="C38" s="1057" t="s">
        <v>212</v>
      </c>
      <c r="D38" s="1057"/>
      <c r="E38" s="381">
        <f>MAX('RT03-F55 '!F21,'RT03-F55 '!H36,'RT03-F55 '!H66,'RT03-F55 '!H96,'RT03-F55 '!F114)</f>
        <v>-4.2136530955014422</v>
      </c>
      <c r="F38" s="501" t="s">
        <v>215</v>
      </c>
      <c r="G38" s="1057" t="s">
        <v>213</v>
      </c>
      <c r="H38" s="1057">
        <f>MIN('RT03-F55 '!E22,'RT03-F55 '!G37,'RT03-F55 '!G67,'RT03-F55 '!G97,'RT03-F55 '!E115)</f>
        <v>0</v>
      </c>
      <c r="I38" s="381">
        <f>MIN('RT03-F55 '!F21,'RT03-F55 '!H36,'RT03-F55 '!H66,'RT03-F55 '!H96,'RT03-F55 '!F114)</f>
        <v>-4.2136530955014422</v>
      </c>
      <c r="J38" s="501" t="s">
        <v>215</v>
      </c>
      <c r="K38" s="512"/>
      <c r="L38" s="512"/>
    </row>
    <row r="39" spans="1:12" x14ac:dyDescent="0.25">
      <c r="A39" s="511"/>
      <c r="B39" s="511"/>
      <c r="C39" s="511"/>
      <c r="D39" s="511"/>
      <c r="E39" s="511"/>
      <c r="F39" s="511"/>
      <c r="G39" s="511"/>
      <c r="H39" s="511"/>
      <c r="I39" s="511"/>
      <c r="J39" s="511"/>
      <c r="K39" s="511"/>
    </row>
    <row r="40" spans="1:12" ht="125.1" customHeight="1" x14ac:dyDescent="0.25"/>
    <row r="41" spans="1:12" ht="35.1" customHeight="1" x14ac:dyDescent="0.25">
      <c r="A41" s="511"/>
      <c r="B41" s="511"/>
      <c r="C41" s="511"/>
      <c r="D41" s="511"/>
      <c r="E41" s="511"/>
      <c r="F41" s="511"/>
      <c r="G41" s="511"/>
      <c r="H41" s="511"/>
      <c r="I41" s="511"/>
      <c r="J41" s="511"/>
      <c r="K41" s="511"/>
    </row>
    <row r="42" spans="1:12" ht="65.099999999999994" customHeight="1" x14ac:dyDescent="0.25">
      <c r="A42" s="511"/>
      <c r="B42" s="511"/>
      <c r="C42" s="511"/>
      <c r="D42" s="511"/>
      <c r="E42" s="511"/>
      <c r="F42" s="511"/>
      <c r="G42" s="511"/>
      <c r="H42" s="1053" t="s">
        <v>197</v>
      </c>
      <c r="I42" s="1053"/>
      <c r="J42" s="1066" t="str">
        <f>J3</f>
        <v>LCTD-XXXXX</v>
      </c>
      <c r="K42" s="1066"/>
      <c r="L42" s="1066"/>
    </row>
    <row r="43" spans="1:12" ht="26.1" customHeight="1" x14ac:dyDescent="0.25">
      <c r="A43" s="1060" t="s">
        <v>216</v>
      </c>
      <c r="B43" s="1060"/>
      <c r="C43" s="1060"/>
      <c r="D43" s="1060"/>
      <c r="E43" s="1060"/>
      <c r="F43" s="501"/>
      <c r="G43" s="501"/>
      <c r="H43" s="501"/>
      <c r="I43" s="501"/>
      <c r="J43" s="513"/>
      <c r="K43" s="504"/>
    </row>
    <row r="44" spans="1:12" ht="15.75" x14ac:dyDescent="0.25">
      <c r="A44" s="343"/>
      <c r="B44" s="501"/>
      <c r="C44" s="501"/>
      <c r="D44" s="501"/>
      <c r="E44" s="501"/>
      <c r="F44" s="501"/>
      <c r="G44" s="501"/>
      <c r="H44" s="501"/>
      <c r="I44" s="501"/>
      <c r="J44" s="514"/>
      <c r="K44" s="504"/>
    </row>
    <row r="45" spans="1:12" ht="15" customHeight="1" x14ac:dyDescent="0.25">
      <c r="A45" s="1059" t="s">
        <v>251</v>
      </c>
      <c r="B45" s="1059"/>
      <c r="C45" s="1059"/>
      <c r="D45" s="1059"/>
      <c r="E45" s="1059"/>
      <c r="F45" s="1059"/>
      <c r="G45" s="1059"/>
      <c r="H45" s="1059"/>
      <c r="I45" s="1059"/>
      <c r="J45" s="1059"/>
      <c r="K45" s="1059"/>
      <c r="L45" s="1059"/>
    </row>
    <row r="46" spans="1:12" x14ac:dyDescent="0.25">
      <c r="A46" s="1059"/>
      <c r="B46" s="1059"/>
      <c r="C46" s="1059"/>
      <c r="D46" s="1059"/>
      <c r="E46" s="1059"/>
      <c r="F46" s="1059"/>
      <c r="G46" s="1059"/>
      <c r="H46" s="1059"/>
      <c r="I46" s="1059"/>
      <c r="J46" s="1059"/>
      <c r="K46" s="1059"/>
      <c r="L46" s="1059"/>
    </row>
    <row r="47" spans="1:12" ht="15.75" customHeight="1" x14ac:dyDescent="0.25">
      <c r="A47" s="1059"/>
      <c r="B47" s="1059"/>
      <c r="C47" s="1059"/>
      <c r="D47" s="1059"/>
      <c r="E47" s="1059"/>
      <c r="F47" s="1059"/>
      <c r="G47" s="1059"/>
      <c r="H47" s="1059"/>
      <c r="I47" s="1059"/>
      <c r="J47" s="1059"/>
      <c r="K47" s="1059"/>
      <c r="L47" s="1059"/>
    </row>
    <row r="48" spans="1:12" ht="24.95" customHeight="1" x14ac:dyDescent="0.25">
      <c r="A48" s="505"/>
      <c r="B48" s="505"/>
      <c r="C48" s="505"/>
      <c r="D48" s="505"/>
      <c r="E48" s="505"/>
      <c r="F48" s="505"/>
      <c r="G48" s="505"/>
      <c r="H48" s="505"/>
      <c r="I48" s="505"/>
      <c r="J48" s="505"/>
      <c r="K48" s="505"/>
    </row>
    <row r="49" spans="1:17" ht="26.1" customHeight="1" x14ac:dyDescent="0.25">
      <c r="A49" s="1060" t="s">
        <v>217</v>
      </c>
      <c r="B49" s="1060"/>
      <c r="C49" s="1060"/>
      <c r="D49" s="1060"/>
      <c r="E49" s="1060"/>
      <c r="F49" s="501"/>
      <c r="G49" s="501"/>
      <c r="H49" s="504"/>
      <c r="I49" s="504"/>
      <c r="J49" s="514"/>
      <c r="K49" s="504"/>
      <c r="L49" s="692"/>
    </row>
    <row r="50" spans="1:17" ht="15.75" x14ac:dyDescent="0.25">
      <c r="A50" s="342"/>
      <c r="B50" s="342"/>
      <c r="C50" s="342"/>
      <c r="D50" s="342"/>
      <c r="E50" s="342"/>
      <c r="F50" s="501"/>
      <c r="G50" s="501"/>
      <c r="H50" s="504"/>
      <c r="I50" s="504"/>
      <c r="J50" s="514"/>
      <c r="K50" s="504"/>
    </row>
    <row r="51" spans="1:17" ht="87" customHeight="1" x14ac:dyDescent="0.25">
      <c r="A51" s="1058" t="e">
        <f>VLOOKUP($L$49,'DATOS '!C52:E54,2,FALSE)</f>
        <v>#N/A</v>
      </c>
      <c r="B51" s="1058"/>
      <c r="C51" s="1058"/>
      <c r="D51" s="1058"/>
      <c r="E51" s="1058"/>
      <c r="F51" s="1058"/>
      <c r="G51" s="1058"/>
      <c r="H51" s="1058"/>
      <c r="I51" s="1058"/>
      <c r="J51" s="1058"/>
      <c r="K51" s="1058"/>
      <c r="L51" s="1058"/>
    </row>
    <row r="52" spans="1:17" ht="16.5" thickBot="1" x14ac:dyDescent="0.3">
      <c r="A52" s="348"/>
      <c r="B52" s="348"/>
      <c r="C52" s="348"/>
      <c r="D52" s="348"/>
      <c r="E52" s="348"/>
      <c r="F52" s="348"/>
      <c r="G52" s="348"/>
      <c r="H52" s="348"/>
      <c r="I52" s="348"/>
      <c r="J52" s="348"/>
      <c r="K52" s="294"/>
    </row>
    <row r="53" spans="1:17" ht="27.95" customHeight="1" x14ac:dyDescent="0.25">
      <c r="A53" s="1061" t="s">
        <v>218</v>
      </c>
      <c r="B53" s="1062"/>
      <c r="C53" s="1062"/>
      <c r="D53" s="349" t="s">
        <v>219</v>
      </c>
      <c r="E53" s="1062" t="s">
        <v>220</v>
      </c>
      <c r="F53" s="1062"/>
      <c r="G53" s="349" t="s">
        <v>221</v>
      </c>
      <c r="H53" s="1062" t="s">
        <v>222</v>
      </c>
      <c r="I53" s="1062"/>
      <c r="J53" s="1062" t="s">
        <v>223</v>
      </c>
      <c r="K53" s="1086"/>
    </row>
    <row r="54" spans="1:17" ht="39" customHeight="1" x14ac:dyDescent="0.25">
      <c r="A54" s="1064" t="str">
        <f>+'DATOS '!M19</f>
        <v>Termómetro Digital con PRT100 TH-003</v>
      </c>
      <c r="B54" s="1065"/>
      <c r="C54" s="1065"/>
      <c r="D54" s="350" t="str">
        <f>'DATOS '!M20</f>
        <v>LUFFT</v>
      </c>
      <c r="E54" s="1082" t="str">
        <f>+'DATOS '!M21</f>
        <v>008.0916.1212.006 // 347980.006</v>
      </c>
      <c r="F54" s="1065"/>
      <c r="G54" s="351" t="str">
        <f>+'DATOS '!M24</f>
        <v>Instituto Nacional de Metrología de Colombia - INM</v>
      </c>
      <c r="H54" s="1055">
        <f>+'DATOS '!M25</f>
        <v>45496</v>
      </c>
      <c r="I54" s="1055"/>
      <c r="J54" s="1055" t="str">
        <f>'DATOS '!M23</f>
        <v xml:space="preserve">INM  7518 </v>
      </c>
      <c r="K54" s="1087"/>
    </row>
    <row r="55" spans="1:17" ht="35.25" customHeight="1" thickBot="1" x14ac:dyDescent="0.3">
      <c r="A55" s="1083" t="str">
        <f>IF('RT03-F55 '!F32="TH-003",'DATOS '!E19,IF('RT03-F55 '!F32="V-003",'DATOS '!E27,IF('RT03-F55 '!F32="V-004",'DATOS '!E35,"")))</f>
        <v>Baño Termostático</v>
      </c>
      <c r="B55" s="1084"/>
      <c r="C55" s="1084"/>
      <c r="D55" s="352" t="str">
        <f>IF('RT03-F55 '!F32="TH-003",'DATOS '!E20,IF('RT03-F55 '!F32="V-003",'DATOS '!E28,IF('RT03-F55 '!F32="V-004",'DATOS '!E36,"")))</f>
        <v>PolyScience</v>
      </c>
      <c r="E55" s="1085" t="str">
        <f>IF('RT03-F55 '!F32="TH-003",'DATOS '!E21,IF('RT03-F55 '!F32="V-003",'DATOS '!E29,IF('RT03-F55 '!F32="V-004",'DATOS '!E37,"")))</f>
        <v>2110-90004</v>
      </c>
      <c r="F55" s="1084"/>
      <c r="G55" s="353" t="str">
        <f>IF('RT03-F55 '!F32="TH-003",'DATOS '!E24,IF('RT03-F55 '!F32="V-003",'DATOS '!E32,IF('RT03-F55 '!F32="V-004",'DATOS '!E40,"")))</f>
        <v>Instituto Nacional de Metrología de Colombia - INM</v>
      </c>
      <c r="H55" s="1056">
        <f>IF('RT03-F55 '!F32="TH-003",'DATOS '!E25,IF('RT03-F55 '!F32="V-003",'DATOS '!E33,IF('RT03-F55 '!F32="V-004",'DATOS '!E41,"")))</f>
        <v>45524</v>
      </c>
      <c r="I55" s="1056"/>
      <c r="J55" s="1056" t="str">
        <f>'DATOS '!E23</f>
        <v>Informe INM 100869</v>
      </c>
      <c r="K55" s="1088"/>
    </row>
    <row r="56" spans="1:17" ht="24.95" customHeight="1" x14ac:dyDescent="0.25">
      <c r="A56" s="294"/>
      <c r="B56" s="340"/>
      <c r="C56" s="340"/>
      <c r="D56" s="338"/>
      <c r="E56" s="338"/>
      <c r="F56" s="341"/>
      <c r="G56" s="338"/>
      <c r="H56" s="338"/>
      <c r="I56" s="338"/>
      <c r="J56" s="338"/>
      <c r="K56" s="354"/>
    </row>
    <row r="57" spans="1:17" ht="26.1" customHeight="1" x14ac:dyDescent="0.25">
      <c r="A57" s="1060" t="s">
        <v>224</v>
      </c>
      <c r="B57" s="1060"/>
      <c r="C57" s="1060"/>
      <c r="D57" s="1060"/>
      <c r="E57" s="1060"/>
      <c r="F57" s="1060"/>
      <c r="G57" s="1060"/>
      <c r="H57" s="1060"/>
      <c r="I57" s="1060"/>
      <c r="J57" s="1060"/>
      <c r="K57" s="1060"/>
    </row>
    <row r="58" spans="1:17" ht="17.25" thickBot="1" x14ac:dyDescent="0.35">
      <c r="A58" s="355"/>
      <c r="B58" s="355"/>
      <c r="C58" s="355"/>
      <c r="D58" s="355"/>
      <c r="E58" s="355"/>
      <c r="F58" s="356"/>
      <c r="G58" s="356"/>
      <c r="H58" s="356"/>
      <c r="I58" s="356"/>
      <c r="J58" s="357"/>
      <c r="K58" s="358"/>
    </row>
    <row r="59" spans="1:17" ht="42" customHeight="1" thickBot="1" x14ac:dyDescent="0.3">
      <c r="A59" s="359"/>
      <c r="C59" s="681" t="s">
        <v>225</v>
      </c>
      <c r="D59" s="682" t="s">
        <v>226</v>
      </c>
      <c r="E59" s="682" t="s">
        <v>227</v>
      </c>
      <c r="F59" s="682" t="s">
        <v>180</v>
      </c>
      <c r="G59" s="682" t="s">
        <v>228</v>
      </c>
      <c r="H59" s="683" t="s">
        <v>119</v>
      </c>
      <c r="J59" s="1081"/>
    </row>
    <row r="60" spans="1:17" ht="24.95" customHeight="1" thickBot="1" x14ac:dyDescent="0.3">
      <c r="C60" s="360" t="s">
        <v>9</v>
      </c>
      <c r="D60" s="682" t="s">
        <v>9</v>
      </c>
      <c r="E60" s="682" t="s">
        <v>9</v>
      </c>
      <c r="F60" s="682" t="s">
        <v>9</v>
      </c>
      <c r="G60" s="682" t="s">
        <v>9</v>
      </c>
      <c r="H60" s="684" t="s">
        <v>9</v>
      </c>
      <c r="I60" s="361"/>
      <c r="J60" s="1081"/>
      <c r="K60" s="362"/>
      <c r="M60" s="168" t="s">
        <v>229</v>
      </c>
      <c r="N60" s="168" t="s">
        <v>230</v>
      </c>
      <c r="O60" s="168" t="s">
        <v>231</v>
      </c>
      <c r="P60" s="168" t="s">
        <v>232</v>
      </c>
      <c r="Q60" s="168" t="s">
        <v>232</v>
      </c>
    </row>
    <row r="61" spans="1:17" ht="24.95" customHeight="1" x14ac:dyDescent="0.25">
      <c r="A61" s="359"/>
      <c r="C61" s="694">
        <f>'Presupuesto Incertidumbre '!B6</f>
        <v>10</v>
      </c>
      <c r="D61" s="695">
        <f>+'Presupuesto Incertidumbre '!E8</f>
        <v>-1.8274740269110693E-2</v>
      </c>
      <c r="E61" s="696" t="e">
        <f>+'Presupuesto Incertidumbre '!E15</f>
        <v>#DIV/0!</v>
      </c>
      <c r="F61" s="696" t="e">
        <f>+'Presupuesto Incertidumbre '!E22</f>
        <v>#DIV/0!</v>
      </c>
      <c r="G61" s="696" t="e">
        <f>IF('Presupuesto Incertidumbre '!H22&lt;0.12,0.12,'Presupuesto Incertidumbre '!H22)</f>
        <v>#DIV/0!</v>
      </c>
      <c r="H61" s="697" t="e">
        <f>+'Presupuesto Incertidumbre '!F22</f>
        <v>#DIV/0!</v>
      </c>
      <c r="I61" s="363"/>
      <c r="J61" s="364"/>
      <c r="M61" s="365">
        <f t="shared" ref="M61:M66" si="0">+$F$84</f>
        <v>0</v>
      </c>
      <c r="N61" s="365">
        <f>-M61</f>
        <v>0</v>
      </c>
      <c r="O61" s="366">
        <v>8</v>
      </c>
      <c r="P61" s="367">
        <f>+I61</f>
        <v>0</v>
      </c>
      <c r="Q61" s="367">
        <f>-I61</f>
        <v>0</v>
      </c>
    </row>
    <row r="62" spans="1:17" ht="24.95" customHeight="1" x14ac:dyDescent="0.25">
      <c r="A62" s="359"/>
      <c r="C62" s="698">
        <f>'Presupuesto Incertidumbre '!B25</f>
        <v>15</v>
      </c>
      <c r="D62" s="699">
        <f>'Presupuesto Incertidumbre '!E27</f>
        <v>-1.8274740269110693E-2</v>
      </c>
      <c r="E62" s="700" t="e">
        <f>'Presupuesto Incertidumbre '!E34</f>
        <v>#DIV/0!</v>
      </c>
      <c r="F62" s="700" t="e">
        <f>'Presupuesto Incertidumbre '!E41</f>
        <v>#DIV/0!</v>
      </c>
      <c r="G62" s="701">
        <f>IF('Presupuesto Incertidumbre '!H23&lt;0.12,0.12,'Presupuesto Incertidumbre '!H41)</f>
        <v>0.12</v>
      </c>
      <c r="H62" s="702" t="e">
        <f>+'Presupuesto Incertidumbre '!F41</f>
        <v>#DIV/0!</v>
      </c>
      <c r="I62" s="363"/>
      <c r="J62" s="364"/>
      <c r="M62" s="365">
        <f t="shared" si="0"/>
        <v>0</v>
      </c>
      <c r="N62" s="365">
        <f t="shared" ref="N62:N64" si="1">-M62</f>
        <v>0</v>
      </c>
      <c r="O62" s="366">
        <f>+AVERAGE(D61:D64)</f>
        <v>-1.8274740269110693E-2</v>
      </c>
      <c r="P62" s="367">
        <f>+I61</f>
        <v>0</v>
      </c>
      <c r="Q62" s="367">
        <f t="shared" ref="Q62" si="2">-P62</f>
        <v>0</v>
      </c>
    </row>
    <row r="63" spans="1:17" ht="24.95" customHeight="1" x14ac:dyDescent="0.25">
      <c r="A63" s="368"/>
      <c r="C63" s="703">
        <f>'Presupuesto Incertidumbre '!B44</f>
        <v>20</v>
      </c>
      <c r="D63" s="704">
        <f>+'Presupuesto Incertidumbre '!E46</f>
        <v>-1.8274740269110693E-2</v>
      </c>
      <c r="E63" s="701" t="e">
        <f>+'Presupuesto Incertidumbre '!E53</f>
        <v>#DIV/0!</v>
      </c>
      <c r="F63" s="701" t="e">
        <f>+'Presupuesto Incertidumbre '!E60</f>
        <v>#DIV/0!</v>
      </c>
      <c r="G63" s="701" t="e">
        <f>IF('Presupuesto Incertidumbre '!H60&lt;0.12,0.12,'Presupuesto Incertidumbre '!H60)</f>
        <v>#DIV/0!</v>
      </c>
      <c r="H63" s="702" t="e">
        <f>+'Presupuesto Incertidumbre '!F60</f>
        <v>#DIV/0!</v>
      </c>
      <c r="I63" s="363"/>
      <c r="J63" s="364"/>
      <c r="M63" s="365">
        <f t="shared" si="0"/>
        <v>0</v>
      </c>
      <c r="N63" s="365">
        <f t="shared" si="1"/>
        <v>0</v>
      </c>
      <c r="O63" s="168">
        <f>+($D$63-$D$61)/2+$D$61</f>
        <v>-1.8274740269110693E-2</v>
      </c>
      <c r="P63" s="367">
        <f>+I62</f>
        <v>0</v>
      </c>
      <c r="Q63" s="367">
        <f>-I62</f>
        <v>0</v>
      </c>
    </row>
    <row r="64" spans="1:17" ht="24.95" customHeight="1" x14ac:dyDescent="0.25">
      <c r="A64" s="368"/>
      <c r="C64" s="705">
        <f>'Presupuesto Incertidumbre '!B63</f>
        <v>25</v>
      </c>
      <c r="D64" s="699">
        <f>'Presupuesto Incertidumbre '!E65</f>
        <v>-1.8274740269110693E-2</v>
      </c>
      <c r="E64" s="700" t="e">
        <f>'Presupuesto Incertidumbre '!E73</f>
        <v>#DIV/0!</v>
      </c>
      <c r="F64" s="700" t="e">
        <f>'Presupuesto Incertidumbre '!E79</f>
        <v>#DIV/0!</v>
      </c>
      <c r="G64" s="701">
        <f>IF('Presupuesto Incertidumbre '!H61&lt;0.12,0.12,'Presupuesto Incertidumbre '!H79)</f>
        <v>0.12</v>
      </c>
      <c r="H64" s="702" t="e">
        <f>+'Presupuesto Incertidumbre '!F79</f>
        <v>#DIV/0!</v>
      </c>
      <c r="M64" s="365">
        <f t="shared" si="0"/>
        <v>0</v>
      </c>
      <c r="N64" s="365">
        <f t="shared" si="1"/>
        <v>0</v>
      </c>
      <c r="O64" s="366">
        <f>+AVERAGE(D63:D65)</f>
        <v>-1.8274740269110693E-2</v>
      </c>
      <c r="P64" s="367">
        <f>+I62</f>
        <v>0</v>
      </c>
      <c r="Q64" s="367">
        <f>-I62</f>
        <v>0</v>
      </c>
    </row>
    <row r="65" spans="1:17" ht="24.95" customHeight="1" thickBot="1" x14ac:dyDescent="0.3">
      <c r="A65" s="369"/>
      <c r="B65" s="369"/>
      <c r="C65" s="706">
        <f>'Presupuesto Incertidumbre '!B82</f>
        <v>50</v>
      </c>
      <c r="D65" s="707">
        <f>+'Presupuesto Incertidumbre '!E84</f>
        <v>-1.8274740269110693E-2</v>
      </c>
      <c r="E65" s="708" t="e">
        <f>+'Presupuesto Incertidumbre '!E91</f>
        <v>#DIV/0!</v>
      </c>
      <c r="F65" s="708" t="e">
        <f>+'Presupuesto Incertidumbre '!E98</f>
        <v>#DIV/0!</v>
      </c>
      <c r="G65" s="708" t="e">
        <f>IF('Presupuesto Incertidumbre '!H98&lt;0.12,0.12,'Presupuesto Incertidumbre '!H98)</f>
        <v>#DIV/0!</v>
      </c>
      <c r="H65" s="709" t="e">
        <f>+'Presupuesto Incertidumbre '!F98</f>
        <v>#DIV/0!</v>
      </c>
      <c r="I65" s="369"/>
      <c r="J65" s="369"/>
      <c r="K65" s="369"/>
      <c r="M65" s="365">
        <f t="shared" si="0"/>
        <v>0</v>
      </c>
      <c r="N65" s="365">
        <f>-M65</f>
        <v>0</v>
      </c>
      <c r="O65" s="366">
        <f>+AVERAGE(D63:D65)</f>
        <v>-1.8274740269110693E-2</v>
      </c>
      <c r="P65" s="367">
        <f>+I63</f>
        <v>0</v>
      </c>
      <c r="Q65" s="367">
        <f>-P65</f>
        <v>0</v>
      </c>
    </row>
    <row r="66" spans="1:17" x14ac:dyDescent="0.25">
      <c r="A66" s="369"/>
      <c r="B66" s="369"/>
      <c r="I66" s="369"/>
      <c r="J66" s="369"/>
      <c r="K66" s="369"/>
      <c r="M66" s="365">
        <f t="shared" si="0"/>
        <v>0</v>
      </c>
      <c r="N66" s="365">
        <f>-M66</f>
        <v>0</v>
      </c>
      <c r="O66" s="366">
        <v>54</v>
      </c>
      <c r="P66" s="367">
        <f>+I63</f>
        <v>0</v>
      </c>
      <c r="Q66" s="367">
        <f>-P66</f>
        <v>0</v>
      </c>
    </row>
    <row r="67" spans="1:17" x14ac:dyDescent="0.25">
      <c r="A67" s="369"/>
      <c r="B67" s="369"/>
      <c r="C67" s="369"/>
      <c r="D67" s="369"/>
      <c r="E67" s="369"/>
      <c r="F67" s="369"/>
      <c r="G67" s="369"/>
      <c r="H67" s="369"/>
      <c r="I67" s="369"/>
      <c r="J67" s="369"/>
      <c r="K67" s="369"/>
    </row>
    <row r="68" spans="1:17" x14ac:dyDescent="0.25">
      <c r="A68" s="369"/>
      <c r="B68" s="369"/>
      <c r="C68" s="369"/>
      <c r="D68" s="369"/>
      <c r="E68" s="369"/>
      <c r="F68" s="369"/>
      <c r="G68" s="369"/>
      <c r="H68" s="369"/>
      <c r="I68" s="369"/>
      <c r="J68" s="369"/>
      <c r="K68" s="369"/>
    </row>
    <row r="69" spans="1:17" x14ac:dyDescent="0.25">
      <c r="A69" s="369"/>
      <c r="B69" s="369"/>
      <c r="C69" s="369"/>
      <c r="D69" s="369"/>
      <c r="E69" s="369"/>
      <c r="F69" s="369"/>
      <c r="G69" s="369"/>
      <c r="H69" s="369"/>
      <c r="I69" s="369"/>
      <c r="J69" s="369"/>
      <c r="K69" s="369"/>
    </row>
    <row r="70" spans="1:17" x14ac:dyDescent="0.25">
      <c r="A70" s="369"/>
      <c r="B70" s="369"/>
      <c r="C70" s="369"/>
      <c r="D70" s="369"/>
      <c r="E70" s="369"/>
      <c r="F70" s="369"/>
      <c r="G70" s="369"/>
      <c r="H70" s="369"/>
      <c r="I70" s="369"/>
      <c r="J70" s="369"/>
      <c r="K70" s="369"/>
    </row>
    <row r="71" spans="1:17" x14ac:dyDescent="0.25">
      <c r="A71" s="369"/>
      <c r="B71" s="369"/>
      <c r="C71" s="369"/>
      <c r="D71" s="369"/>
      <c r="E71" s="369"/>
      <c r="F71" s="369"/>
      <c r="G71" s="369"/>
      <c r="H71" s="369"/>
      <c r="I71" s="369"/>
      <c r="J71" s="369"/>
      <c r="K71" s="369"/>
    </row>
    <row r="72" spans="1:17" x14ac:dyDescent="0.25">
      <c r="A72" s="369"/>
      <c r="B72" s="369"/>
      <c r="C72" s="369"/>
      <c r="D72" s="369"/>
      <c r="E72" s="369"/>
      <c r="F72" s="369"/>
      <c r="G72" s="369"/>
      <c r="H72" s="369"/>
      <c r="I72" s="369"/>
      <c r="J72" s="369"/>
      <c r="K72" s="369"/>
    </row>
    <row r="73" spans="1:17" x14ac:dyDescent="0.25">
      <c r="A73" s="369"/>
      <c r="B73" s="369"/>
      <c r="C73" s="369"/>
      <c r="D73" s="369"/>
      <c r="E73" s="369"/>
      <c r="F73" s="369"/>
      <c r="G73" s="369"/>
      <c r="H73" s="369"/>
      <c r="I73" s="369"/>
      <c r="J73" s="369"/>
      <c r="K73" s="369"/>
    </row>
    <row r="74" spans="1:17" x14ac:dyDescent="0.25">
      <c r="A74" s="369"/>
      <c r="B74" s="369"/>
      <c r="C74" s="369"/>
      <c r="D74" s="369"/>
      <c r="E74" s="369"/>
      <c r="F74" s="369"/>
      <c r="G74" s="369"/>
      <c r="H74" s="369"/>
      <c r="I74" s="369"/>
      <c r="J74" s="369"/>
      <c r="K74" s="369"/>
    </row>
    <row r="75" spans="1:17" x14ac:dyDescent="0.25">
      <c r="A75" s="369"/>
      <c r="B75" s="369"/>
      <c r="C75" s="369"/>
      <c r="D75" s="369"/>
      <c r="E75" s="369"/>
      <c r="F75" s="369"/>
      <c r="G75" s="369"/>
      <c r="H75" s="369"/>
      <c r="I75" s="369"/>
      <c r="J75" s="369"/>
      <c r="K75" s="369"/>
    </row>
    <row r="76" spans="1:17" x14ac:dyDescent="0.25">
      <c r="A76" s="369"/>
      <c r="B76" s="369"/>
      <c r="C76" s="369"/>
      <c r="D76" s="369"/>
      <c r="E76" s="369"/>
      <c r="F76" s="369"/>
      <c r="G76" s="369"/>
      <c r="H76" s="369"/>
      <c r="I76" s="369"/>
      <c r="J76" s="369"/>
      <c r="K76" s="369"/>
    </row>
    <row r="77" spans="1:17" x14ac:dyDescent="0.25">
      <c r="A77" s="369"/>
      <c r="B77" s="369"/>
      <c r="C77" s="369"/>
      <c r="D77" s="369"/>
      <c r="E77" s="369"/>
      <c r="F77" s="369"/>
      <c r="G77" s="369"/>
      <c r="H77" s="369"/>
      <c r="I77" s="369"/>
      <c r="J77" s="369"/>
      <c r="K77" s="369"/>
    </row>
    <row r="78" spans="1:17" x14ac:dyDescent="0.25">
      <c r="A78" s="369"/>
      <c r="B78" s="369"/>
      <c r="C78" s="369"/>
      <c r="D78" s="369"/>
      <c r="E78" s="369"/>
      <c r="F78" s="369"/>
      <c r="G78" s="369"/>
      <c r="H78" s="369"/>
      <c r="I78" s="369"/>
      <c r="J78" s="369"/>
      <c r="K78" s="369"/>
    </row>
    <row r="79" spans="1:17" x14ac:dyDescent="0.25">
      <c r="A79" s="369"/>
      <c r="B79" s="369"/>
      <c r="C79" s="369"/>
      <c r="D79" s="369"/>
      <c r="E79" s="369"/>
      <c r="F79" s="369"/>
      <c r="G79" s="369"/>
      <c r="H79" s="369"/>
      <c r="I79" s="369"/>
      <c r="J79" s="369"/>
      <c r="K79" s="369"/>
    </row>
    <row r="80" spans="1:17" x14ac:dyDescent="0.25">
      <c r="A80" s="369"/>
      <c r="B80" s="369"/>
      <c r="C80" s="369"/>
      <c r="D80" s="369"/>
      <c r="E80" s="369"/>
      <c r="F80" s="369"/>
      <c r="G80" s="369"/>
      <c r="H80" s="369"/>
      <c r="I80" s="369"/>
      <c r="J80" s="369"/>
      <c r="K80" s="369"/>
    </row>
    <row r="81" spans="1:12" x14ac:dyDescent="0.25">
      <c r="A81" s="369"/>
      <c r="B81" s="369"/>
      <c r="C81" s="369"/>
      <c r="D81" s="369"/>
      <c r="E81" s="369"/>
      <c r="F81" s="369"/>
      <c r="G81" s="369"/>
      <c r="H81" s="369"/>
      <c r="I81" s="369"/>
      <c r="J81" s="369"/>
      <c r="K81" s="369"/>
    </row>
    <row r="82" spans="1:12" ht="33" customHeight="1" x14ac:dyDescent="0.25">
      <c r="A82" s="1063"/>
      <c r="B82" s="1063"/>
      <c r="C82" s="1063"/>
      <c r="D82" s="1063"/>
      <c r="E82" s="1063"/>
      <c r="F82" s="1063"/>
      <c r="G82" s="1063"/>
      <c r="H82" s="1063"/>
      <c r="I82" s="1063"/>
      <c r="J82" s="1063"/>
      <c r="K82" s="1063"/>
      <c r="L82" s="1063"/>
    </row>
    <row r="83" spans="1:12" ht="16.5" thickBot="1" x14ac:dyDescent="0.3">
      <c r="A83" s="354"/>
      <c r="B83" s="354"/>
      <c r="C83" s="354"/>
      <c r="D83" s="354"/>
      <c r="E83" s="354"/>
      <c r="F83" s="354"/>
      <c r="G83" s="354"/>
      <c r="H83" s="354"/>
      <c r="I83" s="354"/>
      <c r="J83" s="354"/>
      <c r="K83" s="354"/>
    </row>
    <row r="84" spans="1:12" ht="16.5" thickBot="1" x14ac:dyDescent="0.3">
      <c r="A84" s="354"/>
      <c r="B84" s="354"/>
      <c r="C84" s="354"/>
      <c r="E84" s="515"/>
      <c r="F84" s="516"/>
      <c r="G84" s="515"/>
      <c r="J84" s="517"/>
      <c r="K84" s="354"/>
    </row>
    <row r="85" spans="1:12" ht="15.75" x14ac:dyDescent="0.25">
      <c r="A85" s="354"/>
      <c r="B85" s="354"/>
      <c r="D85" s="354"/>
      <c r="E85" s="354"/>
      <c r="F85" s="354"/>
      <c r="G85" s="354"/>
      <c r="H85" s="294"/>
      <c r="I85" s="518"/>
      <c r="J85" s="294"/>
      <c r="K85" s="354"/>
    </row>
    <row r="86" spans="1:12" ht="15.75" x14ac:dyDescent="0.25">
      <c r="A86" s="354"/>
      <c r="B86" s="354"/>
      <c r="D86" s="354"/>
      <c r="E86" s="354"/>
      <c r="F86" s="354"/>
      <c r="G86" s="354"/>
      <c r="H86" s="354"/>
      <c r="I86" s="370"/>
      <c r="J86" s="354"/>
      <c r="K86" s="354"/>
    </row>
    <row r="87" spans="1:12" ht="15.75" x14ac:dyDescent="0.25">
      <c r="A87" s="354"/>
      <c r="B87" s="354"/>
      <c r="D87" s="354"/>
      <c r="E87" s="354"/>
      <c r="F87" s="354"/>
      <c r="G87" s="354"/>
      <c r="H87" s="354"/>
      <c r="I87" s="370"/>
      <c r="J87" s="354"/>
      <c r="K87" s="354"/>
    </row>
    <row r="88" spans="1:12" ht="18.75" customHeight="1" x14ac:dyDescent="0.25">
      <c r="A88" s="354"/>
      <c r="B88" s="354"/>
      <c r="D88" s="354"/>
      <c r="E88" s="354"/>
      <c r="F88" s="354"/>
      <c r="G88" s="354"/>
      <c r="H88" s="354"/>
    </row>
    <row r="89" spans="1:12" ht="45" customHeight="1" x14ac:dyDescent="0.25">
      <c r="A89" s="1063"/>
      <c r="B89" s="1063"/>
      <c r="C89" s="1063"/>
      <c r="D89" s="1063"/>
      <c r="E89" s="1063"/>
      <c r="F89" s="1063"/>
      <c r="G89" s="1063"/>
      <c r="H89" s="1063"/>
      <c r="I89" s="1063"/>
      <c r="J89" s="1063"/>
      <c r="K89" s="1063"/>
      <c r="L89" s="1063"/>
    </row>
    <row r="90" spans="1:12" ht="15.75" x14ac:dyDescent="0.25">
      <c r="A90" s="354"/>
      <c r="B90" s="519"/>
      <c r="C90" s="519"/>
      <c r="D90" s="519"/>
      <c r="E90" s="519"/>
      <c r="F90" s="519"/>
      <c r="G90" s="519"/>
      <c r="H90" s="519"/>
      <c r="I90" s="519"/>
      <c r="J90" s="519"/>
      <c r="K90" s="519"/>
    </row>
    <row r="91" spans="1:12" ht="125.1" customHeight="1" x14ac:dyDescent="0.25"/>
    <row r="92" spans="1:12" ht="35.1" customHeight="1" x14ac:dyDescent="0.25">
      <c r="A92" s="354"/>
      <c r="B92" s="519"/>
      <c r="C92" s="519"/>
      <c r="D92" s="519"/>
      <c r="E92" s="519"/>
      <c r="F92" s="519"/>
      <c r="G92" s="519"/>
      <c r="H92" s="519"/>
      <c r="I92" s="519"/>
      <c r="J92" s="519"/>
      <c r="K92" s="519"/>
    </row>
    <row r="93" spans="1:12" ht="65.099999999999994" customHeight="1" x14ac:dyDescent="0.25">
      <c r="A93" s="354"/>
      <c r="B93" s="519"/>
      <c r="C93" s="519"/>
      <c r="D93" s="519"/>
      <c r="E93" s="519"/>
      <c r="F93" s="519"/>
      <c r="G93" s="519"/>
      <c r="H93" s="1053" t="s">
        <v>197</v>
      </c>
      <c r="I93" s="1053"/>
      <c r="J93" s="1054" t="str">
        <f>J3</f>
        <v>LCTD-XXXXX</v>
      </c>
      <c r="K93" s="1054"/>
      <c r="L93" s="1054"/>
    </row>
    <row r="94" spans="1:12" ht="15.75" x14ac:dyDescent="0.25">
      <c r="A94" s="501"/>
      <c r="B94" s="504"/>
      <c r="C94" s="504"/>
      <c r="D94" s="504"/>
      <c r="E94" s="504"/>
      <c r="F94" s="504"/>
      <c r="G94" s="504"/>
      <c r="H94" s="371"/>
      <c r="I94" s="372"/>
      <c r="J94" s="372"/>
      <c r="K94" s="372"/>
    </row>
    <row r="95" spans="1:12" ht="26.1" customHeight="1" x14ac:dyDescent="0.25">
      <c r="A95" s="1052" t="s">
        <v>233</v>
      </c>
      <c r="B95" s="1052"/>
      <c r="C95" s="1052"/>
      <c r="D95" s="1052"/>
      <c r="E95" s="1052"/>
      <c r="F95" s="1052"/>
      <c r="G95" s="504"/>
      <c r="H95" s="504"/>
      <c r="I95" s="504"/>
      <c r="J95" s="504"/>
      <c r="K95" s="504"/>
    </row>
    <row r="96" spans="1:12" ht="15.75" x14ac:dyDescent="0.25">
      <c r="A96" s="336"/>
      <c r="B96" s="336"/>
      <c r="C96" s="336"/>
      <c r="D96" s="336"/>
      <c r="E96" s="336"/>
      <c r="F96" s="336"/>
      <c r="G96" s="504"/>
      <c r="H96" s="504"/>
      <c r="I96" s="504"/>
      <c r="J96" s="504"/>
      <c r="K96" s="504"/>
    </row>
    <row r="97" spans="1:17" ht="33" customHeight="1" x14ac:dyDescent="0.25">
      <c r="A97" s="205" t="s">
        <v>234</v>
      </c>
      <c r="B97" s="1051" t="s">
        <v>235</v>
      </c>
      <c r="C97" s="1051"/>
      <c r="D97" s="1051"/>
      <c r="E97" s="1051"/>
      <c r="F97" s="1051"/>
      <c r="G97" s="1051"/>
      <c r="H97" s="1051"/>
      <c r="I97" s="1051"/>
      <c r="J97" s="1051"/>
      <c r="K97" s="1051"/>
      <c r="L97" s="1051"/>
    </row>
    <row r="98" spans="1:17" ht="33" customHeight="1" x14ac:dyDescent="0.25">
      <c r="A98" s="205" t="s">
        <v>234</v>
      </c>
      <c r="B98" s="1051" t="s">
        <v>236</v>
      </c>
      <c r="C98" s="1051"/>
      <c r="D98" s="1051"/>
      <c r="E98" s="1051"/>
      <c r="F98" s="1051"/>
      <c r="G98" s="1051"/>
      <c r="H98" s="1051"/>
      <c r="I98" s="1051"/>
      <c r="J98" s="1051"/>
      <c r="K98" s="1051"/>
      <c r="L98" s="1051"/>
    </row>
    <row r="99" spans="1:17" s="373" customFormat="1" ht="33" customHeight="1" x14ac:dyDescent="0.25">
      <c r="A99" s="205" t="s">
        <v>234</v>
      </c>
      <c r="B99" s="1051" t="s">
        <v>237</v>
      </c>
      <c r="C99" s="1051"/>
      <c r="D99" s="1051"/>
      <c r="E99" s="1051"/>
      <c r="F99" s="1051"/>
      <c r="G99" s="1051"/>
      <c r="H99" s="1051"/>
      <c r="I99" s="1051"/>
      <c r="J99" s="1051"/>
      <c r="K99" s="1051"/>
      <c r="L99" s="1051"/>
    </row>
    <row r="100" spans="1:17" ht="23.1" customHeight="1" x14ac:dyDescent="0.25">
      <c r="A100" s="205" t="s">
        <v>234</v>
      </c>
      <c r="B100" s="1051" t="s">
        <v>269</v>
      </c>
      <c r="C100" s="1051"/>
      <c r="D100" s="1051"/>
      <c r="E100" s="1051"/>
      <c r="F100" s="1051"/>
      <c r="G100" s="1051"/>
      <c r="H100" s="1051"/>
      <c r="I100" s="1051"/>
      <c r="J100" s="1051"/>
      <c r="K100" s="1051"/>
      <c r="L100" s="1051"/>
    </row>
    <row r="101" spans="1:17" ht="23.1" customHeight="1" x14ac:dyDescent="0.25">
      <c r="A101" s="205" t="s">
        <v>234</v>
      </c>
      <c r="B101" s="1051" t="s">
        <v>239</v>
      </c>
      <c r="C101" s="1051"/>
      <c r="D101" s="1051"/>
      <c r="E101" s="1051"/>
      <c r="F101" s="1051"/>
      <c r="G101" s="1051"/>
      <c r="H101" s="1051"/>
      <c r="I101" s="1051"/>
      <c r="J101" s="1051"/>
      <c r="K101" s="1051"/>
      <c r="L101" s="1051"/>
    </row>
    <row r="102" spans="1:17" ht="33" customHeight="1" x14ac:dyDescent="0.25">
      <c r="A102" s="206" t="s">
        <v>234</v>
      </c>
      <c r="B102" s="1051" t="s">
        <v>240</v>
      </c>
      <c r="C102" s="1051"/>
      <c r="D102" s="1051"/>
      <c r="E102" s="1051"/>
      <c r="F102" s="1051"/>
      <c r="G102" s="1051"/>
      <c r="H102" s="1051"/>
      <c r="I102" s="1051"/>
      <c r="J102" s="1051"/>
      <c r="K102" s="1051"/>
      <c r="L102" s="1051"/>
    </row>
    <row r="103" spans="1:17" ht="23.1" customHeight="1" x14ac:dyDescent="0.25">
      <c r="A103" s="208" t="s">
        <v>234</v>
      </c>
      <c r="B103" s="1051" t="s">
        <v>241</v>
      </c>
      <c r="C103" s="1051"/>
      <c r="D103" s="1051"/>
      <c r="E103" s="1051"/>
      <c r="F103" s="1051"/>
      <c r="G103" s="1051"/>
      <c r="H103" s="1051"/>
      <c r="I103" s="1051"/>
      <c r="J103" s="1051"/>
      <c r="K103" s="1051"/>
      <c r="L103" s="1051"/>
    </row>
    <row r="104" spans="1:17" ht="23.1" customHeight="1" x14ac:dyDescent="0.25">
      <c r="A104" s="208" t="s">
        <v>234</v>
      </c>
      <c r="B104" s="1051" t="s">
        <v>242</v>
      </c>
      <c r="C104" s="1051"/>
      <c r="D104" s="1051"/>
      <c r="E104" s="1051"/>
      <c r="F104" s="1051"/>
      <c r="G104" s="1051"/>
      <c r="H104" s="1051"/>
      <c r="I104" s="1051"/>
      <c r="J104" s="1051"/>
      <c r="K104" s="1051"/>
      <c r="L104" s="1051"/>
    </row>
    <row r="105" spans="1:17" ht="23.1" hidden="1" customHeight="1" x14ac:dyDescent="0.25">
      <c r="A105" s="208" t="s">
        <v>234</v>
      </c>
      <c r="B105" s="1051" t="s">
        <v>243</v>
      </c>
      <c r="C105" s="1051"/>
      <c r="D105" s="1051"/>
      <c r="E105" s="1051"/>
      <c r="F105" s="1051"/>
      <c r="G105" s="1051"/>
      <c r="H105" s="1051"/>
      <c r="I105" s="1051"/>
      <c r="J105" s="1051"/>
      <c r="K105" s="1051"/>
      <c r="L105" s="1051"/>
    </row>
    <row r="106" spans="1:17" ht="23.1" customHeight="1" x14ac:dyDescent="0.25">
      <c r="A106" s="208" t="s">
        <v>234</v>
      </c>
      <c r="B106" s="1051" t="s">
        <v>244</v>
      </c>
      <c r="C106" s="1051"/>
      <c r="D106" s="1051"/>
      <c r="E106" s="1051"/>
      <c r="F106" s="1051"/>
      <c r="G106" s="1051"/>
      <c r="H106" s="1051"/>
      <c r="I106" s="1051"/>
      <c r="J106" s="1051"/>
      <c r="K106" s="1051"/>
      <c r="L106" s="1051"/>
    </row>
    <row r="107" spans="1:17" s="374" customFormat="1" ht="30" customHeight="1" x14ac:dyDescent="0.25">
      <c r="A107" s="693" t="s">
        <v>234</v>
      </c>
      <c r="B107" s="1051" t="s">
        <v>270</v>
      </c>
      <c r="C107" s="1051"/>
      <c r="D107" s="1051"/>
      <c r="E107" s="1051"/>
      <c r="F107" s="1051"/>
      <c r="G107" s="1051"/>
      <c r="H107" s="1051"/>
      <c r="I107" s="1051"/>
      <c r="J107" s="1051"/>
      <c r="K107" s="1051"/>
      <c r="L107" s="1051"/>
      <c r="M107" s="520"/>
      <c r="N107" s="521"/>
      <c r="O107" s="521"/>
      <c r="P107" s="521"/>
      <c r="Q107" s="521"/>
    </row>
    <row r="108" spans="1:17" ht="34.5" customHeight="1" x14ac:dyDescent="0.25">
      <c r="A108" s="693" t="s">
        <v>234</v>
      </c>
      <c r="B108" s="1097" t="s">
        <v>245</v>
      </c>
      <c r="C108" s="1097"/>
      <c r="D108" s="1097"/>
      <c r="E108" s="1097"/>
      <c r="F108" s="1097"/>
      <c r="G108" s="1097"/>
      <c r="H108" s="1097"/>
      <c r="I108" s="1097"/>
      <c r="J108" s="1097"/>
      <c r="K108" s="1097"/>
      <c r="L108" s="1097"/>
    </row>
    <row r="109" spans="1:17" ht="23.25" customHeight="1" x14ac:dyDescent="0.25">
      <c r="A109" s="693" t="s">
        <v>234</v>
      </c>
      <c r="B109" s="1097">
        <f>'DATOS '!J47</f>
        <v>0</v>
      </c>
      <c r="C109" s="1097"/>
      <c r="D109" s="1097"/>
      <c r="E109" s="1097"/>
      <c r="F109" s="1097"/>
      <c r="G109" s="1097"/>
      <c r="H109" s="1097"/>
      <c r="I109" s="1097"/>
      <c r="J109" s="1097"/>
      <c r="K109" s="1097"/>
      <c r="L109" s="1097"/>
    </row>
    <row r="110" spans="1:17" ht="15.75" x14ac:dyDescent="0.25">
      <c r="A110" s="295"/>
      <c r="B110" s="295"/>
      <c r="C110" s="295"/>
      <c r="D110" s="295"/>
      <c r="E110" s="504"/>
      <c r="F110" s="504"/>
      <c r="G110" s="504"/>
      <c r="H110" s="504"/>
      <c r="I110" s="504"/>
      <c r="J110" s="504"/>
      <c r="K110" s="504"/>
    </row>
    <row r="111" spans="1:17" ht="15.75" x14ac:dyDescent="0.25">
      <c r="A111" s="504"/>
      <c r="B111" s="504"/>
      <c r="C111" s="504"/>
      <c r="D111" s="504"/>
      <c r="E111" s="504"/>
      <c r="F111" s="1089"/>
      <c r="G111" s="1089"/>
      <c r="H111" s="1089"/>
      <c r="I111" s="522"/>
      <c r="J111" s="504"/>
      <c r="K111" s="504"/>
      <c r="M111" s="504"/>
      <c r="N111" s="1089"/>
      <c r="O111" s="1089"/>
      <c r="P111" s="1089"/>
      <c r="Q111" s="504"/>
    </row>
    <row r="112" spans="1:17" ht="15.75" x14ac:dyDescent="0.25">
      <c r="A112" s="504"/>
      <c r="B112" s="1094"/>
      <c r="C112" s="1094"/>
      <c r="D112" s="1094"/>
      <c r="E112" s="1094"/>
      <c r="F112" s="690"/>
      <c r="G112" s="504"/>
      <c r="H112" s="1089"/>
      <c r="I112" s="1089"/>
      <c r="J112" s="1089"/>
      <c r="K112" s="1089"/>
      <c r="M112" s="504"/>
      <c r="N112" s="504"/>
      <c r="O112" s="504"/>
      <c r="P112" s="504"/>
      <c r="Q112" s="504"/>
    </row>
    <row r="113" spans="1:17" ht="15.75" x14ac:dyDescent="0.25">
      <c r="A113" s="522"/>
      <c r="B113" s="1095" t="s">
        <v>246</v>
      </c>
      <c r="C113" s="1095"/>
      <c r="D113" s="1095"/>
      <c r="E113" s="1095"/>
      <c r="F113" s="689"/>
      <c r="G113" s="376"/>
      <c r="H113" s="1090" t="s">
        <v>247</v>
      </c>
      <c r="I113" s="1090"/>
      <c r="J113" s="1090"/>
      <c r="K113" s="1090"/>
      <c r="L113" s="691"/>
      <c r="M113" s="504"/>
      <c r="N113" s="504"/>
      <c r="O113" s="504"/>
      <c r="P113" s="504"/>
      <c r="Q113" s="504"/>
    </row>
    <row r="114" spans="1:17" ht="18.75" customHeight="1" x14ac:dyDescent="0.25">
      <c r="A114" s="504"/>
      <c r="B114" s="1093" t="e">
        <f>VLOOKUP($F113,'DATOS '!C62:P73,2,FALSE)</f>
        <v>#N/A</v>
      </c>
      <c r="C114" s="1090"/>
      <c r="D114" s="1090"/>
      <c r="E114" s="1090"/>
      <c r="F114" s="376"/>
      <c r="H114" s="1093" t="e">
        <f>VLOOKUP($L113,'DATOS '!C62:P73,2,FALSE)</f>
        <v>#N/A</v>
      </c>
      <c r="I114" s="1090"/>
      <c r="J114" s="1090"/>
      <c r="K114" s="1090"/>
    </row>
    <row r="115" spans="1:17" ht="47.25" customHeight="1" x14ac:dyDescent="0.25">
      <c r="A115" s="294"/>
      <c r="B115" s="1093" t="e">
        <f>VLOOKUP($F113,'DATOS '!C62:P73,7,FALSE)</f>
        <v>#N/A</v>
      </c>
      <c r="C115" s="1090"/>
      <c r="D115" s="1090"/>
      <c r="E115" s="1090"/>
      <c r="F115" s="376"/>
      <c r="G115" s="376"/>
      <c r="H115" s="1093" t="e">
        <f>VLOOKUP($L113,'DATOS '!C62:P73,11,FALSE)</f>
        <v>#N/A</v>
      </c>
      <c r="I115" s="1090"/>
      <c r="J115" s="1090"/>
      <c r="K115" s="1090"/>
      <c r="L115" s="376"/>
    </row>
    <row r="116" spans="1:17" ht="15.75" x14ac:dyDescent="0.25">
      <c r="A116" s="504"/>
      <c r="B116" s="294"/>
      <c r="C116" s="1091"/>
      <c r="D116" s="1091"/>
      <c r="E116" s="1091"/>
      <c r="F116" s="1091"/>
    </row>
    <row r="117" spans="1:17" ht="15.75" x14ac:dyDescent="0.25">
      <c r="A117" s="294"/>
      <c r="B117" s="294"/>
      <c r="C117" s="294"/>
      <c r="D117" s="504"/>
      <c r="E117" s="504"/>
      <c r="F117" s="504"/>
      <c r="G117" s="504"/>
      <c r="H117" s="504"/>
      <c r="I117" s="504"/>
      <c r="J117" s="504"/>
      <c r="K117" s="504"/>
    </row>
    <row r="118" spans="1:17" ht="15.75" x14ac:dyDescent="0.25">
      <c r="A118" s="504"/>
      <c r="B118" s="1092" t="s">
        <v>248</v>
      </c>
      <c r="C118" s="1092"/>
      <c r="D118" s="523"/>
      <c r="E118" s="504"/>
      <c r="F118" s="504"/>
      <c r="G118" s="294"/>
      <c r="H118" s="294"/>
      <c r="I118" s="1092" t="s">
        <v>249</v>
      </c>
      <c r="J118" s="1092"/>
      <c r="K118" s="1096"/>
      <c r="L118" s="1096"/>
    </row>
    <row r="119" spans="1:17" ht="15.75" x14ac:dyDescent="0.25">
      <c r="A119" s="504"/>
      <c r="B119" s="294"/>
      <c r="C119" s="294"/>
      <c r="D119" s="294"/>
      <c r="E119" s="294"/>
      <c r="F119" s="294"/>
      <c r="G119" s="294"/>
      <c r="H119" s="294"/>
      <c r="I119" s="294"/>
      <c r="J119" s="504"/>
      <c r="K119" s="504"/>
    </row>
    <row r="120" spans="1:17" ht="15.75" x14ac:dyDescent="0.25">
      <c r="A120" s="1090" t="s">
        <v>250</v>
      </c>
      <c r="B120" s="1090"/>
      <c r="C120" s="1090"/>
      <c r="D120" s="1090"/>
      <c r="E120" s="1090"/>
      <c r="F120" s="1090"/>
      <c r="G120" s="1090"/>
      <c r="H120" s="1090"/>
      <c r="I120" s="1090"/>
      <c r="J120" s="1090"/>
      <c r="K120" s="1090"/>
    </row>
  </sheetData>
  <sheetProtection algorithmName="SHA-512" hashValue="lQbpBAb65nGtKhaBdTEYcB0mHsESWCDDqa/3D5AuAA8ErvimbbTXiK0/u9TEoNE2NTm0dSkhTRW/s+3n4CIapA==" saltValue="uMuUjMDuOB5AS1s0A3DWxA==" spinCount="100000" sheet="1" objects="1" scenarios="1"/>
  <mergeCells count="98">
    <mergeCell ref="B109:L109"/>
    <mergeCell ref="B103:L103"/>
    <mergeCell ref="B104:L104"/>
    <mergeCell ref="B105:L105"/>
    <mergeCell ref="B106:L106"/>
    <mergeCell ref="B108:L108"/>
    <mergeCell ref="B107:L107"/>
    <mergeCell ref="N111:P111"/>
    <mergeCell ref="A120:K120"/>
    <mergeCell ref="C116:F116"/>
    <mergeCell ref="B118:C118"/>
    <mergeCell ref="I118:J118"/>
    <mergeCell ref="H115:K115"/>
    <mergeCell ref="B114:E114"/>
    <mergeCell ref="H114:K114"/>
    <mergeCell ref="B115:E115"/>
    <mergeCell ref="B112:E112"/>
    <mergeCell ref="H112:K112"/>
    <mergeCell ref="F111:H111"/>
    <mergeCell ref="B113:E113"/>
    <mergeCell ref="H113:K113"/>
    <mergeCell ref="K118:L118"/>
    <mergeCell ref="E54:F54"/>
    <mergeCell ref="H53:I53"/>
    <mergeCell ref="A57:K57"/>
    <mergeCell ref="A55:C55"/>
    <mergeCell ref="E55:F55"/>
    <mergeCell ref="J53:K53"/>
    <mergeCell ref="J54:K54"/>
    <mergeCell ref="J55:K55"/>
    <mergeCell ref="B101:L101"/>
    <mergeCell ref="B102:L102"/>
    <mergeCell ref="A34:E34"/>
    <mergeCell ref="A4:D4"/>
    <mergeCell ref="A6:B6"/>
    <mergeCell ref="D6:K6"/>
    <mergeCell ref="A7:B7"/>
    <mergeCell ref="D7:K7"/>
    <mergeCell ref="A8:B8"/>
    <mergeCell ref="D8:K8"/>
    <mergeCell ref="A15:C15"/>
    <mergeCell ref="H10:I10"/>
    <mergeCell ref="A30:L32"/>
    <mergeCell ref="A22:L22"/>
    <mergeCell ref="A24:K24"/>
    <mergeCell ref="J59:J60"/>
    <mergeCell ref="A26:C26"/>
    <mergeCell ref="D11:F11"/>
    <mergeCell ref="A21:D21"/>
    <mergeCell ref="E21:H21"/>
    <mergeCell ref="A19:C19"/>
    <mergeCell ref="D14:L14"/>
    <mergeCell ref="A20:C20"/>
    <mergeCell ref="D18:L18"/>
    <mergeCell ref="A25:K25"/>
    <mergeCell ref="A14:C14"/>
    <mergeCell ref="A16:C16"/>
    <mergeCell ref="A17:C17"/>
    <mergeCell ref="A18:C18"/>
    <mergeCell ref="A12:L12"/>
    <mergeCell ref="A11:B11"/>
    <mergeCell ref="H3:I3"/>
    <mergeCell ref="J3:L3"/>
    <mergeCell ref="H42:I42"/>
    <mergeCell ref="J42:L42"/>
    <mergeCell ref="D26:L26"/>
    <mergeCell ref="D15:L15"/>
    <mergeCell ref="D16:L16"/>
    <mergeCell ref="D17:L17"/>
    <mergeCell ref="A28:H28"/>
    <mergeCell ref="A37:B37"/>
    <mergeCell ref="C37:D37"/>
    <mergeCell ref="A36:L36"/>
    <mergeCell ref="A38:B38"/>
    <mergeCell ref="A10:B10"/>
    <mergeCell ref="C10:G10"/>
    <mergeCell ref="J10:K10"/>
    <mergeCell ref="H93:I93"/>
    <mergeCell ref="J93:L93"/>
    <mergeCell ref="H54:I54"/>
    <mergeCell ref="H55:I55"/>
    <mergeCell ref="G37:H37"/>
    <mergeCell ref="G38:H38"/>
    <mergeCell ref="A51:L51"/>
    <mergeCell ref="A45:L47"/>
    <mergeCell ref="C38:D38"/>
    <mergeCell ref="A49:E49"/>
    <mergeCell ref="A43:E43"/>
    <mergeCell ref="A53:C53"/>
    <mergeCell ref="A82:L82"/>
    <mergeCell ref="A89:L89"/>
    <mergeCell ref="E53:F53"/>
    <mergeCell ref="A54:C54"/>
    <mergeCell ref="B98:L98"/>
    <mergeCell ref="B99:L99"/>
    <mergeCell ref="B100:L100"/>
    <mergeCell ref="A95:F95"/>
    <mergeCell ref="B97:L97"/>
  </mergeCells>
  <conditionalFormatting sqref="G61:G62">
    <cfRule type="expression" dxfId="5" priority="3">
      <formula>$G$61&lt;0.12</formula>
    </cfRule>
  </conditionalFormatting>
  <conditionalFormatting sqref="G63:G64">
    <cfRule type="expression" dxfId="4" priority="2">
      <formula>$G$63&lt;0.12</formula>
    </cfRule>
  </conditionalFormatting>
  <conditionalFormatting sqref="G65">
    <cfRule type="expression" dxfId="3" priority="1">
      <formula>$G$65&lt;0.12</formula>
    </cfRule>
  </conditionalFormatting>
  <pageMargins left="0.70866141732283472" right="0.70866141732283472" top="0.74803149606299213" bottom="0.74803149606299213" header="0.31496062992125984" footer="0.31496062992125984"/>
  <pageSetup scale="54" fitToHeight="0" orientation="portrait" r:id="rId1"/>
  <headerFooter>
    <oddHeader>&amp;C
&amp;G</oddHeader>
    <oddFooter xml:space="preserve">&amp;C
&amp;G&amp;RRT03-F56 Vr.5 (2023-11-08)
&amp;P de 3 </oddFooter>
  </headerFooter>
  <rowBreaks count="2" manualBreakCount="2">
    <brk id="39" max="11" man="1"/>
    <brk id="90" max="11" man="1"/>
  </rowBreaks>
  <ignoredErrors>
    <ignoredError sqref="E61 F61 H61 G61" evalError="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'DATOS '!$C$62:$C$73</xm:f>
          </x14:formula1>
          <xm:sqref>L113 F113</xm:sqref>
        </x14:dataValidation>
        <x14:dataValidation type="list" allowBlank="1" showInputMessage="1" showErrorMessage="1" xr:uid="{00000000-0002-0000-0600-000001000000}">
          <x14:formula1>
            <xm:f>'DATOS '!$C$52:$C$54</xm:f>
          </x14:formula1>
          <xm:sqref>L49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21"/>
  <sheetViews>
    <sheetView showGridLines="0" showWhiteSpace="0" view="pageBreakPreview" zoomScale="80" zoomScaleNormal="140" zoomScaleSheetLayoutView="80" zoomScalePageLayoutView="80" workbookViewId="0">
      <selection activeCell="N12" sqref="N12"/>
    </sheetView>
  </sheetViews>
  <sheetFormatPr baseColWidth="10" defaultColWidth="11.42578125" defaultRowHeight="15" x14ac:dyDescent="0.25"/>
  <cols>
    <col min="1" max="1" width="5.7109375" style="106" customWidth="1"/>
    <col min="2" max="2" width="16.42578125" style="106" customWidth="1"/>
    <col min="3" max="3" width="8.7109375" style="106" customWidth="1"/>
    <col min="4" max="4" width="13.140625" style="106" customWidth="1"/>
    <col min="5" max="5" width="11" style="106" customWidth="1"/>
    <col min="6" max="6" width="13.140625" style="106" customWidth="1"/>
    <col min="7" max="7" width="16" style="106" customWidth="1"/>
    <col min="8" max="8" width="12.42578125" style="106" customWidth="1"/>
    <col min="9" max="9" width="15.42578125" style="106" customWidth="1"/>
    <col min="10" max="10" width="9.42578125" style="106" customWidth="1"/>
    <col min="11" max="11" width="7.85546875" style="106" customWidth="1"/>
    <col min="12" max="12" width="7" style="106" customWidth="1"/>
    <col min="13" max="17" width="11.42578125" style="106" customWidth="1"/>
    <col min="18" max="16384" width="11.42578125" style="106"/>
  </cols>
  <sheetData>
    <row r="1" spans="1:12" ht="125.1" customHeight="1" x14ac:dyDescent="0.25">
      <c r="A1" s="1146"/>
      <c r="B1" s="1146"/>
      <c r="C1" s="1146"/>
      <c r="D1" s="1146"/>
      <c r="E1" s="1146"/>
      <c r="F1" s="1146"/>
      <c r="G1" s="1146"/>
      <c r="H1" s="1146"/>
      <c r="I1" s="1146"/>
      <c r="J1" s="1146"/>
      <c r="K1" s="1146"/>
      <c r="L1" s="1146"/>
    </row>
    <row r="2" spans="1:12" ht="35.1" customHeight="1" x14ac:dyDescent="0.25">
      <c r="A2" s="131"/>
      <c r="B2" s="131"/>
      <c r="C2" s="131"/>
      <c r="D2" s="131"/>
      <c r="E2" s="131"/>
      <c r="F2" s="131"/>
      <c r="G2" s="131"/>
      <c r="H2" s="131"/>
      <c r="I2" s="131"/>
      <c r="J2" s="131"/>
      <c r="K2" s="131"/>
    </row>
    <row r="3" spans="1:12" ht="65.099999999999994" customHeight="1" x14ac:dyDescent="0.25">
      <c r="A3" s="131"/>
      <c r="B3" s="131"/>
      <c r="C3" s="131"/>
      <c r="D3" s="131"/>
      <c r="E3" s="131"/>
      <c r="F3" s="131"/>
      <c r="G3" s="131"/>
      <c r="H3" s="1115" t="s">
        <v>197</v>
      </c>
      <c r="I3" s="1115"/>
      <c r="J3" s="1133" t="str">
        <f>+'DATOS '!N6</f>
        <v>LCTD-XXXXX</v>
      </c>
      <c r="K3" s="1133"/>
      <c r="L3" s="1133"/>
    </row>
    <row r="4" spans="1:12" ht="32.1" customHeight="1" x14ac:dyDescent="0.25">
      <c r="A4" s="1117" t="s">
        <v>198</v>
      </c>
      <c r="B4" s="1117"/>
      <c r="C4" s="1117"/>
      <c r="D4" s="1117"/>
      <c r="E4" s="19"/>
      <c r="F4" s="20"/>
      <c r="G4" s="21"/>
      <c r="H4" s="21"/>
      <c r="I4" s="21"/>
      <c r="J4" s="21"/>
      <c r="K4" s="21"/>
    </row>
    <row r="5" spans="1:12" ht="18" customHeight="1" x14ac:dyDescent="0.25">
      <c r="A5" s="22"/>
      <c r="B5" s="22"/>
      <c r="C5" s="22"/>
      <c r="D5" s="20"/>
      <c r="E5" s="20"/>
      <c r="F5" s="20"/>
      <c r="G5" s="21"/>
      <c r="H5" s="21"/>
      <c r="I5" s="21"/>
      <c r="J5" s="21"/>
      <c r="K5" s="21"/>
    </row>
    <row r="6" spans="1:12" ht="23.1" customHeight="1" x14ac:dyDescent="0.25">
      <c r="A6" s="1134" t="s">
        <v>199</v>
      </c>
      <c r="B6" s="1134"/>
      <c r="C6" s="128"/>
      <c r="D6" s="1134">
        <f>+'DATOS '!E6</f>
        <v>0</v>
      </c>
      <c r="E6" s="1134"/>
      <c r="F6" s="1134"/>
      <c r="G6" s="1134"/>
      <c r="H6" s="1134"/>
      <c r="I6" s="1134"/>
      <c r="J6" s="1134"/>
      <c r="K6" s="1134"/>
    </row>
    <row r="7" spans="1:12" ht="23.1" customHeight="1" x14ac:dyDescent="0.25">
      <c r="A7" s="1141" t="s">
        <v>4</v>
      </c>
      <c r="B7" s="1141"/>
      <c r="C7" s="132"/>
      <c r="D7" s="1142">
        <f>+'DATOS '!E7</f>
        <v>0</v>
      </c>
      <c r="E7" s="1134"/>
      <c r="F7" s="1134"/>
      <c r="G7" s="1134"/>
      <c r="H7" s="1134"/>
      <c r="I7" s="1134"/>
      <c r="J7" s="1134"/>
      <c r="K7" s="1134"/>
    </row>
    <row r="8" spans="1:12" ht="23.1" customHeight="1" x14ac:dyDescent="0.25">
      <c r="A8" s="1141" t="s">
        <v>6</v>
      </c>
      <c r="B8" s="1141"/>
      <c r="C8" s="132"/>
      <c r="D8" s="1142">
        <f>+'DATOS '!E8</f>
        <v>0</v>
      </c>
      <c r="E8" s="1134"/>
      <c r="F8" s="1134"/>
      <c r="G8" s="1134"/>
      <c r="H8" s="1134"/>
      <c r="I8" s="1134"/>
      <c r="J8" s="1134"/>
      <c r="K8" s="1134"/>
    </row>
    <row r="9" spans="1:12" ht="26.1" customHeight="1" x14ac:dyDescent="0.25">
      <c r="A9" s="129"/>
      <c r="B9" s="129"/>
      <c r="C9" s="22"/>
      <c r="D9" s="20"/>
      <c r="E9" s="20"/>
      <c r="F9" s="20"/>
      <c r="G9" s="20"/>
      <c r="H9" s="21"/>
      <c r="I9" s="21"/>
      <c r="J9" s="21"/>
      <c r="K9" s="21"/>
    </row>
    <row r="10" spans="1:12" ht="23.1" customHeight="1" x14ac:dyDescent="0.25">
      <c r="A10" s="1134" t="s">
        <v>7</v>
      </c>
      <c r="B10" s="1134"/>
      <c r="C10" s="1143">
        <f>+'DATOS '!E9</f>
        <v>0</v>
      </c>
      <c r="D10" s="1143"/>
      <c r="E10" s="1143"/>
      <c r="F10" s="1143"/>
      <c r="G10" s="1143"/>
      <c r="H10" s="1144" t="s">
        <v>10</v>
      </c>
      <c r="I10" s="1144"/>
      <c r="J10" s="1143">
        <f>'DATOS '!E10</f>
        <v>0</v>
      </c>
      <c r="K10" s="1143"/>
    </row>
    <row r="11" spans="1:12" ht="26.1" customHeight="1" x14ac:dyDescent="0.25">
      <c r="A11" s="1135"/>
      <c r="B11" s="1135"/>
      <c r="C11" s="23"/>
      <c r="D11" s="1135"/>
      <c r="E11" s="1135"/>
      <c r="F11" s="1135"/>
      <c r="G11" s="21"/>
      <c r="H11" s="21"/>
      <c r="I11" s="21"/>
      <c r="J11" s="21"/>
      <c r="K11" s="21"/>
    </row>
    <row r="12" spans="1:12" ht="26.1" customHeight="1" x14ac:dyDescent="0.25">
      <c r="A12" s="1117" t="s">
        <v>200</v>
      </c>
      <c r="B12" s="1117"/>
      <c r="C12" s="1117"/>
      <c r="D12" s="1117"/>
      <c r="E12" s="1117"/>
      <c r="F12" s="1117"/>
      <c r="G12" s="1117"/>
      <c r="H12" s="1117"/>
      <c r="I12" s="1117"/>
      <c r="J12" s="1117"/>
      <c r="K12" s="1117"/>
      <c r="L12" s="1117"/>
    </row>
    <row r="13" spans="1:12" ht="26.1" customHeight="1" x14ac:dyDescent="0.25">
      <c r="A13" s="128"/>
      <c r="B13" s="128"/>
      <c r="C13" s="128"/>
      <c r="D13" s="128"/>
      <c r="E13" s="128"/>
      <c r="F13" s="24"/>
      <c r="G13" s="25"/>
      <c r="H13" s="25"/>
      <c r="I13" s="25"/>
      <c r="J13" s="25"/>
      <c r="K13" s="21"/>
    </row>
    <row r="14" spans="1:12" ht="23.1" customHeight="1" x14ac:dyDescent="0.25">
      <c r="A14" s="1134" t="s">
        <v>201</v>
      </c>
      <c r="B14" s="1134"/>
      <c r="C14" s="1134"/>
      <c r="D14" s="1145">
        <f>'DATOS '!E13</f>
        <v>0</v>
      </c>
      <c r="E14" s="1140"/>
      <c r="F14" s="1140"/>
      <c r="G14" s="1140"/>
      <c r="H14" s="1140"/>
      <c r="I14" s="1140"/>
      <c r="J14" s="1140"/>
      <c r="K14" s="1140"/>
      <c r="L14" s="1140"/>
    </row>
    <row r="15" spans="1:12" ht="23.1" customHeight="1" x14ac:dyDescent="0.25">
      <c r="A15" s="1134" t="s">
        <v>16</v>
      </c>
      <c r="B15" s="1134"/>
      <c r="C15" s="1134"/>
      <c r="D15" s="1138">
        <f>'DATOS '!E14</f>
        <v>0</v>
      </c>
      <c r="E15" s="1134"/>
      <c r="F15" s="1134"/>
      <c r="G15" s="1134"/>
      <c r="H15" s="1134"/>
      <c r="I15" s="1134"/>
      <c r="J15" s="1134"/>
      <c r="K15" s="1134"/>
      <c r="L15" s="1134"/>
    </row>
    <row r="16" spans="1:12" ht="23.1" customHeight="1" x14ac:dyDescent="0.25">
      <c r="A16" s="1134" t="s">
        <v>202</v>
      </c>
      <c r="B16" s="1134"/>
      <c r="C16" s="1134"/>
      <c r="D16" s="1139">
        <f>'DATOS '!E16</f>
        <v>0</v>
      </c>
      <c r="E16" s="1134"/>
      <c r="F16" s="1134"/>
      <c r="G16" s="1134"/>
      <c r="H16" s="1134"/>
      <c r="I16" s="1134"/>
      <c r="J16" s="1134"/>
      <c r="K16" s="1134"/>
      <c r="L16" s="1134"/>
    </row>
    <row r="17" spans="1:12" ht="23.1" customHeight="1" x14ac:dyDescent="0.25">
      <c r="A17" s="1134" t="s">
        <v>18</v>
      </c>
      <c r="B17" s="1134"/>
      <c r="C17" s="1134"/>
      <c r="D17" s="1139">
        <f>'DATOS '!E15</f>
        <v>0</v>
      </c>
      <c r="E17" s="1134"/>
      <c r="F17" s="1134"/>
      <c r="G17" s="1134"/>
      <c r="H17" s="1134"/>
      <c r="I17" s="1134"/>
      <c r="J17" s="1134"/>
      <c r="K17" s="1134"/>
      <c r="L17" s="1134"/>
    </row>
    <row r="18" spans="1:12" ht="23.1" customHeight="1" x14ac:dyDescent="0.25">
      <c r="A18" s="1134" t="s">
        <v>203</v>
      </c>
      <c r="B18" s="1134"/>
      <c r="C18" s="1134"/>
      <c r="D18" s="1140" t="str">
        <f>CONCATENATE('DATOS '!M13," ",'DATOS '!Q13," a"," ",'DATOS '!O13," ",'DATOS '!Q13)</f>
        <v>10 °C a 50 °C</v>
      </c>
      <c r="E18" s="1140"/>
      <c r="F18" s="1140"/>
      <c r="G18" s="1140"/>
      <c r="H18" s="1140"/>
      <c r="I18" s="1140"/>
      <c r="J18" s="1140"/>
      <c r="K18" s="1140"/>
      <c r="L18" s="1140"/>
    </row>
    <row r="19" spans="1:12" ht="23.1" customHeight="1" x14ac:dyDescent="0.25">
      <c r="A19" s="1134" t="s">
        <v>17</v>
      </c>
      <c r="B19" s="1134"/>
      <c r="C19" s="1134"/>
      <c r="D19" s="173">
        <f>'DATOS '!M14</f>
        <v>0.01</v>
      </c>
      <c r="E19" s="141" t="s">
        <v>9</v>
      </c>
      <c r="G19" s="26"/>
      <c r="H19" s="26"/>
      <c r="I19" s="130"/>
      <c r="J19" s="25"/>
      <c r="K19" s="21"/>
    </row>
    <row r="20" spans="1:12" ht="23.1" customHeight="1" x14ac:dyDescent="0.25">
      <c r="A20" s="1134" t="str">
        <f>+'DATOS '!J16</f>
        <v>Profundidad de inmersión:</v>
      </c>
      <c r="B20" s="1134"/>
      <c r="C20" s="1134"/>
      <c r="D20" s="173">
        <f>+'DATOS '!M16</f>
        <v>20</v>
      </c>
      <c r="E20" s="141" t="s">
        <v>23</v>
      </c>
      <c r="G20" s="26"/>
      <c r="H20" s="26"/>
      <c r="I20" s="130"/>
      <c r="J20" s="25"/>
      <c r="K20" s="21"/>
    </row>
    <row r="21" spans="1:12" ht="26.1" customHeight="1" x14ac:dyDescent="0.25">
      <c r="A21" s="1135"/>
      <c r="B21" s="1135"/>
      <c r="C21" s="1135"/>
      <c r="D21" s="1135"/>
      <c r="E21" s="1135"/>
      <c r="F21" s="1135"/>
      <c r="G21" s="1135"/>
      <c r="H21" s="1135"/>
      <c r="I21" s="129"/>
      <c r="J21" s="21"/>
      <c r="K21" s="21"/>
    </row>
    <row r="22" spans="1:12" ht="32.1" customHeight="1" x14ac:dyDescent="0.25">
      <c r="A22" s="1117" t="s">
        <v>204</v>
      </c>
      <c r="B22" s="1117"/>
      <c r="C22" s="1117"/>
      <c r="D22" s="1117"/>
      <c r="E22" s="1117"/>
      <c r="F22" s="1117"/>
      <c r="G22" s="1117"/>
      <c r="H22" s="1117"/>
      <c r="I22" s="1117"/>
      <c r="J22" s="1117"/>
      <c r="K22" s="1117"/>
      <c r="L22" s="1117"/>
    </row>
    <row r="23" spans="1:12" ht="15.75" x14ac:dyDescent="0.25">
      <c r="A23" s="25"/>
      <c r="B23" s="25"/>
      <c r="C23" s="25"/>
      <c r="D23" s="25"/>
      <c r="E23" s="25"/>
      <c r="F23" s="25"/>
      <c r="G23" s="25"/>
      <c r="H23" s="25"/>
      <c r="I23" s="25"/>
      <c r="J23" s="25"/>
      <c r="K23" s="25"/>
    </row>
    <row r="24" spans="1:12" ht="32.1" customHeight="1" x14ac:dyDescent="0.25">
      <c r="A24" s="1136" t="s">
        <v>205</v>
      </c>
      <c r="B24" s="1136"/>
      <c r="C24" s="1136"/>
      <c r="D24" s="1136"/>
      <c r="E24" s="1136"/>
      <c r="F24" s="1136"/>
      <c r="G24" s="1136"/>
      <c r="H24" s="1136"/>
      <c r="I24" s="1136"/>
      <c r="J24" s="1136"/>
      <c r="K24" s="1136"/>
    </row>
    <row r="25" spans="1:12" ht="24.95" customHeight="1" x14ac:dyDescent="0.25">
      <c r="A25" s="1137"/>
      <c r="B25" s="1137"/>
      <c r="C25" s="1137"/>
      <c r="D25" s="1137"/>
      <c r="E25" s="1137"/>
      <c r="F25" s="1137"/>
      <c r="G25" s="1137"/>
      <c r="H25" s="1137"/>
      <c r="I25" s="1137"/>
      <c r="J25" s="1137"/>
      <c r="K25" s="1137"/>
    </row>
    <row r="26" spans="1:12" ht="32.1" customHeight="1" x14ac:dyDescent="0.25">
      <c r="A26" s="1117" t="s">
        <v>206</v>
      </c>
      <c r="B26" s="1117"/>
      <c r="C26" s="1117"/>
      <c r="D26" s="1138" t="str">
        <f>+'DATOS '!N7</f>
        <v>LCTD-XXXX-XX</v>
      </c>
      <c r="E26" s="1138"/>
      <c r="F26" s="1138"/>
      <c r="G26" s="1138"/>
      <c r="H26" s="1138"/>
      <c r="I26" s="1138"/>
      <c r="J26" s="1138"/>
      <c r="K26" s="1138"/>
      <c r="L26" s="1138"/>
    </row>
    <row r="27" spans="1:12" ht="24.95" customHeight="1" x14ac:dyDescent="0.25">
      <c r="A27" s="25"/>
      <c r="B27" s="25"/>
      <c r="C27" s="25"/>
      <c r="D27" s="25"/>
      <c r="E27" s="25"/>
      <c r="F27" s="27"/>
      <c r="G27" s="27"/>
      <c r="H27" s="25"/>
      <c r="I27" s="25"/>
      <c r="J27" s="25"/>
      <c r="K27" s="25"/>
    </row>
    <row r="28" spans="1:12" ht="32.1" customHeight="1" x14ac:dyDescent="0.25">
      <c r="A28" s="1112" t="s">
        <v>207</v>
      </c>
      <c r="B28" s="1112"/>
      <c r="C28" s="1112"/>
      <c r="D28" s="1112"/>
      <c r="E28" s="1112"/>
      <c r="F28" s="1112"/>
      <c r="G28" s="1112"/>
      <c r="H28" s="1112"/>
      <c r="I28" s="28"/>
      <c r="J28" s="29"/>
      <c r="K28" s="25"/>
    </row>
    <row r="29" spans="1:12" ht="15.75" x14ac:dyDescent="0.25">
      <c r="A29" s="130"/>
      <c r="B29" s="130"/>
      <c r="C29" s="130"/>
      <c r="D29" s="130"/>
      <c r="E29" s="130"/>
      <c r="F29" s="130"/>
      <c r="G29" s="130"/>
      <c r="H29" s="130"/>
      <c r="I29" s="130"/>
      <c r="J29" s="25"/>
      <c r="K29" s="25"/>
    </row>
    <row r="30" spans="1:12" ht="20.100000000000001" customHeight="1" x14ac:dyDescent="0.25">
      <c r="A30" s="1059" t="s">
        <v>208</v>
      </c>
      <c r="B30" s="1059"/>
      <c r="C30" s="1059"/>
      <c r="D30" s="1059"/>
      <c r="E30" s="1059"/>
      <c r="F30" s="1059"/>
      <c r="G30" s="1059"/>
      <c r="H30" s="1059"/>
      <c r="I30" s="1059"/>
      <c r="J30" s="1059"/>
      <c r="K30" s="1059"/>
      <c r="L30" s="1059"/>
    </row>
    <row r="31" spans="1:12" ht="20.100000000000001" customHeight="1" x14ac:dyDescent="0.25">
      <c r="A31" s="1059"/>
      <c r="B31" s="1059"/>
      <c r="C31" s="1059"/>
      <c r="D31" s="1059"/>
      <c r="E31" s="1059"/>
      <c r="F31" s="1059"/>
      <c r="G31" s="1059"/>
      <c r="H31" s="1059"/>
      <c r="I31" s="1059"/>
      <c r="J31" s="1059"/>
      <c r="K31" s="1059"/>
      <c r="L31" s="1059"/>
    </row>
    <row r="32" spans="1:12" ht="21.75" customHeight="1" x14ac:dyDescent="0.25">
      <c r="A32" s="1059"/>
      <c r="B32" s="1059"/>
      <c r="C32" s="1059"/>
      <c r="D32" s="1059"/>
      <c r="E32" s="1059"/>
      <c r="F32" s="1059"/>
      <c r="G32" s="1059"/>
      <c r="H32" s="1059"/>
      <c r="I32" s="1059"/>
      <c r="J32" s="1059"/>
      <c r="K32" s="1059"/>
      <c r="L32" s="1059"/>
    </row>
    <row r="33" spans="1:12" ht="24.95" customHeight="1" x14ac:dyDescent="0.25">
      <c r="A33" s="142"/>
      <c r="B33" s="142"/>
      <c r="C33" s="143"/>
      <c r="D33" s="143"/>
      <c r="E33" s="143"/>
      <c r="F33" s="143"/>
      <c r="G33" s="143"/>
      <c r="H33" s="143"/>
      <c r="I33" s="144"/>
      <c r="J33" s="144"/>
      <c r="K33" s="21"/>
    </row>
    <row r="34" spans="1:12" ht="32.1" customHeight="1" x14ac:dyDescent="0.25">
      <c r="A34" s="1112" t="s">
        <v>209</v>
      </c>
      <c r="B34" s="1112"/>
      <c r="C34" s="1112"/>
      <c r="D34" s="1112"/>
      <c r="E34" s="1112"/>
      <c r="F34" s="129"/>
      <c r="G34" s="129"/>
      <c r="H34" s="21"/>
      <c r="I34" s="21"/>
      <c r="J34" s="21"/>
      <c r="K34" s="21"/>
    </row>
    <row r="35" spans="1:12" ht="3" customHeight="1" x14ac:dyDescent="0.25">
      <c r="B35" s="108"/>
      <c r="C35" s="108"/>
      <c r="D35" s="108"/>
      <c r="E35" s="108"/>
      <c r="F35" s="108"/>
      <c r="G35" s="108"/>
      <c r="H35" s="108"/>
      <c r="I35" s="108"/>
      <c r="J35" s="108"/>
      <c r="K35" s="108"/>
      <c r="L35" s="108"/>
    </row>
    <row r="36" spans="1:12" ht="32.1" customHeight="1" x14ac:dyDescent="0.25">
      <c r="A36" s="1129" t="s">
        <v>210</v>
      </c>
      <c r="B36" s="1129"/>
      <c r="C36" s="1129"/>
      <c r="D36" s="1129"/>
      <c r="E36" s="1129"/>
      <c r="F36" s="1129"/>
      <c r="G36" s="1129"/>
      <c r="H36" s="1129"/>
      <c r="I36" s="1129"/>
      <c r="J36" s="1129"/>
      <c r="K36" s="1129"/>
      <c r="L36" s="1129"/>
    </row>
    <row r="37" spans="1:12" ht="32.1" customHeight="1" x14ac:dyDescent="0.25">
      <c r="A37" s="1130" t="s">
        <v>211</v>
      </c>
      <c r="B37" s="1130"/>
      <c r="C37" s="1131" t="s">
        <v>212</v>
      </c>
      <c r="D37" s="1131"/>
      <c r="E37" s="193">
        <f>MAX('RT03-F55 '!E21,'RT03-F55 '!G36,'RT03-F55 '!G66,'RT03-F55 '!G96,'RT03-F55 '!E114)</f>
        <v>-0.25855281124799306</v>
      </c>
      <c r="F37" s="194" t="s">
        <v>9</v>
      </c>
      <c r="G37" s="1131" t="s">
        <v>213</v>
      </c>
      <c r="H37" s="1131">
        <f>MIN('RT03-F55 '!E21,'RT03-F55 '!G36,'RT03-F55 '!G66,'RT03-F55 '!G96,'RT03-F55 '!E114)</f>
        <v>-0.25855281124799306</v>
      </c>
      <c r="I37" s="193">
        <f>MIN('RT03-F55 '!E21,'RT03-F55 '!G36,'RT03-F55 '!G66,'RT03-F55 '!G96,'RT03-F55 '!E114)</f>
        <v>-0.25855281124799306</v>
      </c>
      <c r="J37" s="194" t="s">
        <v>9</v>
      </c>
      <c r="K37" s="195"/>
      <c r="L37" s="196"/>
    </row>
    <row r="38" spans="1:12" ht="32.1" customHeight="1" x14ac:dyDescent="0.25">
      <c r="A38" s="1132" t="s">
        <v>214</v>
      </c>
      <c r="B38" s="1132"/>
      <c r="C38" s="1131" t="s">
        <v>212</v>
      </c>
      <c r="D38" s="1131"/>
      <c r="E38" s="193">
        <f>MAX('RT03-F55 '!F21,'RT03-F55 '!H36,'RT03-F55 '!H66,'RT03-F55 '!H96,'RT03-F55 '!F114)</f>
        <v>-4.2136530955014422</v>
      </c>
      <c r="F38" s="194" t="s">
        <v>215</v>
      </c>
      <c r="G38" s="1131" t="s">
        <v>213</v>
      </c>
      <c r="H38" s="1131">
        <f>MIN('RT03-F55 '!E22,'RT03-F55 '!G37,'RT03-F55 '!G67,'RT03-F55 '!G97,'RT03-F55 '!E115)</f>
        <v>0</v>
      </c>
      <c r="I38" s="193">
        <f>MIN('RT03-F55 '!F21,'RT03-F55 '!H36,'RT03-F55 '!H66,'RT03-F55 '!H96,'RT03-F55 '!F114)</f>
        <v>-4.2136530955014422</v>
      </c>
      <c r="J38" s="194" t="s">
        <v>215</v>
      </c>
      <c r="K38" s="197"/>
      <c r="L38" s="197"/>
    </row>
    <row r="39" spans="1:12" x14ac:dyDescent="0.25">
      <c r="A39" s="43"/>
      <c r="B39" s="43"/>
      <c r="C39" s="43"/>
      <c r="D39" s="43"/>
      <c r="E39" s="43"/>
      <c r="F39" s="43"/>
      <c r="G39" s="43"/>
      <c r="H39" s="43"/>
      <c r="I39" s="43"/>
      <c r="J39" s="43"/>
      <c r="K39" s="43"/>
    </row>
    <row r="40" spans="1:12" ht="125.1" customHeight="1" x14ac:dyDescent="0.25">
      <c r="A40" s="43"/>
      <c r="B40" s="43"/>
      <c r="C40" s="43"/>
      <c r="D40" s="43"/>
      <c r="E40" s="43"/>
      <c r="F40" s="43"/>
      <c r="G40" s="43"/>
      <c r="H40" s="43"/>
      <c r="I40" s="43"/>
      <c r="J40" s="43"/>
      <c r="K40" s="43"/>
    </row>
    <row r="41" spans="1:12" ht="35.1" customHeight="1" x14ac:dyDescent="0.25">
      <c r="A41" s="43"/>
      <c r="B41" s="43"/>
      <c r="C41" s="43"/>
      <c r="D41" s="43"/>
      <c r="E41" s="43"/>
      <c r="F41" s="43"/>
      <c r="G41" s="43"/>
      <c r="H41" s="43"/>
      <c r="I41" s="43"/>
      <c r="J41" s="43"/>
      <c r="K41" s="43"/>
    </row>
    <row r="42" spans="1:12" ht="65.099999999999994" customHeight="1" x14ac:dyDescent="0.25">
      <c r="A42" s="43"/>
      <c r="B42" s="43"/>
      <c r="C42" s="43"/>
      <c r="D42" s="43"/>
      <c r="E42" s="43"/>
      <c r="F42" s="43"/>
      <c r="G42" s="43"/>
      <c r="H42" s="1115" t="s">
        <v>197</v>
      </c>
      <c r="I42" s="1115"/>
      <c r="J42" s="1133" t="str">
        <f>J3</f>
        <v>LCTD-XXXXX</v>
      </c>
      <c r="K42" s="1133"/>
      <c r="L42" s="1133"/>
    </row>
    <row r="43" spans="1:12" ht="26.1" customHeight="1" x14ac:dyDescent="0.25">
      <c r="A43" s="1112" t="s">
        <v>216</v>
      </c>
      <c r="B43" s="1112"/>
      <c r="C43" s="1112"/>
      <c r="D43" s="1112"/>
      <c r="E43" s="1112"/>
      <c r="F43" s="130"/>
      <c r="G43" s="130"/>
      <c r="H43" s="130"/>
      <c r="I43" s="130"/>
      <c r="J43" s="32"/>
      <c r="K43" s="25"/>
    </row>
    <row r="44" spans="1:12" ht="15.75" x14ac:dyDescent="0.25">
      <c r="A44" s="29"/>
      <c r="B44" s="130"/>
      <c r="C44" s="130"/>
      <c r="D44" s="130"/>
      <c r="E44" s="130"/>
      <c r="F44" s="130"/>
      <c r="G44" s="130"/>
      <c r="H44" s="130"/>
      <c r="I44" s="130"/>
      <c r="J44" s="30"/>
      <c r="K44" s="25"/>
    </row>
    <row r="45" spans="1:12" ht="15" customHeight="1" x14ac:dyDescent="0.25">
      <c r="A45" s="1059" t="s">
        <v>251</v>
      </c>
      <c r="B45" s="1059"/>
      <c r="C45" s="1059"/>
      <c r="D45" s="1059"/>
      <c r="E45" s="1059"/>
      <c r="F45" s="1059"/>
      <c r="G45" s="1059"/>
      <c r="H45" s="1059"/>
      <c r="I45" s="1059"/>
      <c r="J45" s="1059"/>
      <c r="K45" s="1059"/>
      <c r="L45" s="1059"/>
    </row>
    <row r="46" spans="1:12" x14ac:dyDescent="0.25">
      <c r="A46" s="1059"/>
      <c r="B46" s="1059"/>
      <c r="C46" s="1059"/>
      <c r="D46" s="1059"/>
      <c r="E46" s="1059"/>
      <c r="F46" s="1059"/>
      <c r="G46" s="1059"/>
      <c r="H46" s="1059"/>
      <c r="I46" s="1059"/>
      <c r="J46" s="1059"/>
      <c r="K46" s="1059"/>
      <c r="L46" s="1059"/>
    </row>
    <row r="47" spans="1:12" ht="15.75" customHeight="1" x14ac:dyDescent="0.25">
      <c r="A47" s="1059"/>
      <c r="B47" s="1059"/>
      <c r="C47" s="1059"/>
      <c r="D47" s="1059"/>
      <c r="E47" s="1059"/>
      <c r="F47" s="1059"/>
      <c r="G47" s="1059"/>
      <c r="H47" s="1059"/>
      <c r="I47" s="1059"/>
      <c r="J47" s="1059"/>
      <c r="K47" s="1059"/>
      <c r="L47" s="1059"/>
    </row>
    <row r="48" spans="1:12" ht="24.95" customHeight="1" thickBot="1" x14ac:dyDescent="0.3">
      <c r="A48" s="42"/>
      <c r="B48" s="42"/>
      <c r="C48" s="42"/>
      <c r="D48" s="42"/>
      <c r="E48" s="42"/>
      <c r="F48" s="42"/>
      <c r="G48" s="42"/>
      <c r="H48" s="42"/>
      <c r="I48" s="42"/>
      <c r="J48" s="42"/>
      <c r="K48" s="42"/>
    </row>
    <row r="49" spans="1:17" ht="26.1" customHeight="1" thickBot="1" x14ac:dyDescent="0.3">
      <c r="A49" s="1112" t="s">
        <v>217</v>
      </c>
      <c r="B49" s="1112"/>
      <c r="C49" s="1112"/>
      <c r="D49" s="1112"/>
      <c r="E49" s="1112"/>
      <c r="F49" s="130"/>
      <c r="G49" s="130"/>
      <c r="H49" s="25"/>
      <c r="I49" s="25"/>
      <c r="J49" s="30"/>
      <c r="K49" s="25"/>
      <c r="L49" s="309"/>
    </row>
    <row r="50" spans="1:17" ht="15.75" x14ac:dyDescent="0.25">
      <c r="A50" s="127"/>
      <c r="B50" s="127"/>
      <c r="C50" s="127"/>
      <c r="D50" s="127"/>
      <c r="E50" s="127"/>
      <c r="F50" s="130"/>
      <c r="G50" s="130"/>
      <c r="H50" s="25"/>
      <c r="I50" s="25"/>
      <c r="J50" s="30"/>
      <c r="K50" s="25"/>
    </row>
    <row r="51" spans="1:17" ht="87" customHeight="1" x14ac:dyDescent="0.25">
      <c r="A51" s="1128" t="e">
        <f>VLOOKUP($L$49,'DATOS '!C52:E54,2,FALSE)</f>
        <v>#N/A</v>
      </c>
      <c r="B51" s="1128"/>
      <c r="C51" s="1128"/>
      <c r="D51" s="1128"/>
      <c r="E51" s="1128"/>
      <c r="F51" s="1128"/>
      <c r="G51" s="1128"/>
      <c r="H51" s="1128"/>
      <c r="I51" s="1128"/>
      <c r="J51" s="1128"/>
      <c r="K51" s="1128"/>
      <c r="L51" s="1128"/>
    </row>
    <row r="52" spans="1:17" ht="16.5" thickBot="1" x14ac:dyDescent="0.3">
      <c r="A52" s="33"/>
      <c r="B52" s="33"/>
      <c r="C52" s="33"/>
      <c r="D52" s="33"/>
      <c r="E52" s="33"/>
      <c r="F52" s="33"/>
      <c r="G52" s="33"/>
      <c r="H52" s="33"/>
      <c r="I52" s="33"/>
      <c r="J52" s="33"/>
      <c r="K52" s="21"/>
    </row>
    <row r="53" spans="1:17" ht="27.95" customHeight="1" x14ac:dyDescent="0.25">
      <c r="A53" s="1118" t="s">
        <v>218</v>
      </c>
      <c r="B53" s="1119"/>
      <c r="C53" s="1119"/>
      <c r="D53" s="183" t="s">
        <v>219</v>
      </c>
      <c r="E53" s="1119" t="s">
        <v>220</v>
      </c>
      <c r="F53" s="1119"/>
      <c r="G53" s="183" t="s">
        <v>221</v>
      </c>
      <c r="H53" s="1119" t="s">
        <v>222</v>
      </c>
      <c r="I53" s="1119"/>
      <c r="J53" s="1120" t="s">
        <v>223</v>
      </c>
      <c r="K53" s="1121"/>
    </row>
    <row r="54" spans="1:17" ht="39" customHeight="1" x14ac:dyDescent="0.25">
      <c r="A54" s="1122" t="str">
        <f>+'DATOS '!M19</f>
        <v>Termómetro Digital con PRT100 TH-003</v>
      </c>
      <c r="B54" s="1123"/>
      <c r="C54" s="1123"/>
      <c r="D54" s="189" t="str">
        <f>'DATOS '!M20</f>
        <v>LUFFT</v>
      </c>
      <c r="E54" s="1124" t="str">
        <f>+'DATOS '!M21</f>
        <v>008.0916.1212.006 // 347980.006</v>
      </c>
      <c r="F54" s="1123"/>
      <c r="G54" s="190" t="str">
        <f>+'DATOS '!M24</f>
        <v>Instituto Nacional de Metrología de Colombia - INM</v>
      </c>
      <c r="H54" s="1125">
        <f>+'DATOS '!M25</f>
        <v>45496</v>
      </c>
      <c r="I54" s="1125"/>
      <c r="J54" s="1126" t="str">
        <f>'DATOS '!M23</f>
        <v xml:space="preserve">INM  7518 </v>
      </c>
      <c r="K54" s="1127"/>
    </row>
    <row r="55" spans="1:17" ht="35.25" customHeight="1" thickBot="1" x14ac:dyDescent="0.3">
      <c r="A55" s="1106" t="str">
        <f>IF('RT03-F55 '!F32="TH-003",'DATOS '!E19,IF('RT03-F55 '!F32="V-003",'DATOS '!E27,IF('RT03-F55 '!F32="V-004",'DATOS '!E35,"")))</f>
        <v>Baño Termostático</v>
      </c>
      <c r="B55" s="1107"/>
      <c r="C55" s="1107"/>
      <c r="D55" s="172" t="str">
        <f>IF('RT03-F55 '!F32="TH-003",'DATOS '!E20,IF('RT03-F55 '!F32="V-003",'DATOS '!E28,IF('RT03-F55 '!F32="V-004",'DATOS '!E36,"")))</f>
        <v>PolyScience</v>
      </c>
      <c r="E55" s="1108" t="str">
        <f>IF('RT03-F55 '!F32="TH-003",'DATOS '!E21,IF('RT03-F55 '!F32="V-003",'DATOS '!E29,IF('RT03-F55 '!F32="V-004",'DATOS '!E37,"")))</f>
        <v>2110-90004</v>
      </c>
      <c r="F55" s="1107"/>
      <c r="G55" s="198" t="str">
        <f>IF('RT03-F55 '!F32="TH-003",'DATOS '!E24,IF('RT03-F55 '!F32="V-003",'DATOS '!E32,IF('RT03-F55 '!F32="V-004",'DATOS '!E40,"")))</f>
        <v>Instituto Nacional de Metrología de Colombia - INM</v>
      </c>
      <c r="H55" s="1109">
        <f>IF('RT03-F55 '!F32="TH-003",'DATOS '!E25,IF('RT03-F55 '!F32="V-003",'DATOS '!E33,IF('RT03-F55 '!F32="V-004",'DATOS '!E41,"")))</f>
        <v>45524</v>
      </c>
      <c r="I55" s="1109"/>
      <c r="J55" s="1110" t="str">
        <f>'DATOS '!E23</f>
        <v>Informe INM 100869</v>
      </c>
      <c r="K55" s="1111"/>
    </row>
    <row r="56" spans="1:17" ht="24.95" customHeight="1" x14ac:dyDescent="0.25">
      <c r="A56" s="21"/>
      <c r="B56" s="129"/>
      <c r="C56" s="129"/>
      <c r="D56" s="20"/>
      <c r="E56" s="20"/>
      <c r="F56" s="23"/>
      <c r="G56" s="20"/>
      <c r="H56" s="20"/>
      <c r="I56" s="20"/>
      <c r="J56" s="20"/>
      <c r="K56" s="34"/>
    </row>
    <row r="57" spans="1:17" ht="26.1" customHeight="1" x14ac:dyDescent="0.25">
      <c r="A57" s="1112" t="s">
        <v>224</v>
      </c>
      <c r="B57" s="1112"/>
      <c r="C57" s="1112"/>
      <c r="D57" s="1112"/>
      <c r="E57" s="1112"/>
      <c r="F57" s="1112"/>
      <c r="G57" s="1112"/>
      <c r="H57" s="1112"/>
      <c r="I57" s="1112"/>
      <c r="J57" s="1112"/>
      <c r="K57" s="1112"/>
    </row>
    <row r="58" spans="1:17" ht="17.25" thickBot="1" x14ac:dyDescent="0.35">
      <c r="A58" s="35"/>
      <c r="B58" s="35"/>
      <c r="C58" s="35"/>
      <c r="D58" s="35"/>
      <c r="E58" s="35"/>
      <c r="F58" s="31"/>
      <c r="G58" s="31"/>
      <c r="H58" s="31"/>
      <c r="I58" s="31"/>
      <c r="J58" s="36"/>
      <c r="K58" s="37"/>
    </row>
    <row r="59" spans="1:17" ht="42" customHeight="1" thickBot="1" x14ac:dyDescent="0.3">
      <c r="A59" s="45"/>
      <c r="C59" s="300" t="s">
        <v>225</v>
      </c>
      <c r="D59" s="301" t="s">
        <v>226</v>
      </c>
      <c r="E59" s="301" t="s">
        <v>227</v>
      </c>
      <c r="F59" s="301" t="s">
        <v>180</v>
      </c>
      <c r="G59" s="301" t="s">
        <v>228</v>
      </c>
      <c r="H59" s="302" t="s">
        <v>119</v>
      </c>
      <c r="J59" s="1113"/>
    </row>
    <row r="60" spans="1:17" ht="24.95" customHeight="1" x14ac:dyDescent="0.25">
      <c r="C60" s="297" t="s">
        <v>9</v>
      </c>
      <c r="D60" s="298" t="s">
        <v>9</v>
      </c>
      <c r="E60" s="298" t="s">
        <v>9</v>
      </c>
      <c r="F60" s="298" t="s">
        <v>9</v>
      </c>
      <c r="G60" s="298" t="s">
        <v>9</v>
      </c>
      <c r="H60" s="299" t="s">
        <v>9</v>
      </c>
      <c r="I60" s="135"/>
      <c r="J60" s="1113"/>
      <c r="K60" s="46"/>
      <c r="M60" s="174" t="s">
        <v>229</v>
      </c>
      <c r="N60" s="174" t="s">
        <v>230</v>
      </c>
      <c r="O60" s="174" t="s">
        <v>231</v>
      </c>
      <c r="P60" s="174" t="s">
        <v>232</v>
      </c>
      <c r="Q60" s="174" t="s">
        <v>232</v>
      </c>
    </row>
    <row r="61" spans="1:17" ht="24.95" customHeight="1" x14ac:dyDescent="0.25">
      <c r="A61" s="45"/>
      <c r="C61" s="184">
        <f>'Presupuesto Incertidumbre '!B6</f>
        <v>10</v>
      </c>
      <c r="D61" s="181">
        <f>+'Presupuesto Incertidumbre '!E8</f>
        <v>-1.8274740269110693E-2</v>
      </c>
      <c r="E61" s="182" t="e">
        <f>+'Presupuesto Incertidumbre '!E15</f>
        <v>#DIV/0!</v>
      </c>
      <c r="F61" s="182" t="e">
        <f>+'Presupuesto Incertidumbre '!E22</f>
        <v>#DIV/0!</v>
      </c>
      <c r="G61" s="191" t="e">
        <f>IF('Presupuesto Incertidumbre '!H22&lt;0.12,0.12,'Presupuesto Incertidumbre '!H22)</f>
        <v>#DIV/0!</v>
      </c>
      <c r="H61" s="185" t="e">
        <f>+'Presupuesto Incertidumbre '!F22</f>
        <v>#DIV/0!</v>
      </c>
      <c r="I61" s="87"/>
      <c r="J61" s="137"/>
      <c r="M61" s="175">
        <f t="shared" ref="M61:M66" si="0">+$F$84</f>
        <v>0</v>
      </c>
      <c r="N61" s="175">
        <f>-M61</f>
        <v>0</v>
      </c>
      <c r="O61" s="176">
        <v>8</v>
      </c>
      <c r="P61" s="177">
        <f>+I61</f>
        <v>0</v>
      </c>
      <c r="Q61" s="177">
        <f>-I61</f>
        <v>0</v>
      </c>
    </row>
    <row r="62" spans="1:17" ht="24.95" customHeight="1" x14ac:dyDescent="0.25">
      <c r="A62" s="45"/>
      <c r="C62" s="184">
        <f>'Presupuesto Incertidumbre '!B44</f>
        <v>20</v>
      </c>
      <c r="D62" s="181">
        <f>+'Presupuesto Incertidumbre '!E46</f>
        <v>-1.8274740269110693E-2</v>
      </c>
      <c r="E62" s="182" t="e">
        <f>+'Presupuesto Incertidumbre '!E53</f>
        <v>#DIV/0!</v>
      </c>
      <c r="F62" s="182" t="e">
        <f>+'Presupuesto Incertidumbre '!E60</f>
        <v>#DIV/0!</v>
      </c>
      <c r="G62" s="191" t="e">
        <f>IF('Presupuesto Incertidumbre '!H60&lt;0.12,0.12,'Presupuesto Incertidumbre '!H60)</f>
        <v>#DIV/0!</v>
      </c>
      <c r="H62" s="185" t="e">
        <f>+'Presupuesto Incertidumbre '!F60</f>
        <v>#DIV/0!</v>
      </c>
      <c r="I62" s="87"/>
      <c r="J62" s="137"/>
      <c r="M62" s="175">
        <f t="shared" si="0"/>
        <v>0</v>
      </c>
      <c r="N62" s="175">
        <f t="shared" ref="N62:N64" si="1">-M62</f>
        <v>0</v>
      </c>
      <c r="O62" s="176">
        <f>+AVERAGE(D61:D62)</f>
        <v>-1.8274740269110693E-2</v>
      </c>
      <c r="P62" s="177">
        <f>+I61</f>
        <v>0</v>
      </c>
      <c r="Q62" s="177">
        <f t="shared" ref="Q62" si="2">-P62</f>
        <v>0</v>
      </c>
    </row>
    <row r="63" spans="1:17" ht="24.95" customHeight="1" thickBot="1" x14ac:dyDescent="0.3">
      <c r="A63" s="44"/>
      <c r="C63" s="186">
        <f>'Presupuesto Incertidumbre '!B82</f>
        <v>50</v>
      </c>
      <c r="D63" s="187">
        <f>+'Presupuesto Incertidumbre '!E84</f>
        <v>-1.8274740269110693E-2</v>
      </c>
      <c r="E63" s="172" t="e">
        <f>+'Presupuesto Incertidumbre '!E91</f>
        <v>#DIV/0!</v>
      </c>
      <c r="F63" s="172" t="e">
        <f>+'Presupuesto Incertidumbre '!E98</f>
        <v>#DIV/0!</v>
      </c>
      <c r="G63" s="192" t="e">
        <f>IF('Presupuesto Incertidumbre '!H98&lt;0.12,0.12,'Presupuesto Incertidumbre '!H98)</f>
        <v>#DIV/0!</v>
      </c>
      <c r="H63" s="188" t="e">
        <f>+'Presupuesto Incertidumbre '!F98</f>
        <v>#DIV/0!</v>
      </c>
      <c r="I63" s="87"/>
      <c r="J63" s="137"/>
      <c r="M63" s="175">
        <f t="shared" si="0"/>
        <v>0</v>
      </c>
      <c r="N63" s="175">
        <f t="shared" si="1"/>
        <v>0</v>
      </c>
      <c r="O63" s="174">
        <f>+($D$62-$D$61)/2+$D$61</f>
        <v>-1.8274740269110693E-2</v>
      </c>
      <c r="P63" s="177">
        <f>+I62</f>
        <v>0</v>
      </c>
      <c r="Q63" s="177">
        <f>-I62</f>
        <v>0</v>
      </c>
    </row>
    <row r="64" spans="1:17" x14ac:dyDescent="0.25">
      <c r="A64" s="44"/>
      <c r="M64" s="175">
        <f t="shared" si="0"/>
        <v>0</v>
      </c>
      <c r="N64" s="175">
        <f t="shared" si="1"/>
        <v>0</v>
      </c>
      <c r="O64" s="176">
        <f>+AVERAGE(D62:D63)</f>
        <v>-1.8274740269110693E-2</v>
      </c>
      <c r="P64" s="177">
        <f>+I62</f>
        <v>0</v>
      </c>
      <c r="Q64" s="177">
        <f>-I62</f>
        <v>0</v>
      </c>
    </row>
    <row r="65" spans="1:17" x14ac:dyDescent="0.25">
      <c r="A65" s="38"/>
      <c r="B65" s="38"/>
      <c r="C65" s="38"/>
      <c r="D65" s="38"/>
      <c r="E65" s="38"/>
      <c r="F65" s="38"/>
      <c r="G65" s="38"/>
      <c r="H65" s="38"/>
      <c r="I65" s="38"/>
      <c r="J65" s="38"/>
      <c r="K65" s="38"/>
      <c r="M65" s="175">
        <f t="shared" si="0"/>
        <v>0</v>
      </c>
      <c r="N65" s="175">
        <f>-M65</f>
        <v>0</v>
      </c>
      <c r="O65" s="176">
        <f>+AVERAGE(D62:D63)</f>
        <v>-1.8274740269110693E-2</v>
      </c>
      <c r="P65" s="177">
        <f>+I63</f>
        <v>0</v>
      </c>
      <c r="Q65" s="177">
        <f>-P65</f>
        <v>0</v>
      </c>
    </row>
    <row r="66" spans="1:17" x14ac:dyDescent="0.25">
      <c r="A66" s="38"/>
      <c r="B66" s="38"/>
      <c r="C66" s="38"/>
      <c r="D66" s="38"/>
      <c r="E66" s="38"/>
      <c r="F66" s="38"/>
      <c r="G66" s="38"/>
      <c r="H66" s="38"/>
      <c r="I66" s="38"/>
      <c r="J66" s="38"/>
      <c r="K66" s="38"/>
      <c r="M66" s="175">
        <f t="shared" si="0"/>
        <v>0</v>
      </c>
      <c r="N66" s="175">
        <f>-M66</f>
        <v>0</v>
      </c>
      <c r="O66" s="176">
        <v>54</v>
      </c>
      <c r="P66" s="177">
        <f>+I63</f>
        <v>0</v>
      </c>
      <c r="Q66" s="177">
        <f>-P66</f>
        <v>0</v>
      </c>
    </row>
    <row r="67" spans="1:17" x14ac:dyDescent="0.25">
      <c r="A67" s="38"/>
      <c r="B67" s="38"/>
      <c r="C67" s="38"/>
      <c r="D67" s="38"/>
      <c r="E67" s="38"/>
      <c r="F67" s="38"/>
      <c r="G67" s="38"/>
      <c r="H67" s="38"/>
      <c r="I67" s="38"/>
      <c r="J67" s="38"/>
      <c r="K67" s="38"/>
    </row>
    <row r="68" spans="1:17" x14ac:dyDescent="0.25">
      <c r="A68" s="38"/>
      <c r="B68" s="38"/>
      <c r="C68" s="38"/>
      <c r="D68" s="38"/>
      <c r="E68" s="38"/>
      <c r="F68" s="38"/>
      <c r="G68" s="38"/>
      <c r="H68" s="38"/>
      <c r="I68" s="38"/>
      <c r="J68" s="38"/>
      <c r="K68" s="38"/>
    </row>
    <row r="69" spans="1:17" x14ac:dyDescent="0.25">
      <c r="A69" s="38"/>
      <c r="B69" s="38"/>
      <c r="C69" s="38"/>
      <c r="D69" s="38"/>
      <c r="E69" s="38"/>
      <c r="F69" s="38"/>
      <c r="G69" s="38"/>
      <c r="H69" s="38"/>
      <c r="I69" s="38"/>
      <c r="J69" s="38"/>
      <c r="K69" s="38"/>
    </row>
    <row r="70" spans="1:17" x14ac:dyDescent="0.25">
      <c r="A70" s="38"/>
      <c r="B70" s="38"/>
      <c r="C70" s="38"/>
      <c r="D70" s="38"/>
      <c r="E70" s="38"/>
      <c r="F70" s="38"/>
      <c r="G70" s="38"/>
      <c r="H70" s="38"/>
      <c r="I70" s="38"/>
      <c r="J70" s="38"/>
      <c r="K70" s="38"/>
    </row>
    <row r="71" spans="1:17" x14ac:dyDescent="0.25">
      <c r="A71" s="38"/>
      <c r="B71" s="38"/>
      <c r="C71" s="38"/>
      <c r="D71" s="38"/>
      <c r="E71" s="38"/>
      <c r="F71" s="38"/>
      <c r="G71" s="38"/>
      <c r="H71" s="38"/>
      <c r="I71" s="38"/>
      <c r="J71" s="38"/>
      <c r="K71" s="38"/>
    </row>
    <row r="72" spans="1:17" x14ac:dyDescent="0.25">
      <c r="A72" s="38"/>
      <c r="B72" s="38"/>
      <c r="C72" s="38"/>
      <c r="D72" s="38"/>
      <c r="E72" s="38"/>
      <c r="F72" s="38"/>
      <c r="G72" s="38"/>
      <c r="H72" s="38"/>
      <c r="I72" s="38"/>
      <c r="J72" s="38"/>
      <c r="K72" s="38"/>
    </row>
    <row r="73" spans="1:17" x14ac:dyDescent="0.25">
      <c r="A73" s="38"/>
      <c r="B73" s="38"/>
      <c r="C73" s="38"/>
      <c r="D73" s="38"/>
      <c r="E73" s="38"/>
      <c r="F73" s="38"/>
      <c r="G73" s="38"/>
      <c r="H73" s="38"/>
      <c r="I73" s="38"/>
      <c r="J73" s="38"/>
      <c r="K73" s="38"/>
    </row>
    <row r="74" spans="1:17" x14ac:dyDescent="0.25">
      <c r="A74" s="38"/>
      <c r="B74" s="38"/>
      <c r="C74" s="38"/>
      <c r="D74" s="38"/>
      <c r="E74" s="38"/>
      <c r="F74" s="38"/>
      <c r="G74" s="38"/>
      <c r="H74" s="38"/>
      <c r="I74" s="38"/>
      <c r="J74" s="38"/>
      <c r="K74" s="38"/>
    </row>
    <row r="75" spans="1:17" x14ac:dyDescent="0.25">
      <c r="A75" s="38"/>
      <c r="B75" s="38"/>
      <c r="C75" s="38"/>
      <c r="D75" s="38"/>
      <c r="E75" s="38"/>
      <c r="F75" s="38"/>
      <c r="G75" s="38"/>
      <c r="H75" s="38"/>
      <c r="I75" s="38"/>
      <c r="J75" s="38"/>
      <c r="K75" s="38"/>
    </row>
    <row r="76" spans="1:17" x14ac:dyDescent="0.25">
      <c r="A76" s="38"/>
      <c r="B76" s="38"/>
      <c r="C76" s="38"/>
      <c r="D76" s="38"/>
      <c r="E76" s="38"/>
      <c r="F76" s="38"/>
      <c r="G76" s="38"/>
      <c r="H76" s="38"/>
      <c r="I76" s="38"/>
      <c r="J76" s="38"/>
      <c r="K76" s="38"/>
    </row>
    <row r="77" spans="1:17" x14ac:dyDescent="0.25">
      <c r="A77" s="38"/>
      <c r="B77" s="38"/>
      <c r="C77" s="38"/>
      <c r="D77" s="38"/>
      <c r="E77" s="38"/>
      <c r="F77" s="38"/>
      <c r="G77" s="38"/>
      <c r="H77" s="38"/>
      <c r="I77" s="38"/>
      <c r="J77" s="38"/>
      <c r="K77" s="38"/>
    </row>
    <row r="78" spans="1:17" x14ac:dyDescent="0.25">
      <c r="A78" s="38"/>
      <c r="B78" s="38"/>
      <c r="C78" s="38"/>
      <c r="D78" s="38"/>
      <c r="E78" s="38"/>
      <c r="F78" s="38"/>
      <c r="G78" s="38"/>
      <c r="H78" s="38"/>
      <c r="I78" s="38"/>
      <c r="J78" s="38"/>
      <c r="K78" s="38"/>
    </row>
    <row r="79" spans="1:17" x14ac:dyDescent="0.25">
      <c r="A79" s="38"/>
      <c r="B79" s="38"/>
      <c r="C79" s="38"/>
      <c r="D79" s="38"/>
      <c r="E79" s="38"/>
      <c r="F79" s="38"/>
      <c r="G79" s="38"/>
      <c r="H79" s="38"/>
      <c r="I79" s="38"/>
      <c r="J79" s="38"/>
      <c r="K79" s="38"/>
    </row>
    <row r="80" spans="1:17" x14ac:dyDescent="0.25">
      <c r="A80" s="38"/>
      <c r="B80" s="38"/>
      <c r="C80" s="38"/>
      <c r="D80" s="38"/>
      <c r="E80" s="38"/>
      <c r="F80" s="38"/>
      <c r="G80" s="38"/>
      <c r="H80" s="38"/>
      <c r="I80" s="38"/>
      <c r="J80" s="38"/>
      <c r="K80" s="38"/>
    </row>
    <row r="81" spans="1:12" x14ac:dyDescent="0.25">
      <c r="A81" s="38"/>
      <c r="B81" s="38"/>
      <c r="C81" s="38"/>
      <c r="D81" s="38"/>
      <c r="E81" s="38"/>
      <c r="F81" s="38"/>
      <c r="G81" s="38"/>
      <c r="H81" s="38"/>
      <c r="I81" s="38"/>
      <c r="J81" s="38"/>
      <c r="K81" s="38"/>
    </row>
    <row r="82" spans="1:12" ht="33" customHeight="1" x14ac:dyDescent="0.25">
      <c r="A82" s="1114"/>
      <c r="B82" s="1114"/>
      <c r="C82" s="1114"/>
      <c r="D82" s="1114"/>
      <c r="E82" s="1114"/>
      <c r="F82" s="1114"/>
      <c r="G82" s="1114"/>
      <c r="H82" s="1114"/>
      <c r="I82" s="1114"/>
      <c r="J82" s="1114"/>
      <c r="K82" s="1114"/>
      <c r="L82" s="1114"/>
    </row>
    <row r="83" spans="1:12" ht="16.5" thickBot="1" x14ac:dyDescent="0.3">
      <c r="A83" s="34"/>
      <c r="B83" s="34"/>
      <c r="C83" s="34"/>
      <c r="D83" s="34"/>
      <c r="E83" s="34"/>
      <c r="F83" s="34"/>
      <c r="G83" s="34"/>
      <c r="H83" s="34"/>
      <c r="I83" s="34"/>
      <c r="J83" s="34"/>
      <c r="K83" s="34"/>
    </row>
    <row r="84" spans="1:12" ht="16.5" thickBot="1" x14ac:dyDescent="0.3">
      <c r="A84" s="34"/>
      <c r="B84" s="34"/>
      <c r="C84" s="34"/>
      <c r="E84" s="178"/>
      <c r="F84" s="179"/>
      <c r="G84" s="178"/>
      <c r="J84" s="180"/>
      <c r="K84" s="34"/>
    </row>
    <row r="85" spans="1:12" ht="15.75" x14ac:dyDescent="0.25">
      <c r="A85" s="34"/>
      <c r="B85" s="34"/>
      <c r="D85" s="34"/>
      <c r="E85" s="34"/>
      <c r="F85" s="34"/>
      <c r="G85" s="34"/>
      <c r="H85" s="21"/>
      <c r="I85" s="47"/>
      <c r="J85" s="21"/>
      <c r="K85" s="34"/>
    </row>
    <row r="86" spans="1:12" ht="15.75" x14ac:dyDescent="0.25">
      <c r="A86" s="34"/>
      <c r="B86" s="34"/>
      <c r="D86" s="34"/>
      <c r="E86" s="34"/>
      <c r="F86" s="34"/>
      <c r="G86" s="34"/>
      <c r="H86" s="34"/>
      <c r="I86" s="39"/>
      <c r="J86" s="34"/>
      <c r="K86" s="34"/>
    </row>
    <row r="87" spans="1:12" ht="15.75" x14ac:dyDescent="0.25">
      <c r="A87" s="34"/>
      <c r="B87" s="34"/>
      <c r="D87" s="34"/>
      <c r="E87" s="34"/>
      <c r="F87" s="34"/>
      <c r="G87" s="34"/>
      <c r="H87" s="34"/>
      <c r="I87" s="39"/>
      <c r="J87" s="34"/>
      <c r="K87" s="34"/>
    </row>
    <row r="88" spans="1:12" ht="18.75" customHeight="1" x14ac:dyDescent="0.25">
      <c r="A88" s="34"/>
      <c r="B88" s="34"/>
      <c r="D88" s="34"/>
      <c r="E88" s="34"/>
      <c r="F88" s="34"/>
      <c r="G88" s="34"/>
      <c r="H88" s="34"/>
    </row>
    <row r="89" spans="1:12" ht="45" customHeight="1" x14ac:dyDescent="0.25">
      <c r="A89" s="1114"/>
      <c r="B89" s="1114"/>
      <c r="C89" s="1114"/>
      <c r="D89" s="1114"/>
      <c r="E89" s="1114"/>
      <c r="F89" s="1114"/>
      <c r="G89" s="1114"/>
      <c r="H89" s="1114"/>
      <c r="I89" s="1114"/>
      <c r="J89" s="1114"/>
      <c r="K89" s="1114"/>
      <c r="L89" s="1114"/>
    </row>
    <row r="90" spans="1:12" ht="15.75" x14ac:dyDescent="0.25">
      <c r="A90" s="34"/>
      <c r="B90" s="50"/>
      <c r="C90" s="50"/>
      <c r="D90" s="50"/>
      <c r="E90" s="50"/>
      <c r="F90" s="50"/>
      <c r="G90" s="50"/>
      <c r="H90" s="50"/>
      <c r="I90" s="50"/>
      <c r="J90" s="50"/>
      <c r="K90" s="50"/>
    </row>
    <row r="91" spans="1:12" ht="125.1" customHeight="1" x14ac:dyDescent="0.25">
      <c r="A91" s="34"/>
      <c r="B91" s="50"/>
      <c r="C91" s="50"/>
      <c r="D91" s="50"/>
      <c r="E91" s="50"/>
      <c r="F91" s="50"/>
      <c r="G91" s="50"/>
      <c r="H91" s="50"/>
      <c r="I91" s="50"/>
      <c r="J91" s="50"/>
      <c r="K91" s="50"/>
    </row>
    <row r="92" spans="1:12" ht="35.1" customHeight="1" x14ac:dyDescent="0.25">
      <c r="A92" s="34"/>
      <c r="B92" s="50"/>
      <c r="C92" s="50"/>
      <c r="D92" s="50"/>
      <c r="E92" s="50"/>
      <c r="F92" s="50"/>
      <c r="G92" s="50"/>
      <c r="H92" s="50"/>
      <c r="I92" s="50"/>
      <c r="J92" s="50"/>
      <c r="K92" s="50"/>
    </row>
    <row r="93" spans="1:12" ht="65.099999999999994" customHeight="1" x14ac:dyDescent="0.25">
      <c r="A93" s="34"/>
      <c r="B93" s="50"/>
      <c r="C93" s="50"/>
      <c r="D93" s="50"/>
      <c r="E93" s="50"/>
      <c r="F93" s="50"/>
      <c r="G93" s="50"/>
      <c r="H93" s="1115" t="s">
        <v>197</v>
      </c>
      <c r="I93" s="1115"/>
      <c r="J93" s="1116" t="str">
        <f>J3</f>
        <v>LCTD-XXXXX</v>
      </c>
      <c r="K93" s="1116"/>
      <c r="L93" s="1116"/>
    </row>
    <row r="94" spans="1:12" ht="15.75" x14ac:dyDescent="0.25">
      <c r="A94" s="130"/>
      <c r="B94" s="25"/>
      <c r="C94" s="25"/>
      <c r="D94" s="25"/>
      <c r="E94" s="25"/>
      <c r="F94" s="25"/>
      <c r="G94" s="25"/>
      <c r="H94" s="18"/>
      <c r="I94" s="40"/>
      <c r="J94" s="40"/>
      <c r="K94" s="40"/>
    </row>
    <row r="95" spans="1:12" ht="26.1" customHeight="1" x14ac:dyDescent="0.25">
      <c r="A95" s="1117" t="s">
        <v>233</v>
      </c>
      <c r="B95" s="1117"/>
      <c r="C95" s="1117"/>
      <c r="D95" s="1117"/>
      <c r="E95" s="1117"/>
      <c r="F95" s="1117"/>
      <c r="G95" s="25"/>
      <c r="H95" s="25"/>
      <c r="I95" s="25"/>
      <c r="J95" s="25"/>
      <c r="K95" s="25"/>
    </row>
    <row r="96" spans="1:12" ht="15.75" x14ac:dyDescent="0.25">
      <c r="A96" s="128"/>
      <c r="B96" s="128"/>
      <c r="C96" s="128"/>
      <c r="D96" s="128"/>
      <c r="E96" s="128"/>
      <c r="F96" s="128"/>
      <c r="G96" s="25"/>
      <c r="H96" s="25"/>
      <c r="I96" s="25"/>
      <c r="J96" s="25"/>
      <c r="K96" s="25"/>
    </row>
    <row r="97" spans="1:17" ht="33" customHeight="1" x14ac:dyDescent="0.25">
      <c r="A97" s="205" t="s">
        <v>234</v>
      </c>
      <c r="B97" s="1051" t="s">
        <v>235</v>
      </c>
      <c r="C97" s="1051"/>
      <c r="D97" s="1051"/>
      <c r="E97" s="1051"/>
      <c r="F97" s="1051"/>
      <c r="G97" s="1051"/>
      <c r="H97" s="1051"/>
      <c r="I97" s="1051"/>
      <c r="J97" s="1051"/>
      <c r="K97" s="1051"/>
      <c r="L97" s="1051"/>
    </row>
    <row r="98" spans="1:17" ht="33" customHeight="1" x14ac:dyDescent="0.25">
      <c r="A98" s="205" t="s">
        <v>234</v>
      </c>
      <c r="B98" s="1051" t="s">
        <v>236</v>
      </c>
      <c r="C98" s="1051"/>
      <c r="D98" s="1051"/>
      <c r="E98" s="1051"/>
      <c r="F98" s="1051"/>
      <c r="G98" s="1051"/>
      <c r="H98" s="1051"/>
      <c r="I98" s="1051"/>
      <c r="J98" s="1051"/>
      <c r="K98" s="1051"/>
      <c r="L98" s="1051"/>
    </row>
    <row r="99" spans="1:17" s="114" customFormat="1" ht="33" customHeight="1" x14ac:dyDescent="0.25">
      <c r="A99" s="205" t="s">
        <v>234</v>
      </c>
      <c r="B99" s="1051" t="s">
        <v>237</v>
      </c>
      <c r="C99" s="1051"/>
      <c r="D99" s="1051"/>
      <c r="E99" s="1051"/>
      <c r="F99" s="1051"/>
      <c r="G99" s="1051"/>
      <c r="H99" s="1051"/>
      <c r="I99" s="1051"/>
      <c r="J99" s="1051"/>
      <c r="K99" s="1051"/>
      <c r="L99" s="1051"/>
    </row>
    <row r="100" spans="1:17" ht="23.1" customHeight="1" x14ac:dyDescent="0.25">
      <c r="A100" s="205" t="s">
        <v>234</v>
      </c>
      <c r="B100" s="1051" t="s">
        <v>238</v>
      </c>
      <c r="C100" s="1051"/>
      <c r="D100" s="1051"/>
      <c r="E100" s="1051"/>
      <c r="F100" s="1051"/>
      <c r="G100" s="1051"/>
      <c r="H100" s="1051"/>
      <c r="I100" s="1051"/>
      <c r="J100" s="1051"/>
      <c r="K100" s="1051"/>
      <c r="L100" s="1051"/>
    </row>
    <row r="101" spans="1:17" ht="23.1" customHeight="1" x14ac:dyDescent="0.25">
      <c r="A101" s="205" t="s">
        <v>234</v>
      </c>
      <c r="B101" s="1051" t="s">
        <v>239</v>
      </c>
      <c r="C101" s="1051"/>
      <c r="D101" s="1051"/>
      <c r="E101" s="1051"/>
      <c r="F101" s="1051"/>
      <c r="G101" s="1051"/>
      <c r="H101" s="1051"/>
      <c r="I101" s="1051"/>
      <c r="J101" s="1051"/>
      <c r="K101" s="1051"/>
      <c r="L101" s="1051"/>
    </row>
    <row r="102" spans="1:17" ht="33" customHeight="1" x14ac:dyDescent="0.25">
      <c r="A102" s="206" t="s">
        <v>234</v>
      </c>
      <c r="B102" s="1051" t="s">
        <v>240</v>
      </c>
      <c r="C102" s="1051"/>
      <c r="D102" s="1051"/>
      <c r="E102" s="1051"/>
      <c r="F102" s="1051"/>
      <c r="G102" s="1051"/>
      <c r="H102" s="1051"/>
      <c r="I102" s="1051"/>
      <c r="J102" s="1051"/>
      <c r="K102" s="1051"/>
      <c r="L102" s="1051"/>
    </row>
    <row r="103" spans="1:17" ht="23.1" customHeight="1" x14ac:dyDescent="0.25">
      <c r="A103" s="208" t="s">
        <v>234</v>
      </c>
      <c r="B103" s="1051">
        <v>890</v>
      </c>
      <c r="C103" s="1051"/>
      <c r="D103" s="1051"/>
      <c r="E103" s="1051"/>
      <c r="F103" s="1051"/>
      <c r="G103" s="1051"/>
      <c r="H103" s="1051"/>
      <c r="I103" s="1051"/>
      <c r="J103" s="1051"/>
      <c r="K103" s="1051"/>
      <c r="L103" s="1051"/>
    </row>
    <row r="104" spans="1:17" ht="23.1" customHeight="1" x14ac:dyDescent="0.25">
      <c r="A104" s="208" t="s">
        <v>234</v>
      </c>
      <c r="B104" s="1051" t="s">
        <v>241</v>
      </c>
      <c r="C104" s="1051"/>
      <c r="D104" s="1051"/>
      <c r="E104" s="1051"/>
      <c r="F104" s="1051"/>
      <c r="G104" s="1051"/>
      <c r="H104" s="1051"/>
      <c r="I104" s="1051"/>
      <c r="J104" s="1051"/>
      <c r="K104" s="1051"/>
      <c r="L104" s="1051"/>
    </row>
    <row r="105" spans="1:17" ht="23.1" customHeight="1" x14ac:dyDescent="0.25">
      <c r="A105" s="208" t="s">
        <v>234</v>
      </c>
      <c r="B105" s="1051" t="s">
        <v>242</v>
      </c>
      <c r="C105" s="1051"/>
      <c r="D105" s="1051"/>
      <c r="E105" s="1051"/>
      <c r="F105" s="1051"/>
      <c r="G105" s="1051"/>
      <c r="H105" s="1051"/>
      <c r="I105" s="1051"/>
      <c r="J105" s="1051"/>
      <c r="K105" s="1051"/>
      <c r="L105" s="1051"/>
    </row>
    <row r="106" spans="1:17" ht="23.1" customHeight="1" x14ac:dyDescent="0.25">
      <c r="A106" s="208" t="s">
        <v>234</v>
      </c>
      <c r="B106" s="1051" t="s">
        <v>243</v>
      </c>
      <c r="C106" s="1051"/>
      <c r="D106" s="1051"/>
      <c r="E106" s="1051"/>
      <c r="F106" s="1051"/>
      <c r="G106" s="1051"/>
      <c r="H106" s="1051"/>
      <c r="I106" s="1051"/>
      <c r="J106" s="1051"/>
      <c r="K106" s="1051"/>
      <c r="L106" s="1051"/>
    </row>
    <row r="107" spans="1:17" ht="23.1" customHeight="1" x14ac:dyDescent="0.25">
      <c r="A107" s="208" t="s">
        <v>234</v>
      </c>
      <c r="B107" s="1051" t="s">
        <v>244</v>
      </c>
      <c r="C107" s="1051"/>
      <c r="D107" s="1051"/>
      <c r="E107" s="1051"/>
      <c r="F107" s="1051"/>
      <c r="G107" s="1051"/>
      <c r="H107" s="1051"/>
      <c r="I107" s="1051"/>
      <c r="J107" s="1051"/>
      <c r="K107" s="1051"/>
      <c r="L107" s="1051"/>
    </row>
    <row r="108" spans="1:17" s="207" customFormat="1" ht="33" customHeight="1" x14ac:dyDescent="0.25">
      <c r="A108" s="209" t="s">
        <v>234</v>
      </c>
      <c r="B108" s="1097" t="s">
        <v>245</v>
      </c>
      <c r="C108" s="1097"/>
      <c r="D108" s="1097"/>
      <c r="E108" s="1097"/>
      <c r="F108" s="1097"/>
      <c r="G108" s="1097"/>
      <c r="H108" s="1097"/>
      <c r="I108" s="1097"/>
      <c r="J108" s="1097"/>
      <c r="K108" s="1097"/>
      <c r="L108" s="1097"/>
      <c r="M108" s="520"/>
      <c r="N108" s="521"/>
      <c r="O108" s="521"/>
      <c r="P108" s="521"/>
      <c r="Q108" s="521"/>
    </row>
    <row r="109" spans="1:17" ht="15.75" x14ac:dyDescent="0.25">
      <c r="A109"/>
      <c r="B109" s="294"/>
      <c r="C109" s="294"/>
      <c r="D109" s="294"/>
      <c r="E109" s="504"/>
      <c r="F109" s="504"/>
      <c r="G109" s="504"/>
      <c r="H109" s="504"/>
      <c r="I109" s="504"/>
      <c r="J109" s="504"/>
      <c r="K109" s="504"/>
      <c r="L109"/>
    </row>
    <row r="110" spans="1:17" ht="15.75" x14ac:dyDescent="0.25">
      <c r="A110" s="1091"/>
      <c r="B110" s="1091"/>
      <c r="C110" s="1091"/>
      <c r="D110" s="1091"/>
      <c r="E110" s="504"/>
      <c r="F110" s="504"/>
      <c r="G110" s="504"/>
      <c r="H110" s="504"/>
      <c r="I110" s="504"/>
      <c r="J110" s="504"/>
      <c r="K110" s="504"/>
      <c r="L110"/>
    </row>
    <row r="111" spans="1:17" ht="15.75" x14ac:dyDescent="0.25">
      <c r="A111" s="295"/>
      <c r="B111" s="295"/>
      <c r="C111" s="295"/>
      <c r="D111" s="295"/>
      <c r="E111" s="504"/>
      <c r="F111" s="504"/>
      <c r="G111" s="504"/>
      <c r="H111" s="504"/>
      <c r="I111" s="504"/>
      <c r="J111" s="504"/>
      <c r="K111" s="504"/>
      <c r="L111"/>
    </row>
    <row r="112" spans="1:17" ht="15.75" x14ac:dyDescent="0.25">
      <c r="A112" s="504"/>
      <c r="B112" s="504"/>
      <c r="C112" s="504"/>
      <c r="D112" s="504"/>
      <c r="E112" s="504"/>
      <c r="F112" s="1089"/>
      <c r="G112" s="1089"/>
      <c r="H112" s="1089"/>
      <c r="I112" s="522"/>
      <c r="J112" s="504"/>
      <c r="K112" s="504"/>
      <c r="L112"/>
      <c r="M112" s="25"/>
      <c r="N112" s="1103"/>
      <c r="O112" s="1103"/>
      <c r="P112" s="1103"/>
      <c r="Q112" s="25"/>
    </row>
    <row r="113" spans="1:17" ht="16.5" thickBot="1" x14ac:dyDescent="0.3">
      <c r="A113" s="25"/>
      <c r="B113" s="1104"/>
      <c r="C113" s="1104"/>
      <c r="D113" s="1104"/>
      <c r="E113" s="1104"/>
      <c r="G113" s="25"/>
      <c r="H113" s="1104"/>
      <c r="I113" s="1104"/>
      <c r="J113" s="1104"/>
      <c r="K113" s="1104"/>
      <c r="M113" s="25"/>
      <c r="N113" s="25"/>
      <c r="O113" s="25"/>
      <c r="P113" s="25"/>
      <c r="Q113" s="25"/>
    </row>
    <row r="114" spans="1:17" ht="16.5" thickBot="1" x14ac:dyDescent="0.3">
      <c r="A114" s="115"/>
      <c r="B114" s="1105" t="s">
        <v>246</v>
      </c>
      <c r="C114" s="1105"/>
      <c r="D114" s="1105"/>
      <c r="E114" s="1105"/>
      <c r="F114" s="296"/>
      <c r="G114" s="53"/>
      <c r="H114" s="1105" t="s">
        <v>247</v>
      </c>
      <c r="I114" s="1105"/>
      <c r="J114" s="1105"/>
      <c r="K114" s="1105"/>
      <c r="L114" s="296"/>
      <c r="M114" s="25"/>
      <c r="N114" s="25"/>
      <c r="O114" s="25"/>
      <c r="P114" s="25"/>
      <c r="Q114" s="25"/>
    </row>
    <row r="115" spans="1:17" ht="18.75" customHeight="1" x14ac:dyDescent="0.25">
      <c r="A115" s="25"/>
      <c r="B115" s="1099" t="e">
        <f>VLOOKUP($F114,'DATOS '!C62:P73,2,FALSE)</f>
        <v>#N/A</v>
      </c>
      <c r="C115" s="1098"/>
      <c r="D115" s="1098"/>
      <c r="E115" s="1098"/>
      <c r="F115" s="53"/>
      <c r="H115" s="1099" t="e">
        <f>VLOOKUP($L114,'DATOS '!C62:P73,2,FALSE)</f>
        <v>#N/A</v>
      </c>
      <c r="I115" s="1098"/>
      <c r="J115" s="1098"/>
      <c r="K115" s="1098"/>
    </row>
    <row r="116" spans="1:17" ht="47.25" customHeight="1" x14ac:dyDescent="0.25">
      <c r="A116" s="21"/>
      <c r="B116" s="1099" t="e">
        <f>VLOOKUP($F114,'DATOS '!C62:P73,7,FALSE)</f>
        <v>#N/A</v>
      </c>
      <c r="C116" s="1098"/>
      <c r="D116" s="1098"/>
      <c r="E116" s="1098"/>
      <c r="F116" s="53"/>
      <c r="G116" s="53"/>
      <c r="H116" s="1099" t="e">
        <f>VLOOKUP($L114,'DATOS '!C62:P73,11,FALSE)</f>
        <v>#N/A</v>
      </c>
      <c r="I116" s="1098"/>
      <c r="J116" s="1098"/>
      <c r="K116" s="1098"/>
      <c r="L116" s="53"/>
    </row>
    <row r="117" spans="1:17" ht="15.75" x14ac:dyDescent="0.25">
      <c r="A117" s="25"/>
      <c r="B117" s="21"/>
      <c r="C117" s="1100"/>
      <c r="D117" s="1100"/>
      <c r="E117" s="1100"/>
      <c r="F117" s="1100"/>
    </row>
    <row r="118" spans="1:17" ht="15.75" x14ac:dyDescent="0.25">
      <c r="A118" s="21"/>
      <c r="B118" s="21"/>
      <c r="C118" s="21"/>
      <c r="D118" s="25"/>
      <c r="E118" s="25"/>
      <c r="F118" s="25"/>
      <c r="G118" s="25"/>
      <c r="H118" s="25"/>
      <c r="I118" s="25"/>
      <c r="J118" s="25"/>
      <c r="K118" s="25"/>
    </row>
    <row r="119" spans="1:17" ht="15.75" x14ac:dyDescent="0.25">
      <c r="A119" s="25"/>
      <c r="B119" s="1101" t="s">
        <v>248</v>
      </c>
      <c r="C119" s="1101"/>
      <c r="D119" s="41"/>
      <c r="E119" s="25"/>
      <c r="F119" s="25"/>
      <c r="G119" s="21"/>
      <c r="H119" s="21"/>
      <c r="I119" s="1101" t="s">
        <v>249</v>
      </c>
      <c r="J119" s="1101"/>
      <c r="K119" s="1102"/>
      <c r="L119" s="1102"/>
    </row>
    <row r="120" spans="1:17" ht="15.75" x14ac:dyDescent="0.25">
      <c r="A120" s="25"/>
      <c r="B120" s="21"/>
      <c r="C120" s="21"/>
      <c r="D120" s="21"/>
      <c r="E120" s="21"/>
      <c r="F120" s="21"/>
      <c r="G120" s="21"/>
      <c r="H120" s="21"/>
      <c r="I120" s="21"/>
      <c r="J120" s="25"/>
      <c r="K120" s="25"/>
    </row>
    <row r="121" spans="1:17" ht="15.75" x14ac:dyDescent="0.25">
      <c r="A121" s="1098" t="s">
        <v>250</v>
      </c>
      <c r="B121" s="1098"/>
      <c r="C121" s="1098"/>
      <c r="D121" s="1098"/>
      <c r="E121" s="1098"/>
      <c r="F121" s="1098"/>
      <c r="G121" s="1098"/>
      <c r="H121" s="1098"/>
      <c r="I121" s="1098"/>
      <c r="J121" s="1098"/>
      <c r="K121" s="1098"/>
    </row>
  </sheetData>
  <sheetProtection password="CF7A" sheet="1" objects="1" scenarios="1"/>
  <mergeCells count="99">
    <mergeCell ref="A1:L1"/>
    <mergeCell ref="H3:I3"/>
    <mergeCell ref="J3:L3"/>
    <mergeCell ref="A4:D4"/>
    <mergeCell ref="A6:B6"/>
    <mergeCell ref="D6:K6"/>
    <mergeCell ref="A15:C15"/>
    <mergeCell ref="D15:L15"/>
    <mergeCell ref="A7:B7"/>
    <mergeCell ref="D7:K7"/>
    <mergeCell ref="A8:B8"/>
    <mergeCell ref="D8:K8"/>
    <mergeCell ref="A10:B10"/>
    <mergeCell ref="C10:G10"/>
    <mergeCell ref="H10:I10"/>
    <mergeCell ref="J10:K10"/>
    <mergeCell ref="A11:B11"/>
    <mergeCell ref="D11:F11"/>
    <mergeCell ref="A12:L12"/>
    <mergeCell ref="A14:C14"/>
    <mergeCell ref="D14:L14"/>
    <mergeCell ref="A16:C16"/>
    <mergeCell ref="D16:L16"/>
    <mergeCell ref="A17:C17"/>
    <mergeCell ref="D17:L17"/>
    <mergeCell ref="A18:C18"/>
    <mergeCell ref="D18:L18"/>
    <mergeCell ref="A34:E34"/>
    <mergeCell ref="A19:C19"/>
    <mergeCell ref="A20:C20"/>
    <mergeCell ref="A21:D21"/>
    <mergeCell ref="E21:H21"/>
    <mergeCell ref="A22:L22"/>
    <mergeCell ref="A24:K24"/>
    <mergeCell ref="A25:K25"/>
    <mergeCell ref="A26:C26"/>
    <mergeCell ref="D26:L26"/>
    <mergeCell ref="A28:H28"/>
    <mergeCell ref="A30:L32"/>
    <mergeCell ref="A51:L51"/>
    <mergeCell ref="A36:L36"/>
    <mergeCell ref="A37:B37"/>
    <mergeCell ref="C37:D37"/>
    <mergeCell ref="G37:H37"/>
    <mergeCell ref="A38:B38"/>
    <mergeCell ref="C38:D38"/>
    <mergeCell ref="G38:H38"/>
    <mergeCell ref="H42:I42"/>
    <mergeCell ref="J42:L42"/>
    <mergeCell ref="A43:E43"/>
    <mergeCell ref="A45:L47"/>
    <mergeCell ref="A49:E49"/>
    <mergeCell ref="A53:C53"/>
    <mergeCell ref="E53:F53"/>
    <mergeCell ref="H53:I53"/>
    <mergeCell ref="J53:K53"/>
    <mergeCell ref="A54:C54"/>
    <mergeCell ref="E54:F54"/>
    <mergeCell ref="H54:I54"/>
    <mergeCell ref="J54:K54"/>
    <mergeCell ref="B97:L97"/>
    <mergeCell ref="A55:C55"/>
    <mergeCell ref="E55:F55"/>
    <mergeCell ref="H55:I55"/>
    <mergeCell ref="J55:K55"/>
    <mergeCell ref="A57:K57"/>
    <mergeCell ref="J59:J60"/>
    <mergeCell ref="A82:L82"/>
    <mergeCell ref="A89:L89"/>
    <mergeCell ref="H93:I93"/>
    <mergeCell ref="J93:L93"/>
    <mergeCell ref="A95:F95"/>
    <mergeCell ref="A110:D110"/>
    <mergeCell ref="B98:L98"/>
    <mergeCell ref="B99:L99"/>
    <mergeCell ref="B100:L100"/>
    <mergeCell ref="B101:L101"/>
    <mergeCell ref="B102:L102"/>
    <mergeCell ref="B103:L103"/>
    <mergeCell ref="B104:L104"/>
    <mergeCell ref="B105:L105"/>
    <mergeCell ref="B106:L106"/>
    <mergeCell ref="B107:L107"/>
    <mergeCell ref="B108:L108"/>
    <mergeCell ref="F112:H112"/>
    <mergeCell ref="N112:P112"/>
    <mergeCell ref="B113:E113"/>
    <mergeCell ref="H113:K113"/>
    <mergeCell ref="B114:E114"/>
    <mergeCell ref="H114:K114"/>
    <mergeCell ref="A121:K121"/>
    <mergeCell ref="B115:E115"/>
    <mergeCell ref="H115:K115"/>
    <mergeCell ref="B116:E116"/>
    <mergeCell ref="H116:K116"/>
    <mergeCell ref="C117:F117"/>
    <mergeCell ref="B119:C119"/>
    <mergeCell ref="I119:J119"/>
    <mergeCell ref="K119:L119"/>
  </mergeCells>
  <conditionalFormatting sqref="G61">
    <cfRule type="expression" dxfId="2" priority="3">
      <formula>$G$61&lt;0.12</formula>
    </cfRule>
  </conditionalFormatting>
  <conditionalFormatting sqref="G62">
    <cfRule type="expression" dxfId="1" priority="2">
      <formula>$G$62&lt;0.12</formula>
    </cfRule>
  </conditionalFormatting>
  <conditionalFormatting sqref="G63">
    <cfRule type="expression" dxfId="0" priority="1">
      <formula>$G$63&lt;0.12</formula>
    </cfRule>
  </conditionalFormatting>
  <pageMargins left="0.70866141732283472" right="0.70866141732283472" top="0.74803149606299213" bottom="0.74803149606299213" header="0.31496062992125984" footer="0.31496062992125984"/>
  <pageSetup scale="58" orientation="portrait" r:id="rId1"/>
  <headerFooter>
    <oddHeader>&amp;CMODIFICACIÓN AL CERTIFICADO DE CALIBRACIÓN DE TERMÓMETROS DIGITALES</oddHeader>
    <oddFooter xml:space="preserve">&amp;RRT03-F57 Vr.5 (2023-11-08)
&amp;P de 3 </oddFooter>
  </headerFooter>
  <rowBreaks count="2" manualBreakCount="2">
    <brk id="39" max="11" man="1"/>
    <brk id="90"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'DATOS '!$C$52:$C$54</xm:f>
          </x14:formula1>
          <xm:sqref>L49</xm:sqref>
        </x14:dataValidation>
        <x14:dataValidation type="list" allowBlank="1" showInputMessage="1" showErrorMessage="1" xr:uid="{00000000-0002-0000-0700-000001000000}">
          <x14:formula1>
            <xm:f>'DATOS '!$C$62:$C$73</xm:f>
          </x14:formula1>
          <xm:sqref>L114 F114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16"/>
  <sheetViews>
    <sheetView showGridLines="0" showWhiteSpace="0" view="pageBreakPreview" topLeftCell="A4" zoomScale="80" zoomScaleNormal="80" zoomScaleSheetLayoutView="80" zoomScalePageLayoutView="80" workbookViewId="0">
      <selection activeCell="A12" sqref="A12:L12"/>
    </sheetView>
  </sheetViews>
  <sheetFormatPr baseColWidth="10" defaultColWidth="11.42578125" defaultRowHeight="15" x14ac:dyDescent="0.25"/>
  <cols>
    <col min="1" max="1" width="5.7109375" style="106" customWidth="1"/>
    <col min="2" max="2" width="16.42578125" style="106" customWidth="1"/>
    <col min="3" max="3" width="9.42578125" style="106" customWidth="1"/>
    <col min="4" max="4" width="15.140625" style="106" customWidth="1"/>
    <col min="5" max="5" width="13" style="106" customWidth="1"/>
    <col min="6" max="6" width="12.7109375" style="106" customWidth="1"/>
    <col min="7" max="7" width="15.28515625" style="106" customWidth="1"/>
    <col min="8" max="8" width="12.7109375" style="106" customWidth="1"/>
    <col min="9" max="9" width="18" style="106" customWidth="1"/>
    <col min="10" max="10" width="15.140625" style="106" customWidth="1"/>
    <col min="11" max="11" width="15" style="106" customWidth="1"/>
    <col min="12" max="12" width="5.7109375" style="106" customWidth="1"/>
    <col min="13" max="17" width="11.42578125" style="106" customWidth="1"/>
    <col min="18" max="16384" width="11.42578125" style="106"/>
  </cols>
  <sheetData>
    <row r="1" spans="1:12" ht="125.1" customHeight="1" x14ac:dyDescent="0.25">
      <c r="A1" s="1146"/>
      <c r="B1" s="1146"/>
      <c r="C1" s="1146"/>
      <c r="D1" s="1146"/>
      <c r="E1" s="1146"/>
      <c r="F1" s="1146"/>
      <c r="G1" s="1146"/>
      <c r="H1" s="1146"/>
      <c r="I1" s="1146"/>
      <c r="J1" s="1146"/>
      <c r="K1" s="21"/>
    </row>
    <row r="2" spans="1:12" ht="35.1" customHeight="1" x14ac:dyDescent="0.25">
      <c r="A2" s="131"/>
      <c r="B2" s="131"/>
      <c r="C2" s="131"/>
      <c r="D2" s="131"/>
      <c r="E2" s="131"/>
      <c r="F2" s="131"/>
      <c r="G2" s="131"/>
      <c r="H2" s="131"/>
      <c r="I2" s="131"/>
      <c r="J2" s="131"/>
      <c r="K2" s="131"/>
    </row>
    <row r="3" spans="1:12" ht="65.099999999999994" customHeight="1" x14ac:dyDescent="0.25">
      <c r="A3" s="131"/>
      <c r="B3" s="131"/>
      <c r="C3" s="131"/>
      <c r="D3" s="131"/>
      <c r="E3" s="131"/>
      <c r="F3" s="131"/>
      <c r="G3" s="1115" t="s">
        <v>252</v>
      </c>
      <c r="H3" s="1115"/>
      <c r="I3" s="1133">
        <f>+'DATOS '!M6</f>
        <v>0</v>
      </c>
      <c r="J3" s="1133"/>
      <c r="K3" s="93"/>
    </row>
    <row r="4" spans="1:12" ht="26.1" customHeight="1" x14ac:dyDescent="0.25">
      <c r="A4" s="1117" t="s">
        <v>198</v>
      </c>
      <c r="B4" s="1117"/>
      <c r="C4" s="1117"/>
      <c r="D4" s="1117"/>
      <c r="E4" s="19"/>
      <c r="F4" s="20"/>
      <c r="G4" s="21"/>
      <c r="H4" s="21"/>
      <c r="I4" s="21"/>
      <c r="J4" s="21"/>
      <c r="K4" s="21"/>
    </row>
    <row r="5" spans="1:12" ht="18" customHeight="1" x14ac:dyDescent="0.25">
      <c r="A5" s="22"/>
      <c r="B5" s="22"/>
      <c r="C5" s="22"/>
      <c r="D5" s="20"/>
      <c r="E5" s="20"/>
      <c r="F5" s="20"/>
      <c r="G5" s="21"/>
      <c r="H5" s="21"/>
      <c r="I5" s="21"/>
      <c r="J5" s="21"/>
      <c r="K5" s="21"/>
    </row>
    <row r="6" spans="1:12" ht="26.1" customHeight="1" x14ac:dyDescent="0.25">
      <c r="A6" s="1134" t="s">
        <v>199</v>
      </c>
      <c r="B6" s="1134"/>
      <c r="C6" s="128"/>
      <c r="D6" s="1134">
        <f>+'DATOS '!D6</f>
        <v>0</v>
      </c>
      <c r="E6" s="1134"/>
      <c r="F6" s="1134"/>
      <c r="G6" s="1134"/>
      <c r="H6" s="1134"/>
      <c r="I6" s="1134"/>
      <c r="J6" s="1134"/>
      <c r="K6" s="1134"/>
    </row>
    <row r="7" spans="1:12" ht="26.1" customHeight="1" x14ac:dyDescent="0.25">
      <c r="A7" s="1141" t="s">
        <v>4</v>
      </c>
      <c r="B7" s="1141"/>
      <c r="C7" s="132"/>
      <c r="D7" s="1142">
        <f>+'DATOS '!D7</f>
        <v>0</v>
      </c>
      <c r="E7" s="1134"/>
      <c r="F7" s="1134"/>
      <c r="G7" s="1134"/>
      <c r="H7" s="1134"/>
      <c r="I7" s="1134"/>
      <c r="J7" s="1134"/>
      <c r="K7" s="1134"/>
    </row>
    <row r="8" spans="1:12" ht="26.1" customHeight="1" x14ac:dyDescent="0.25">
      <c r="A8" s="1141" t="s">
        <v>253</v>
      </c>
      <c r="B8" s="1141"/>
      <c r="C8" s="132"/>
      <c r="D8" s="1142">
        <f>+'DATOS '!D8</f>
        <v>0</v>
      </c>
      <c r="E8" s="1134"/>
      <c r="F8" s="1134"/>
      <c r="G8" s="1134"/>
      <c r="H8" s="1134"/>
      <c r="I8" s="1134"/>
      <c r="J8" s="1134"/>
      <c r="K8" s="1134"/>
    </row>
    <row r="9" spans="1:12" ht="26.1" customHeight="1" x14ac:dyDescent="0.25">
      <c r="A9" s="129"/>
      <c r="B9" s="129"/>
      <c r="C9" s="22"/>
      <c r="D9" s="20"/>
      <c r="E9" s="20"/>
      <c r="F9" s="20"/>
      <c r="G9" s="20"/>
      <c r="H9" s="21"/>
      <c r="I9" s="21"/>
      <c r="J9" s="21"/>
      <c r="K9" s="21"/>
    </row>
    <row r="10" spans="1:12" ht="26.1" customHeight="1" x14ac:dyDescent="0.25">
      <c r="A10" s="1134" t="s">
        <v>7</v>
      </c>
      <c r="B10" s="1134"/>
      <c r="C10" s="26"/>
      <c r="D10" s="139">
        <f>'DATOS '!D9</f>
        <v>0</v>
      </c>
      <c r="E10" s="1143"/>
      <c r="F10" s="1143"/>
      <c r="G10" s="21"/>
      <c r="H10" s="1144"/>
      <c r="I10" s="1144"/>
      <c r="J10" s="1143"/>
      <c r="K10" s="1143"/>
    </row>
    <row r="11" spans="1:12" ht="26.1" customHeight="1" x14ac:dyDescent="0.25">
      <c r="A11" s="1135"/>
      <c r="B11" s="1135"/>
      <c r="C11" s="23"/>
      <c r="D11" s="1135"/>
      <c r="E11" s="1135"/>
      <c r="F11" s="1135"/>
      <c r="G11" s="21"/>
      <c r="H11" s="21"/>
      <c r="I11" s="21"/>
      <c r="J11" s="21"/>
      <c r="K11" s="21"/>
    </row>
    <row r="12" spans="1:12" ht="26.1" customHeight="1" x14ac:dyDescent="0.25">
      <c r="A12" s="1117" t="s">
        <v>254</v>
      </c>
      <c r="B12" s="1117"/>
      <c r="C12" s="1117"/>
      <c r="D12" s="1117"/>
      <c r="E12" s="1117"/>
      <c r="F12" s="1117"/>
      <c r="G12" s="1117"/>
      <c r="H12" s="1117"/>
      <c r="I12" s="1117"/>
      <c r="J12" s="1117"/>
      <c r="K12" s="1117"/>
      <c r="L12" s="1117"/>
    </row>
    <row r="13" spans="1:12" ht="26.1" customHeight="1" x14ac:dyDescent="0.25">
      <c r="A13" s="128"/>
      <c r="B13" s="128"/>
      <c r="C13" s="128"/>
      <c r="D13" s="128"/>
      <c r="E13" s="128"/>
      <c r="F13" s="24"/>
      <c r="G13" s="25"/>
      <c r="H13" s="25"/>
      <c r="I13" s="25"/>
      <c r="J13" s="25"/>
      <c r="K13" s="21"/>
    </row>
    <row r="14" spans="1:12" ht="26.1" customHeight="1" x14ac:dyDescent="0.25">
      <c r="A14" s="1134" t="s">
        <v>201</v>
      </c>
      <c r="B14" s="1134"/>
      <c r="C14" s="1134"/>
      <c r="D14" s="1140">
        <f>+'DATOS '!D14</f>
        <v>0</v>
      </c>
      <c r="E14" s="1140"/>
      <c r="F14" s="1140"/>
      <c r="G14" s="1140"/>
      <c r="H14" s="1140"/>
      <c r="I14" s="1140"/>
      <c r="J14" s="1140"/>
      <c r="K14" s="1140"/>
      <c r="L14" s="1140"/>
    </row>
    <row r="15" spans="1:12" ht="26.1" customHeight="1" x14ac:dyDescent="0.25">
      <c r="A15" s="1134" t="s">
        <v>16</v>
      </c>
      <c r="B15" s="1134"/>
      <c r="C15" s="1134"/>
      <c r="D15" s="1138">
        <f>+'DATOS '!D15</f>
        <v>0</v>
      </c>
      <c r="E15" s="1138"/>
      <c r="F15" s="1138"/>
      <c r="G15" s="1138"/>
      <c r="H15" s="1138"/>
      <c r="I15" s="1138"/>
      <c r="J15" s="1138"/>
      <c r="K15" s="1138"/>
      <c r="L15" s="1138"/>
    </row>
    <row r="16" spans="1:12" ht="26.1" customHeight="1" x14ac:dyDescent="0.25">
      <c r="A16" s="1134" t="s">
        <v>202</v>
      </c>
      <c r="B16" s="1134"/>
      <c r="C16" s="1134"/>
      <c r="D16" s="1139">
        <f>+'DATOS '!D17</f>
        <v>0</v>
      </c>
      <c r="E16" s="1139"/>
      <c r="F16" s="1139"/>
      <c r="G16" s="1139"/>
      <c r="H16" s="1139"/>
      <c r="I16" s="1139"/>
      <c r="J16" s="1139"/>
      <c r="K16" s="1139"/>
      <c r="L16" s="1139"/>
    </row>
    <row r="17" spans="1:12" ht="26.1" customHeight="1" x14ac:dyDescent="0.25">
      <c r="A17" s="1134" t="s">
        <v>18</v>
      </c>
      <c r="B17" s="1134"/>
      <c r="C17" s="1134"/>
      <c r="D17" s="1143">
        <f>+'DATOS '!D16</f>
        <v>0</v>
      </c>
      <c r="E17" s="1143"/>
      <c r="F17" s="1143"/>
      <c r="G17" s="1143"/>
      <c r="H17" s="1143"/>
      <c r="I17" s="1143"/>
      <c r="J17" s="1143"/>
      <c r="K17" s="1143"/>
      <c r="L17" s="1143"/>
    </row>
    <row r="18" spans="1:12" ht="26.1" customHeight="1" x14ac:dyDescent="0.25">
      <c r="A18" s="1134" t="s">
        <v>203</v>
      </c>
      <c r="B18" s="1134"/>
      <c r="C18" s="1134"/>
      <c r="D18" s="1140" t="str">
        <f>CONCATENATE('DATOS '!L14," ",'DATOS '!N14," a"," ",'DATOS '!M14," ",'DATOS '!N14)</f>
        <v xml:space="preserve">  a 0,01 </v>
      </c>
      <c r="E18" s="1140"/>
      <c r="F18" s="1140"/>
      <c r="G18" s="1140"/>
      <c r="H18" s="1140"/>
      <c r="I18" s="1140"/>
      <c r="J18" s="1140"/>
      <c r="K18" s="1140"/>
      <c r="L18" s="1140"/>
    </row>
    <row r="19" spans="1:12" ht="26.1" customHeight="1" x14ac:dyDescent="0.25">
      <c r="A19" s="1134" t="s">
        <v>17</v>
      </c>
      <c r="B19" s="1134"/>
      <c r="C19" s="1134"/>
      <c r="D19" s="140">
        <f>+'DATOS '!L15</f>
        <v>0</v>
      </c>
      <c r="E19" s="141" t="s">
        <v>9</v>
      </c>
      <c r="G19" s="26"/>
      <c r="H19" s="26"/>
      <c r="I19" s="130"/>
      <c r="J19" s="25"/>
      <c r="K19" s="21"/>
    </row>
    <row r="20" spans="1:12" ht="26.1" customHeight="1" x14ac:dyDescent="0.25">
      <c r="A20" s="1135"/>
      <c r="B20" s="1135"/>
      <c r="C20" s="1135"/>
      <c r="D20" s="1135"/>
      <c r="E20" s="1135"/>
      <c r="F20" s="1135"/>
      <c r="G20" s="1135"/>
      <c r="H20" s="1135"/>
      <c r="I20" s="129"/>
      <c r="J20" s="21"/>
      <c r="K20" s="21"/>
    </row>
    <row r="21" spans="1:12" ht="26.1" customHeight="1" x14ac:dyDescent="0.25">
      <c r="A21" s="1117" t="s">
        <v>255</v>
      </c>
      <c r="B21" s="1117"/>
      <c r="C21" s="1117"/>
      <c r="D21" s="1117"/>
      <c r="E21" s="1117"/>
      <c r="F21" s="1117"/>
      <c r="G21" s="1117"/>
      <c r="H21" s="1117"/>
      <c r="I21" s="1117"/>
      <c r="J21" s="1117"/>
      <c r="K21" s="1117"/>
      <c r="L21" s="1117"/>
    </row>
    <row r="22" spans="1:12" ht="15.75" x14ac:dyDescent="0.25">
      <c r="A22" s="25"/>
      <c r="B22" s="25"/>
      <c r="C22" s="25"/>
      <c r="D22" s="25"/>
      <c r="E22" s="25"/>
      <c r="F22" s="25"/>
      <c r="G22" s="25"/>
      <c r="H22" s="25"/>
      <c r="I22" s="25"/>
      <c r="J22" s="25"/>
      <c r="K22" s="25"/>
    </row>
    <row r="23" spans="1:12" ht="23.1" customHeight="1" x14ac:dyDescent="0.25">
      <c r="A23" s="1137" t="s">
        <v>205</v>
      </c>
      <c r="B23" s="1137"/>
      <c r="C23" s="1137"/>
      <c r="D23" s="1137"/>
      <c r="E23" s="1137"/>
      <c r="F23" s="1137"/>
      <c r="G23" s="1137"/>
      <c r="H23" s="1137"/>
      <c r="I23" s="1137"/>
      <c r="J23" s="1137"/>
      <c r="K23" s="210"/>
    </row>
    <row r="24" spans="1:12" ht="24.95" customHeight="1" x14ac:dyDescent="0.25">
      <c r="A24" s="1137"/>
      <c r="B24" s="1137"/>
      <c r="C24" s="1137"/>
      <c r="D24" s="1137"/>
      <c r="E24" s="1137"/>
      <c r="F24" s="1137"/>
      <c r="G24" s="1137"/>
      <c r="H24" s="1137"/>
      <c r="I24" s="1137"/>
      <c r="J24" s="1137"/>
      <c r="K24" s="1137"/>
    </row>
    <row r="25" spans="1:12" ht="26.1" customHeight="1" x14ac:dyDescent="0.25">
      <c r="A25" s="1117" t="s">
        <v>206</v>
      </c>
      <c r="B25" s="1117"/>
      <c r="C25" s="1117"/>
      <c r="D25" s="1117"/>
      <c r="E25" s="1138">
        <f>+'DATOS '!M7</f>
        <v>0</v>
      </c>
      <c r="F25" s="1138"/>
      <c r="G25" s="1138"/>
      <c r="H25" s="1138"/>
      <c r="I25" s="25"/>
      <c r="J25" s="25"/>
      <c r="K25" s="25"/>
    </row>
    <row r="26" spans="1:12" ht="24.95" customHeight="1" x14ac:dyDescent="0.25">
      <c r="A26" s="25"/>
      <c r="B26" s="25"/>
      <c r="C26" s="25"/>
      <c r="D26" s="25"/>
      <c r="E26" s="25"/>
      <c r="F26" s="27"/>
      <c r="G26" s="27"/>
      <c r="H26" s="25"/>
      <c r="I26" s="25"/>
      <c r="J26" s="25"/>
      <c r="K26" s="25"/>
    </row>
    <row r="27" spans="1:12" ht="26.1" customHeight="1" x14ac:dyDescent="0.25">
      <c r="I27" s="28"/>
      <c r="J27" s="29"/>
      <c r="K27" s="25"/>
    </row>
    <row r="28" spans="1:12" ht="15.75" x14ac:dyDescent="0.25">
      <c r="A28" s="132"/>
      <c r="B28" s="132"/>
      <c r="C28" s="132"/>
      <c r="D28" s="132"/>
      <c r="E28" s="132"/>
      <c r="F28" s="132"/>
      <c r="G28" s="132"/>
      <c r="H28" s="132"/>
      <c r="I28" s="132"/>
      <c r="J28" s="79"/>
      <c r="K28" s="79"/>
      <c r="L28" s="107"/>
    </row>
    <row r="29" spans="1:12" ht="20.100000000000001" customHeight="1" x14ac:dyDescent="0.25">
      <c r="A29" s="1148"/>
      <c r="B29" s="1148"/>
      <c r="C29" s="1148"/>
      <c r="D29" s="1148"/>
      <c r="E29" s="1148"/>
      <c r="F29" s="1148"/>
      <c r="G29" s="1148"/>
      <c r="H29" s="1148"/>
      <c r="I29" s="1148"/>
      <c r="J29" s="1148"/>
      <c r="K29" s="1148"/>
      <c r="L29" s="1148"/>
    </row>
    <row r="30" spans="1:12" ht="20.100000000000001" customHeight="1" x14ac:dyDescent="0.25">
      <c r="A30" s="1148"/>
      <c r="B30" s="1148"/>
      <c r="C30" s="1148"/>
      <c r="D30" s="1148"/>
      <c r="E30" s="1148"/>
      <c r="F30" s="1148"/>
      <c r="G30" s="1148"/>
      <c r="H30" s="1148"/>
      <c r="I30" s="1148"/>
      <c r="J30" s="1148"/>
      <c r="K30" s="1148"/>
      <c r="L30" s="1148"/>
    </row>
    <row r="31" spans="1:12" ht="21.75" customHeight="1" x14ac:dyDescent="0.25">
      <c r="A31" s="1148"/>
      <c r="B31" s="1148"/>
      <c r="C31" s="1148"/>
      <c r="D31" s="1148"/>
      <c r="E31" s="1148"/>
      <c r="F31" s="1148"/>
      <c r="G31" s="1148"/>
      <c r="H31" s="1148"/>
      <c r="I31" s="1148"/>
      <c r="J31" s="1148"/>
      <c r="K31" s="1148"/>
      <c r="L31" s="1148"/>
    </row>
    <row r="32" spans="1:12" ht="24.95" customHeight="1" x14ac:dyDescent="0.25">
      <c r="A32" s="80"/>
      <c r="B32" s="80"/>
      <c r="C32" s="81"/>
      <c r="D32" s="81"/>
      <c r="E32" s="81"/>
      <c r="F32" s="81"/>
      <c r="G32" s="81"/>
      <c r="H32" s="81"/>
      <c r="I32" s="82"/>
      <c r="J32" s="82"/>
      <c r="K32" s="34"/>
      <c r="L32" s="107"/>
    </row>
    <row r="33" spans="1:12" ht="26.1" customHeight="1" x14ac:dyDescent="0.25">
      <c r="A33" s="1149"/>
      <c r="B33" s="1149"/>
      <c r="C33" s="1149"/>
      <c r="D33" s="1149"/>
      <c r="E33" s="1149"/>
      <c r="F33" s="83"/>
      <c r="G33" s="83"/>
      <c r="H33" s="34"/>
      <c r="I33" s="34"/>
      <c r="J33" s="34"/>
      <c r="K33" s="34"/>
      <c r="L33" s="107"/>
    </row>
    <row r="34" spans="1:12" ht="15.75" customHeight="1" x14ac:dyDescent="0.25">
      <c r="A34" s="107"/>
      <c r="B34" s="108"/>
      <c r="C34" s="108"/>
      <c r="D34" s="108"/>
      <c r="E34" s="108"/>
      <c r="F34" s="108"/>
      <c r="G34" s="108"/>
      <c r="H34" s="108"/>
      <c r="I34" s="108"/>
      <c r="J34" s="108"/>
      <c r="K34" s="108"/>
      <c r="L34" s="108"/>
    </row>
    <row r="35" spans="1:12" ht="24.95" customHeight="1" x14ac:dyDescent="0.25">
      <c r="A35" s="1150"/>
      <c r="B35" s="1150"/>
      <c r="C35" s="1150"/>
      <c r="D35" s="1150"/>
      <c r="E35" s="1150"/>
      <c r="F35" s="1150"/>
      <c r="G35" s="1150"/>
      <c r="H35" s="1150"/>
      <c r="I35" s="1150"/>
      <c r="J35" s="1150"/>
      <c r="K35" s="1150"/>
      <c r="L35" s="1150"/>
    </row>
    <row r="36" spans="1:12" ht="24.95" customHeight="1" x14ac:dyDescent="0.25">
      <c r="A36" s="1151"/>
      <c r="B36" s="1151"/>
      <c r="C36" s="1152"/>
      <c r="D36" s="1152"/>
      <c r="E36" s="109"/>
      <c r="F36" s="84"/>
      <c r="G36" s="84"/>
      <c r="H36" s="84"/>
      <c r="I36" s="84"/>
      <c r="J36" s="84"/>
      <c r="K36" s="84"/>
      <c r="L36" s="107"/>
    </row>
    <row r="37" spans="1:12" ht="24.95" customHeight="1" x14ac:dyDescent="0.25">
      <c r="A37" s="1153"/>
      <c r="B37" s="1153"/>
      <c r="C37" s="1152"/>
      <c r="D37" s="1152"/>
      <c r="E37" s="109"/>
      <c r="F37" s="84"/>
      <c r="G37" s="84"/>
      <c r="H37" s="84"/>
      <c r="I37" s="84"/>
      <c r="J37" s="84"/>
      <c r="K37" s="84"/>
      <c r="L37" s="107"/>
    </row>
    <row r="38" spans="1:12" x14ac:dyDescent="0.25">
      <c r="A38" s="84"/>
      <c r="B38" s="84"/>
      <c r="C38" s="84"/>
      <c r="D38" s="84"/>
      <c r="E38" s="84"/>
      <c r="F38" s="84"/>
      <c r="G38" s="84"/>
      <c r="H38" s="84"/>
      <c r="I38" s="84"/>
      <c r="J38" s="84"/>
      <c r="K38" s="84"/>
      <c r="L38" s="107"/>
    </row>
    <row r="39" spans="1:12" ht="125.1" customHeight="1" x14ac:dyDescent="0.25">
      <c r="A39" s="43"/>
      <c r="B39" s="43"/>
      <c r="C39" s="43"/>
      <c r="D39" s="43"/>
      <c r="E39" s="43"/>
      <c r="F39" s="43"/>
      <c r="G39" s="43"/>
      <c r="H39" s="43"/>
      <c r="I39" s="43"/>
      <c r="J39" s="43"/>
      <c r="K39" s="43"/>
    </row>
    <row r="40" spans="1:12" ht="35.1" customHeight="1" x14ac:dyDescent="0.25">
      <c r="A40" s="43"/>
      <c r="B40" s="43"/>
      <c r="C40" s="43"/>
      <c r="D40" s="43"/>
      <c r="E40" s="43"/>
      <c r="F40" s="43"/>
      <c r="G40" s="43"/>
      <c r="H40" s="43"/>
      <c r="I40" s="43"/>
      <c r="J40" s="43"/>
      <c r="K40" s="43"/>
    </row>
    <row r="41" spans="1:12" ht="65.099999999999994" customHeight="1" x14ac:dyDescent="0.25">
      <c r="A41" s="43"/>
      <c r="B41" s="43"/>
      <c r="C41" s="43"/>
      <c r="D41" s="43"/>
      <c r="E41" s="43"/>
      <c r="F41" s="43"/>
      <c r="G41" s="1115" t="s">
        <v>252</v>
      </c>
      <c r="H41" s="1115"/>
      <c r="I41" s="1142">
        <f>I3</f>
        <v>0</v>
      </c>
      <c r="J41" s="1142"/>
      <c r="K41" s="51"/>
      <c r="L41" s="51"/>
    </row>
    <row r="42" spans="1:12" ht="26.1" customHeight="1" x14ac:dyDescent="0.25">
      <c r="A42" s="1112" t="s">
        <v>256</v>
      </c>
      <c r="B42" s="1112"/>
      <c r="C42" s="1112"/>
      <c r="D42" s="1112"/>
      <c r="E42" s="1112"/>
      <c r="F42" s="1112"/>
      <c r="G42" s="1112"/>
      <c r="H42" s="1112"/>
      <c r="I42" s="130"/>
      <c r="J42" s="32"/>
      <c r="K42" s="25"/>
    </row>
    <row r="43" spans="1:12" ht="15.75" x14ac:dyDescent="0.25">
      <c r="A43" s="29"/>
      <c r="B43" s="130"/>
      <c r="C43" s="130"/>
      <c r="D43" s="130"/>
      <c r="E43" s="130"/>
      <c r="F43" s="130"/>
      <c r="G43" s="130"/>
      <c r="H43" s="130"/>
      <c r="I43" s="130"/>
      <c r="J43" s="30"/>
      <c r="K43" s="25"/>
    </row>
    <row r="44" spans="1:12" ht="15" customHeight="1" x14ac:dyDescent="0.25">
      <c r="A44" s="1147"/>
      <c r="B44" s="1147"/>
      <c r="C44" s="1147"/>
      <c r="D44" s="1147"/>
      <c r="E44" s="1147"/>
      <c r="F44" s="1147"/>
      <c r="G44" s="1147"/>
      <c r="H44" s="1147"/>
      <c r="I44" s="1147"/>
      <c r="J44" s="1147"/>
      <c r="K44" s="1147"/>
      <c r="L44" s="1147"/>
    </row>
    <row r="45" spans="1:12" x14ac:dyDescent="0.25">
      <c r="A45" s="1147"/>
      <c r="B45" s="1147"/>
      <c r="C45" s="1147"/>
      <c r="D45" s="1147"/>
      <c r="E45" s="1147"/>
      <c r="F45" s="1147"/>
      <c r="G45" s="1147"/>
      <c r="H45" s="1147"/>
      <c r="I45" s="1147"/>
      <c r="J45" s="1147"/>
      <c r="K45" s="1147"/>
      <c r="L45" s="1147"/>
    </row>
    <row r="46" spans="1:12" ht="15.75" customHeight="1" x14ac:dyDescent="0.25">
      <c r="A46" s="1147"/>
      <c r="B46" s="1147"/>
      <c r="C46" s="1147"/>
      <c r="D46" s="1147"/>
      <c r="E46" s="1147"/>
      <c r="F46" s="1147"/>
      <c r="G46" s="1147"/>
      <c r="H46" s="1147"/>
      <c r="I46" s="1147"/>
      <c r="J46" s="1147"/>
      <c r="K46" s="1147"/>
      <c r="L46" s="1147"/>
    </row>
    <row r="47" spans="1:12" ht="24.95" customHeight="1" x14ac:dyDescent="0.25">
      <c r="A47" s="42"/>
      <c r="B47" s="42"/>
      <c r="C47" s="42"/>
      <c r="D47" s="42"/>
      <c r="E47" s="42"/>
      <c r="F47" s="42"/>
      <c r="G47" s="42"/>
      <c r="H47" s="42"/>
      <c r="I47" s="42"/>
      <c r="J47" s="42"/>
      <c r="K47" s="42"/>
    </row>
    <row r="48" spans="1:12" ht="26.1" customHeight="1" x14ac:dyDescent="0.25">
      <c r="A48" s="1112"/>
      <c r="B48" s="1112"/>
      <c r="C48" s="1112"/>
      <c r="D48" s="1112"/>
      <c r="E48" s="1112"/>
      <c r="F48" s="130"/>
      <c r="G48" s="130"/>
      <c r="H48" s="25"/>
      <c r="I48" s="25"/>
      <c r="J48" s="30"/>
      <c r="K48" s="25"/>
    </row>
    <row r="49" spans="1:17" ht="15.75" x14ac:dyDescent="0.25">
      <c r="A49" s="127"/>
      <c r="B49" s="127"/>
      <c r="C49" s="127"/>
      <c r="D49" s="127"/>
      <c r="E49" s="127"/>
      <c r="F49" s="130"/>
      <c r="G49" s="130"/>
      <c r="H49" s="25"/>
      <c r="I49" s="25"/>
      <c r="J49" s="30"/>
      <c r="K49" s="25"/>
    </row>
    <row r="50" spans="1:17" x14ac:dyDescent="0.25">
      <c r="A50" s="1147"/>
      <c r="B50" s="1147"/>
      <c r="C50" s="1147"/>
      <c r="D50" s="1147"/>
      <c r="E50" s="1147"/>
      <c r="F50" s="1147"/>
      <c r="G50" s="1147"/>
      <c r="H50" s="1147"/>
      <c r="I50" s="1147"/>
      <c r="J50" s="1147"/>
      <c r="K50" s="1147"/>
    </row>
    <row r="51" spans="1:17" ht="15.75" x14ac:dyDescent="0.25">
      <c r="A51" s="33"/>
      <c r="B51" s="33"/>
      <c r="C51" s="33"/>
      <c r="D51" s="33"/>
      <c r="E51" s="33"/>
      <c r="F51" s="33"/>
      <c r="G51" s="33"/>
      <c r="H51" s="33"/>
      <c r="I51" s="33"/>
      <c r="J51" s="33"/>
      <c r="K51" s="21"/>
    </row>
    <row r="52" spans="1:17" ht="27.95" customHeight="1" x14ac:dyDescent="0.25">
      <c r="A52" s="1113"/>
      <c r="B52" s="1113"/>
      <c r="C52" s="1113"/>
      <c r="D52" s="135"/>
      <c r="E52" s="1113"/>
      <c r="F52" s="1113"/>
      <c r="G52" s="135"/>
      <c r="H52" s="1113"/>
      <c r="I52" s="1113"/>
    </row>
    <row r="53" spans="1:17" ht="27.95" customHeight="1" x14ac:dyDescent="0.25">
      <c r="A53" s="1154"/>
      <c r="B53" s="1154"/>
      <c r="C53" s="1154"/>
      <c r="D53" s="137"/>
      <c r="E53" s="1155"/>
      <c r="F53" s="1156"/>
      <c r="G53" s="136"/>
      <c r="H53" s="1157"/>
      <c r="I53" s="1157"/>
    </row>
    <row r="54" spans="1:17" ht="27.95" customHeight="1" x14ac:dyDescent="0.25">
      <c r="A54" s="1154"/>
      <c r="B54" s="1154"/>
      <c r="C54" s="1154"/>
      <c r="D54" s="85"/>
      <c r="E54" s="1158"/>
      <c r="F54" s="1156"/>
      <c r="G54" s="138"/>
      <c r="H54" s="1157"/>
      <c r="I54" s="1157"/>
    </row>
    <row r="55" spans="1:17" ht="24.95" customHeight="1" x14ac:dyDescent="0.25">
      <c r="A55" s="21"/>
      <c r="B55" s="129"/>
      <c r="C55" s="129"/>
      <c r="D55" s="20"/>
      <c r="E55" s="20"/>
      <c r="F55" s="23"/>
      <c r="G55" s="20"/>
      <c r="H55" s="20"/>
      <c r="I55" s="20"/>
      <c r="J55" s="20"/>
      <c r="K55" s="34"/>
    </row>
    <row r="56" spans="1:17" ht="26.1" customHeight="1" x14ac:dyDescent="0.25">
      <c r="A56" s="1112"/>
      <c r="B56" s="1112"/>
      <c r="C56" s="1112"/>
      <c r="D56" s="1112"/>
      <c r="E56" s="1112"/>
      <c r="F56" s="1112"/>
      <c r="G56" s="1112"/>
      <c r="H56" s="1112"/>
      <c r="I56" s="1112"/>
      <c r="J56" s="1112"/>
      <c r="K56" s="1112"/>
    </row>
    <row r="57" spans="1:17" ht="16.5" x14ac:dyDescent="0.3">
      <c r="A57" s="35"/>
      <c r="B57" s="35"/>
      <c r="C57" s="35"/>
      <c r="D57" s="35"/>
      <c r="E57" s="35"/>
      <c r="F57" s="31"/>
      <c r="G57" s="31"/>
      <c r="H57" s="31"/>
      <c r="I57" s="31"/>
      <c r="J57" s="36"/>
      <c r="K57" s="37"/>
    </row>
    <row r="58" spans="1:17" ht="42" customHeight="1" x14ac:dyDescent="0.25">
      <c r="A58" s="45"/>
      <c r="C58" s="135"/>
      <c r="D58" s="135"/>
      <c r="E58" s="135"/>
      <c r="F58" s="135"/>
      <c r="G58" s="135"/>
      <c r="H58" s="86"/>
      <c r="I58" s="135"/>
      <c r="J58" s="1113"/>
    </row>
    <row r="59" spans="1:17" ht="24.95" customHeight="1" x14ac:dyDescent="0.25">
      <c r="C59" s="135"/>
      <c r="D59" s="135"/>
      <c r="E59" s="135"/>
      <c r="F59" s="135"/>
      <c r="G59" s="135"/>
      <c r="H59" s="135"/>
      <c r="I59" s="135"/>
      <c r="J59" s="1113"/>
      <c r="K59" s="46"/>
    </row>
    <row r="60" spans="1:17" ht="24.95" customHeight="1" x14ac:dyDescent="0.25">
      <c r="A60" s="45"/>
      <c r="C60" s="137"/>
      <c r="D60" s="87"/>
      <c r="E60" s="87"/>
      <c r="F60" s="88"/>
      <c r="G60" s="87"/>
      <c r="H60" s="89"/>
      <c r="I60" s="87"/>
      <c r="J60" s="90"/>
      <c r="M60" s="110"/>
      <c r="N60" s="110"/>
      <c r="P60" s="111"/>
      <c r="Q60" s="111"/>
    </row>
    <row r="61" spans="1:17" ht="24.95" customHeight="1" x14ac:dyDescent="0.25">
      <c r="A61" s="45"/>
      <c r="C61" s="137"/>
      <c r="D61" s="87"/>
      <c r="E61" s="87"/>
      <c r="F61" s="88"/>
      <c r="G61" s="87"/>
      <c r="H61" s="89"/>
      <c r="I61" s="87"/>
      <c r="J61" s="90"/>
      <c r="M61" s="110"/>
      <c r="N61" s="110"/>
      <c r="P61" s="111"/>
      <c r="Q61" s="111"/>
    </row>
    <row r="62" spans="1:17" ht="24.95" customHeight="1" x14ac:dyDescent="0.25">
      <c r="A62" s="44"/>
      <c r="C62" s="112"/>
      <c r="D62" s="87"/>
      <c r="E62" s="87"/>
      <c r="F62" s="88"/>
      <c r="G62" s="87"/>
      <c r="H62" s="89"/>
      <c r="I62" s="87"/>
      <c r="J62" s="90"/>
      <c r="M62" s="110"/>
      <c r="N62" s="110"/>
      <c r="P62" s="111"/>
      <c r="Q62" s="111"/>
    </row>
    <row r="63" spans="1:17" x14ac:dyDescent="0.25">
      <c r="A63" s="44"/>
      <c r="M63" s="110"/>
      <c r="N63" s="110"/>
      <c r="P63" s="111"/>
      <c r="Q63" s="111"/>
    </row>
    <row r="64" spans="1:17" x14ac:dyDescent="0.25">
      <c r="A64" s="38"/>
      <c r="B64" s="38"/>
      <c r="C64" s="38"/>
      <c r="D64" s="38"/>
      <c r="E64" s="38"/>
      <c r="F64" s="38"/>
      <c r="G64" s="38"/>
      <c r="H64" s="38"/>
      <c r="I64" s="38"/>
      <c r="J64" s="38"/>
      <c r="K64" s="38"/>
      <c r="M64" s="110"/>
      <c r="N64" s="110"/>
      <c r="P64" s="111"/>
      <c r="Q64" s="111"/>
    </row>
    <row r="65" spans="1:17" x14ac:dyDescent="0.25">
      <c r="A65" s="38"/>
      <c r="B65" s="38"/>
      <c r="C65" s="38"/>
      <c r="D65" s="38"/>
      <c r="E65" s="38"/>
      <c r="F65" s="38"/>
      <c r="G65" s="38"/>
      <c r="H65" s="38"/>
      <c r="I65" s="38"/>
      <c r="J65" s="38"/>
      <c r="K65" s="38"/>
      <c r="M65" s="110"/>
      <c r="N65" s="110"/>
      <c r="P65" s="111"/>
      <c r="Q65" s="111"/>
    </row>
    <row r="66" spans="1:17" x14ac:dyDescent="0.25">
      <c r="A66" s="38"/>
      <c r="B66" s="38"/>
      <c r="C66" s="38"/>
      <c r="D66" s="38"/>
      <c r="E66" s="38"/>
      <c r="F66" s="38"/>
      <c r="G66" s="38"/>
      <c r="H66" s="38"/>
      <c r="I66" s="38"/>
      <c r="J66" s="38"/>
      <c r="K66" s="38"/>
      <c r="M66" s="110"/>
      <c r="N66" s="110"/>
      <c r="P66" s="111"/>
      <c r="Q66" s="111"/>
    </row>
    <row r="67" spans="1:17" x14ac:dyDescent="0.25">
      <c r="A67" s="38"/>
      <c r="B67" s="38"/>
      <c r="C67" s="38"/>
      <c r="D67" s="38"/>
      <c r="E67" s="38"/>
      <c r="F67" s="38"/>
      <c r="G67" s="38"/>
      <c r="H67" s="38"/>
      <c r="I67" s="38"/>
      <c r="J67" s="38"/>
      <c r="K67" s="38"/>
    </row>
    <row r="68" spans="1:17" x14ac:dyDescent="0.25">
      <c r="A68" s="38"/>
      <c r="B68" s="38"/>
      <c r="C68" s="38"/>
      <c r="D68" s="38"/>
      <c r="E68" s="38"/>
      <c r="F68" s="38"/>
      <c r="G68" s="38"/>
      <c r="H68" s="38"/>
      <c r="I68" s="38"/>
      <c r="J68" s="38"/>
      <c r="K68" s="38"/>
    </row>
    <row r="69" spans="1:17" x14ac:dyDescent="0.25">
      <c r="A69" s="38"/>
      <c r="B69" s="38"/>
      <c r="C69" s="38"/>
      <c r="D69" s="38"/>
      <c r="E69" s="38"/>
      <c r="F69" s="38"/>
      <c r="G69" s="38"/>
      <c r="H69" s="38"/>
      <c r="I69" s="38"/>
      <c r="J69" s="38"/>
      <c r="K69" s="38"/>
    </row>
    <row r="70" spans="1:17" x14ac:dyDescent="0.25">
      <c r="A70" s="38"/>
      <c r="B70" s="38"/>
      <c r="C70" s="38"/>
      <c r="D70" s="38"/>
      <c r="E70" s="38"/>
      <c r="F70" s="38"/>
      <c r="G70" s="38"/>
      <c r="H70" s="38"/>
      <c r="I70" s="38"/>
      <c r="J70" s="38"/>
      <c r="K70" s="38"/>
    </row>
    <row r="71" spans="1:17" x14ac:dyDescent="0.25">
      <c r="A71" s="38"/>
      <c r="B71" s="38"/>
      <c r="C71" s="38"/>
      <c r="D71" s="38"/>
      <c r="E71" s="38"/>
      <c r="F71" s="38"/>
      <c r="G71" s="38"/>
      <c r="H71" s="38"/>
      <c r="I71" s="38"/>
      <c r="J71" s="38"/>
      <c r="K71" s="38"/>
    </row>
    <row r="72" spans="1:17" x14ac:dyDescent="0.25">
      <c r="A72" s="38"/>
      <c r="B72" s="38"/>
      <c r="C72" s="38"/>
      <c r="D72" s="38"/>
      <c r="E72" s="38"/>
      <c r="F72" s="38"/>
      <c r="G72" s="38"/>
      <c r="H72" s="38"/>
      <c r="I72" s="38"/>
      <c r="J72" s="38"/>
      <c r="K72" s="38"/>
    </row>
    <row r="73" spans="1:17" x14ac:dyDescent="0.25">
      <c r="A73" s="38"/>
      <c r="B73" s="38"/>
      <c r="C73" s="38"/>
      <c r="D73" s="38"/>
      <c r="E73" s="38"/>
      <c r="F73" s="38"/>
      <c r="G73" s="38"/>
      <c r="H73" s="38"/>
      <c r="I73" s="38"/>
      <c r="J73" s="38"/>
      <c r="K73" s="38"/>
    </row>
    <row r="74" spans="1:17" x14ac:dyDescent="0.25">
      <c r="A74" s="38"/>
      <c r="B74" s="38"/>
      <c r="C74" s="38"/>
      <c r="D74" s="38"/>
      <c r="E74" s="38"/>
      <c r="F74" s="38"/>
      <c r="G74" s="38"/>
      <c r="H74" s="38"/>
      <c r="I74" s="38"/>
      <c r="J74" s="38"/>
      <c r="K74" s="38"/>
    </row>
    <row r="75" spans="1:17" x14ac:dyDescent="0.25">
      <c r="A75" s="38"/>
      <c r="B75" s="38"/>
      <c r="C75" s="38"/>
      <c r="D75" s="38"/>
      <c r="E75" s="38"/>
      <c r="F75" s="38"/>
      <c r="G75" s="38"/>
      <c r="H75" s="38"/>
      <c r="I75" s="38"/>
      <c r="J75" s="38"/>
      <c r="K75" s="38"/>
    </row>
    <row r="76" spans="1:17" x14ac:dyDescent="0.25">
      <c r="A76" s="38"/>
      <c r="B76" s="38"/>
      <c r="C76" s="38"/>
      <c r="D76" s="38"/>
      <c r="E76" s="38"/>
      <c r="F76" s="38"/>
      <c r="G76" s="38"/>
      <c r="H76" s="38"/>
      <c r="I76" s="38"/>
      <c r="J76" s="38"/>
      <c r="K76" s="38"/>
    </row>
    <row r="77" spans="1:17" x14ac:dyDescent="0.25">
      <c r="A77" s="38"/>
      <c r="B77" s="38"/>
      <c r="C77" s="38"/>
      <c r="D77" s="38"/>
      <c r="E77" s="38"/>
      <c r="F77" s="38"/>
      <c r="G77" s="38"/>
      <c r="H77" s="38"/>
      <c r="I77" s="38"/>
      <c r="J77" s="38"/>
      <c r="K77" s="38"/>
    </row>
    <row r="78" spans="1:17" x14ac:dyDescent="0.25">
      <c r="A78" s="38"/>
      <c r="B78" s="38"/>
      <c r="C78" s="38"/>
      <c r="D78" s="38"/>
      <c r="E78" s="38"/>
      <c r="F78" s="38"/>
      <c r="G78" s="38"/>
      <c r="H78" s="38"/>
      <c r="I78" s="38"/>
      <c r="J78" s="38"/>
      <c r="K78" s="38"/>
    </row>
    <row r="79" spans="1:17" x14ac:dyDescent="0.25">
      <c r="A79" s="38"/>
      <c r="B79" s="38"/>
      <c r="C79" s="38"/>
      <c r="D79" s="38"/>
      <c r="E79" s="38"/>
      <c r="F79" s="38"/>
      <c r="G79" s="38"/>
      <c r="H79" s="38"/>
      <c r="I79" s="38"/>
      <c r="J79" s="38"/>
      <c r="K79" s="38"/>
    </row>
    <row r="80" spans="1:17" ht="33" customHeight="1" x14ac:dyDescent="0.25">
      <c r="A80" s="1114"/>
      <c r="B80" s="1114"/>
      <c r="C80" s="1114"/>
      <c r="D80" s="1114"/>
      <c r="E80" s="1114"/>
      <c r="F80" s="1114"/>
      <c r="G80" s="1114"/>
      <c r="H80" s="1114"/>
      <c r="I80" s="1114"/>
      <c r="J80" s="1114"/>
      <c r="K80" s="1114"/>
      <c r="L80" s="1114"/>
    </row>
    <row r="81" spans="1:12" ht="15.75" x14ac:dyDescent="0.25">
      <c r="A81" s="34"/>
      <c r="B81" s="34"/>
      <c r="C81" s="34"/>
      <c r="D81" s="34"/>
      <c r="E81" s="34"/>
      <c r="F81" s="34"/>
      <c r="G81" s="34"/>
      <c r="H81" s="34"/>
      <c r="I81" s="34"/>
      <c r="J81" s="34"/>
      <c r="K81" s="34"/>
    </row>
    <row r="82" spans="1:12" ht="15.75" x14ac:dyDescent="0.25">
      <c r="A82" s="34"/>
      <c r="B82" s="34"/>
      <c r="C82" s="34"/>
      <c r="E82" s="91"/>
      <c r="F82" s="92"/>
      <c r="G82" s="91"/>
      <c r="J82" s="28"/>
      <c r="K82" s="34"/>
    </row>
    <row r="83" spans="1:12" ht="15.75" x14ac:dyDescent="0.25">
      <c r="A83" s="34"/>
      <c r="B83" s="34"/>
      <c r="D83" s="34"/>
      <c r="E83" s="34"/>
      <c r="F83" s="34"/>
      <c r="G83" s="34"/>
      <c r="H83" s="21"/>
      <c r="I83" s="47"/>
      <c r="J83" s="21"/>
      <c r="K83" s="34"/>
    </row>
    <row r="84" spans="1:12" ht="15.75" x14ac:dyDescent="0.25">
      <c r="A84" s="34"/>
      <c r="B84" s="34"/>
      <c r="D84" s="34"/>
      <c r="E84" s="34"/>
      <c r="F84" s="34"/>
      <c r="G84" s="34"/>
      <c r="H84" s="34"/>
      <c r="I84" s="39"/>
      <c r="J84" s="34"/>
      <c r="K84" s="34"/>
    </row>
    <row r="85" spans="1:12" ht="15.75" x14ac:dyDescent="0.25">
      <c r="A85" s="34"/>
      <c r="B85" s="34"/>
      <c r="D85" s="34"/>
      <c r="E85" s="34"/>
      <c r="F85" s="34"/>
      <c r="G85" s="34"/>
      <c r="H85" s="34"/>
      <c r="I85" s="39"/>
      <c r="J85" s="34"/>
      <c r="K85" s="34"/>
    </row>
    <row r="86" spans="1:12" ht="18.75" customHeight="1" x14ac:dyDescent="0.25">
      <c r="A86" s="34"/>
      <c r="B86" s="34"/>
      <c r="D86" s="34"/>
      <c r="E86" s="34"/>
      <c r="F86" s="34"/>
      <c r="G86" s="34"/>
      <c r="H86" s="34"/>
    </row>
    <row r="87" spans="1:12" ht="125.1" customHeight="1" x14ac:dyDescent="0.25">
      <c r="A87" s="34"/>
      <c r="B87" s="50"/>
      <c r="C87" s="50"/>
      <c r="D87" s="50"/>
      <c r="E87" s="50"/>
      <c r="F87" s="50"/>
      <c r="G87" s="50"/>
      <c r="H87" s="50"/>
      <c r="I87" s="50"/>
      <c r="J87" s="50"/>
      <c r="K87" s="50"/>
    </row>
    <row r="88" spans="1:12" ht="35.1" customHeight="1" x14ac:dyDescent="0.25">
      <c r="A88" s="34"/>
      <c r="B88" s="50"/>
      <c r="C88" s="50"/>
      <c r="D88" s="50"/>
      <c r="E88" s="50"/>
      <c r="F88" s="50"/>
      <c r="G88" s="50"/>
      <c r="H88" s="50"/>
      <c r="I88" s="50"/>
      <c r="J88" s="50"/>
      <c r="K88" s="50"/>
    </row>
    <row r="89" spans="1:12" ht="65.099999999999994" customHeight="1" x14ac:dyDescent="0.25">
      <c r="A89" s="34"/>
      <c r="B89" s="50"/>
      <c r="C89" s="50"/>
      <c r="D89" s="50"/>
      <c r="E89" s="50"/>
      <c r="F89" s="50"/>
      <c r="G89" s="1115" t="s">
        <v>252</v>
      </c>
      <c r="H89" s="1115"/>
      <c r="I89" s="1160">
        <f>I3</f>
        <v>0</v>
      </c>
      <c r="J89" s="1160"/>
      <c r="L89" s="113"/>
    </row>
    <row r="90" spans="1:12" ht="15.75" x14ac:dyDescent="0.25">
      <c r="A90" s="130"/>
      <c r="B90" s="25"/>
      <c r="C90" s="25"/>
      <c r="D90" s="25"/>
      <c r="E90" s="25"/>
      <c r="F90" s="25"/>
      <c r="G90" s="25"/>
      <c r="H90" s="18"/>
      <c r="I90" s="40"/>
      <c r="J90" s="40"/>
      <c r="K90" s="40"/>
    </row>
    <row r="91" spans="1:12" ht="26.1" customHeight="1" x14ac:dyDescent="0.25">
      <c r="A91" s="1117" t="s">
        <v>257</v>
      </c>
      <c r="B91" s="1117"/>
      <c r="C91" s="1117"/>
      <c r="D91" s="1117"/>
      <c r="E91" s="1117"/>
      <c r="F91" s="1117"/>
      <c r="G91" s="25"/>
      <c r="H91" s="25"/>
      <c r="I91" s="25"/>
      <c r="J91" s="25"/>
      <c r="K91" s="25"/>
    </row>
    <row r="92" spans="1:12" ht="23.1" customHeight="1" x14ac:dyDescent="0.25">
      <c r="A92" s="128"/>
      <c r="B92" s="128"/>
      <c r="C92" s="128"/>
      <c r="D92" s="128"/>
      <c r="E92" s="128"/>
      <c r="F92" s="128"/>
      <c r="G92" s="25"/>
      <c r="H92" s="25"/>
      <c r="I92" s="25"/>
      <c r="J92" s="25"/>
      <c r="K92" s="25"/>
    </row>
    <row r="93" spans="1:12" ht="23.1" customHeight="1" x14ac:dyDescent="0.25">
      <c r="A93" s="134"/>
      <c r="B93" s="1159"/>
      <c r="C93" s="1159"/>
      <c r="D93" s="1159"/>
      <c r="E93" s="1159"/>
      <c r="F93" s="1159"/>
      <c r="G93" s="1159"/>
      <c r="H93" s="1159"/>
      <c r="I93" s="1159"/>
      <c r="J93" s="1159"/>
      <c r="K93" s="27"/>
      <c r="L93" s="27"/>
    </row>
    <row r="94" spans="1:12" ht="23.1" customHeight="1" x14ac:dyDescent="0.25">
      <c r="A94" s="134"/>
      <c r="B94" s="1159"/>
      <c r="C94" s="1159"/>
      <c r="D94" s="1159"/>
      <c r="E94" s="1159"/>
      <c r="F94" s="1159"/>
      <c r="G94" s="1159"/>
      <c r="H94" s="1159"/>
      <c r="I94" s="1159"/>
      <c r="J94" s="1159"/>
      <c r="K94" s="27"/>
      <c r="L94" s="27"/>
    </row>
    <row r="95" spans="1:12" s="114" customFormat="1" ht="23.1" customHeight="1" x14ac:dyDescent="0.25">
      <c r="A95" s="48"/>
      <c r="B95" s="1159"/>
      <c r="C95" s="1159"/>
      <c r="D95" s="1159"/>
      <c r="E95" s="1159"/>
      <c r="F95" s="1159"/>
      <c r="G95" s="1159"/>
      <c r="H95" s="1159"/>
      <c r="I95" s="1159"/>
      <c r="J95" s="1159"/>
      <c r="K95" s="27"/>
      <c r="L95" s="27"/>
    </row>
    <row r="96" spans="1:12" ht="23.1" customHeight="1" x14ac:dyDescent="0.25">
      <c r="A96" s="134"/>
      <c r="B96" s="1159"/>
      <c r="C96" s="1159"/>
      <c r="D96" s="1159"/>
      <c r="E96" s="1159"/>
      <c r="F96" s="1159"/>
      <c r="G96" s="1159"/>
      <c r="H96" s="1159"/>
      <c r="I96" s="1159"/>
      <c r="J96" s="1159"/>
      <c r="K96" s="27"/>
      <c r="L96" s="27"/>
    </row>
    <row r="97" spans="1:17" ht="23.1" customHeight="1" x14ac:dyDescent="0.25">
      <c r="A97" s="134"/>
      <c r="B97" s="1159"/>
      <c r="C97" s="1159"/>
      <c r="D97" s="1159"/>
      <c r="E97" s="1159"/>
      <c r="F97" s="1159"/>
      <c r="G97" s="1159"/>
      <c r="H97" s="1159"/>
      <c r="I97" s="1159"/>
      <c r="J97" s="1159"/>
      <c r="K97" s="27"/>
      <c r="L97" s="27"/>
    </row>
    <row r="98" spans="1:17" ht="23.1" customHeight="1" x14ac:dyDescent="0.25">
      <c r="A98" s="133"/>
      <c r="B98" s="1159"/>
      <c r="C98" s="1159"/>
      <c r="D98" s="1159"/>
      <c r="E98" s="1159"/>
      <c r="F98" s="1159"/>
      <c r="G98" s="1159"/>
      <c r="H98" s="1159"/>
      <c r="I98" s="1159"/>
      <c r="J98" s="1159"/>
      <c r="K98" s="27"/>
      <c r="L98" s="27"/>
    </row>
    <row r="99" spans="1:17" ht="23.1" customHeight="1" x14ac:dyDescent="0.25">
      <c r="A99" s="134"/>
      <c r="B99" s="1159"/>
      <c r="C99" s="1159"/>
      <c r="D99" s="1159"/>
      <c r="E99" s="1159"/>
      <c r="F99" s="1159"/>
      <c r="G99" s="1159"/>
      <c r="H99" s="1159"/>
      <c r="I99" s="1159"/>
      <c r="J99" s="1159"/>
      <c r="K99" s="27"/>
      <c r="L99" s="27"/>
    </row>
    <row r="100" spans="1:17" ht="23.1" customHeight="1" x14ac:dyDescent="0.25">
      <c r="A100" s="134"/>
      <c r="B100" s="1159"/>
      <c r="C100" s="1159"/>
      <c r="D100" s="1159"/>
      <c r="E100" s="1159"/>
      <c r="F100" s="1159"/>
      <c r="G100" s="1159"/>
      <c r="H100" s="1159"/>
      <c r="I100" s="1159"/>
      <c r="J100" s="1159"/>
      <c r="K100" s="27"/>
      <c r="L100" s="27"/>
    </row>
    <row r="101" spans="1:17" ht="23.1" customHeight="1" x14ac:dyDescent="0.25">
      <c r="A101" s="134"/>
      <c r="B101" s="1159"/>
      <c r="C101" s="1159"/>
      <c r="D101" s="1159"/>
      <c r="E101" s="1159"/>
      <c r="F101" s="1159"/>
      <c r="G101" s="1159"/>
      <c r="H101" s="1159"/>
      <c r="I101" s="1159"/>
      <c r="J101" s="1159"/>
      <c r="K101" s="27"/>
      <c r="L101" s="27"/>
    </row>
    <row r="102" spans="1:17" ht="23.1" customHeight="1" x14ac:dyDescent="0.25">
      <c r="A102" s="134"/>
      <c r="B102" s="1159"/>
      <c r="C102" s="1159"/>
      <c r="D102" s="1159"/>
      <c r="E102" s="1159"/>
      <c r="F102" s="1159"/>
      <c r="G102" s="1159"/>
      <c r="H102" s="1159"/>
      <c r="I102" s="1159"/>
      <c r="J102" s="1159"/>
      <c r="K102" s="27"/>
      <c r="L102" s="27"/>
    </row>
    <row r="103" spans="1:17" ht="23.1" customHeight="1" x14ac:dyDescent="0.25">
      <c r="A103" s="134"/>
      <c r="B103" s="1159"/>
      <c r="C103" s="1159"/>
      <c r="D103" s="1159"/>
      <c r="E103" s="1159"/>
      <c r="F103" s="1159"/>
      <c r="G103" s="1159"/>
      <c r="H103" s="1159"/>
      <c r="I103" s="1159"/>
      <c r="J103" s="1159"/>
      <c r="K103" s="27"/>
      <c r="L103" s="27"/>
    </row>
    <row r="104" spans="1:17" ht="23.1" customHeight="1" x14ac:dyDescent="0.25">
      <c r="A104" s="21"/>
      <c r="B104" s="21"/>
      <c r="C104" s="21"/>
      <c r="D104" s="21"/>
      <c r="E104" s="25"/>
      <c r="F104" s="25"/>
      <c r="G104" s="25"/>
      <c r="H104" s="25"/>
      <c r="I104" s="25"/>
      <c r="J104" s="25"/>
      <c r="K104" s="25"/>
    </row>
    <row r="105" spans="1:17" ht="15.75" x14ac:dyDescent="0.25">
      <c r="A105" s="1100"/>
      <c r="B105" s="1100"/>
      <c r="C105" s="1100"/>
      <c r="D105" s="1100"/>
      <c r="E105" s="25"/>
      <c r="F105" s="25"/>
      <c r="G105" s="25"/>
      <c r="H105" s="25"/>
      <c r="I105" s="25"/>
      <c r="J105" s="25"/>
      <c r="K105" s="25"/>
    </row>
    <row r="106" spans="1:17" ht="15.75" x14ac:dyDescent="0.25">
      <c r="A106" s="133"/>
      <c r="B106" s="133"/>
      <c r="C106" s="133"/>
      <c r="D106" s="133"/>
      <c r="E106" s="25"/>
      <c r="F106" s="25"/>
      <c r="G106" s="25"/>
      <c r="H106" s="25"/>
      <c r="I106" s="25"/>
      <c r="J106" s="25"/>
      <c r="K106" s="25"/>
    </row>
    <row r="107" spans="1:17" ht="15.75" x14ac:dyDescent="0.25">
      <c r="A107" s="25"/>
      <c r="B107" s="25"/>
      <c r="C107" s="25"/>
      <c r="D107" s="25"/>
      <c r="E107" s="25"/>
      <c r="F107" s="1103"/>
      <c r="G107" s="1103"/>
      <c r="H107" s="1103"/>
      <c r="I107" s="115"/>
      <c r="J107" s="25"/>
      <c r="K107" s="25"/>
      <c r="M107" s="25"/>
      <c r="N107" s="1103"/>
      <c r="O107" s="1103"/>
      <c r="P107" s="1103"/>
      <c r="Q107" s="25"/>
    </row>
    <row r="108" spans="1:17" ht="15.75" x14ac:dyDescent="0.25">
      <c r="A108" s="25"/>
      <c r="B108" s="94"/>
      <c r="C108" s="94"/>
      <c r="D108" s="94"/>
      <c r="E108" s="94"/>
      <c r="F108" s="52"/>
      <c r="G108" s="1104"/>
      <c r="H108" s="1104"/>
      <c r="I108" s="1104"/>
      <c r="J108" s="116"/>
      <c r="K108" s="25"/>
      <c r="M108" s="25"/>
      <c r="N108" s="25"/>
      <c r="O108" s="25"/>
      <c r="P108" s="25"/>
      <c r="Q108" s="25"/>
    </row>
    <row r="109" spans="1:17" ht="15.75" customHeight="1" x14ac:dyDescent="0.25">
      <c r="A109" s="115"/>
      <c r="B109" s="1105" t="s">
        <v>258</v>
      </c>
      <c r="C109" s="1105"/>
      <c r="D109" s="1105"/>
      <c r="E109" s="1105"/>
      <c r="F109" s="53"/>
      <c r="G109" s="1098" t="s">
        <v>259</v>
      </c>
      <c r="H109" s="1098"/>
      <c r="I109" s="1098"/>
      <c r="J109" s="49"/>
      <c r="K109" s="49"/>
      <c r="M109" s="25"/>
      <c r="N109" s="25"/>
      <c r="O109" s="25"/>
      <c r="P109" s="25"/>
      <c r="Q109" s="25"/>
    </row>
    <row r="110" spans="1:17" ht="15.75" x14ac:dyDescent="0.25">
      <c r="A110" s="25"/>
      <c r="B110" s="1098" t="e">
        <f>VLOOKUP($F$108,'DATOS '!C59:L68,2,FALSE)</f>
        <v>#N/A</v>
      </c>
      <c r="C110" s="1098"/>
      <c r="D110" s="1098"/>
      <c r="E110" s="1098"/>
      <c r="F110" s="53"/>
      <c r="G110" s="1098" t="e">
        <f>VLOOKUP($J$108,'DATOS '!C59:L68,2,FALSE)</f>
        <v>#N/A</v>
      </c>
      <c r="H110" s="1098"/>
      <c r="I110" s="1098"/>
      <c r="J110" s="49"/>
      <c r="K110" s="49"/>
    </row>
    <row r="111" spans="1:17" ht="33" customHeight="1" x14ac:dyDescent="0.25">
      <c r="A111" s="21"/>
      <c r="B111" s="1098" t="e">
        <f>VLOOKUP($F$108,'DATOS '!C59:M68,7,FALSE)</f>
        <v>#N/A</v>
      </c>
      <c r="C111" s="1098"/>
      <c r="D111" s="1098"/>
      <c r="E111" s="1098"/>
      <c r="F111" s="53"/>
      <c r="G111" s="1098" t="e">
        <f>VLOOKUP($J$108,'DATOS '!C59:M68,11,FALSE)</f>
        <v>#N/A</v>
      </c>
      <c r="H111" s="1098"/>
      <c r="I111" s="1098"/>
      <c r="J111" s="49"/>
      <c r="K111" s="49"/>
      <c r="L111" s="53"/>
    </row>
    <row r="112" spans="1:17" ht="15.75" x14ac:dyDescent="0.25">
      <c r="A112" s="25"/>
      <c r="B112" s="21"/>
      <c r="C112" s="1100"/>
      <c r="D112" s="1100"/>
      <c r="E112" s="1100"/>
      <c r="F112" s="1100"/>
    </row>
    <row r="113" spans="1:11" ht="15.75" x14ac:dyDescent="0.25">
      <c r="A113" s="21"/>
      <c r="B113" s="21"/>
      <c r="C113" s="21"/>
      <c r="D113" s="25"/>
      <c r="E113" s="25"/>
      <c r="F113" s="25"/>
      <c r="G113" s="25"/>
      <c r="H113" s="25"/>
      <c r="I113" s="25"/>
      <c r="J113" s="25"/>
      <c r="K113" s="25"/>
    </row>
    <row r="114" spans="1:11" ht="15.75" x14ac:dyDescent="0.25">
      <c r="A114" s="25"/>
      <c r="B114" s="1101" t="s">
        <v>248</v>
      </c>
      <c r="C114" s="1101"/>
      <c r="D114" s="41"/>
      <c r="E114" s="25"/>
      <c r="F114" s="25"/>
      <c r="G114" s="1101" t="s">
        <v>249</v>
      </c>
      <c r="H114" s="1101"/>
      <c r="I114" s="41"/>
    </row>
    <row r="115" spans="1:11" ht="15.75" x14ac:dyDescent="0.25">
      <c r="A115" s="25"/>
      <c r="B115" s="21"/>
      <c r="C115" s="21"/>
      <c r="D115" s="21"/>
      <c r="E115" s="21"/>
      <c r="F115" s="21"/>
      <c r="G115" s="21"/>
      <c r="H115" s="21"/>
      <c r="I115" s="21"/>
      <c r="J115" s="25"/>
      <c r="K115" s="25"/>
    </row>
    <row r="116" spans="1:11" ht="15.75" x14ac:dyDescent="0.25">
      <c r="A116" s="1098" t="s">
        <v>250</v>
      </c>
      <c r="B116" s="1098"/>
      <c r="C116" s="1098"/>
      <c r="D116" s="1098"/>
      <c r="E116" s="1098"/>
      <c r="F116" s="1098"/>
      <c r="G116" s="1098"/>
      <c r="H116" s="1098"/>
      <c r="I116" s="1098"/>
      <c r="J116" s="1098"/>
      <c r="K116" s="1098"/>
    </row>
  </sheetData>
  <sheetProtection password="CF7A" sheet="1" objects="1" scenarios="1"/>
  <mergeCells count="88">
    <mergeCell ref="A116:K116"/>
    <mergeCell ref="G3:H3"/>
    <mergeCell ref="I3:J3"/>
    <mergeCell ref="G41:H41"/>
    <mergeCell ref="G89:H89"/>
    <mergeCell ref="I89:J89"/>
    <mergeCell ref="I41:J41"/>
    <mergeCell ref="B93:J93"/>
    <mergeCell ref="B94:J94"/>
    <mergeCell ref="B95:J95"/>
    <mergeCell ref="B110:E110"/>
    <mergeCell ref="B111:E111"/>
    <mergeCell ref="C112:F112"/>
    <mergeCell ref="B114:C114"/>
    <mergeCell ref="G114:H114"/>
    <mergeCell ref="A105:D105"/>
    <mergeCell ref="N107:P107"/>
    <mergeCell ref="B109:E109"/>
    <mergeCell ref="G109:I109"/>
    <mergeCell ref="G108:I108"/>
    <mergeCell ref="G110:I110"/>
    <mergeCell ref="G111:I111"/>
    <mergeCell ref="F107:H107"/>
    <mergeCell ref="B99:J99"/>
    <mergeCell ref="B100:J100"/>
    <mergeCell ref="B101:J101"/>
    <mergeCell ref="B102:J102"/>
    <mergeCell ref="B103:J103"/>
    <mergeCell ref="B98:J98"/>
    <mergeCell ref="A56:K56"/>
    <mergeCell ref="J58:J59"/>
    <mergeCell ref="A80:L80"/>
    <mergeCell ref="A91:F91"/>
    <mergeCell ref="A54:C54"/>
    <mergeCell ref="E54:F54"/>
    <mergeCell ref="H54:I54"/>
    <mergeCell ref="B96:J96"/>
    <mergeCell ref="B97:J97"/>
    <mergeCell ref="A50:K50"/>
    <mergeCell ref="A52:C52"/>
    <mergeCell ref="E52:F52"/>
    <mergeCell ref="H52:I52"/>
    <mergeCell ref="A53:C53"/>
    <mergeCell ref="E53:F53"/>
    <mergeCell ref="H53:I53"/>
    <mergeCell ref="A24:K24"/>
    <mergeCell ref="A16:C16"/>
    <mergeCell ref="D16:L16"/>
    <mergeCell ref="A44:L46"/>
    <mergeCell ref="A48:E48"/>
    <mergeCell ref="E25:H25"/>
    <mergeCell ref="A42:H42"/>
    <mergeCell ref="A29:L31"/>
    <mergeCell ref="A33:E33"/>
    <mergeCell ref="A35:L35"/>
    <mergeCell ref="A36:B36"/>
    <mergeCell ref="C36:D36"/>
    <mergeCell ref="A37:B37"/>
    <mergeCell ref="C37:D37"/>
    <mergeCell ref="A25:D25"/>
    <mergeCell ref="A21:L21"/>
    <mergeCell ref="A1:J1"/>
    <mergeCell ref="A15:C15"/>
    <mergeCell ref="D15:L15"/>
    <mergeCell ref="A8:B8"/>
    <mergeCell ref="D8:K8"/>
    <mergeCell ref="A10:B10"/>
    <mergeCell ref="E10:F10"/>
    <mergeCell ref="H10:I10"/>
    <mergeCell ref="J10:K10"/>
    <mergeCell ref="A11:B11"/>
    <mergeCell ref="D11:F11"/>
    <mergeCell ref="A12:L12"/>
    <mergeCell ref="A14:C14"/>
    <mergeCell ref="A23:J23"/>
    <mergeCell ref="D14:L14"/>
    <mergeCell ref="A4:D4"/>
    <mergeCell ref="A6:B6"/>
    <mergeCell ref="A20:D20"/>
    <mergeCell ref="E20:H20"/>
    <mergeCell ref="A18:C18"/>
    <mergeCell ref="D18:L18"/>
    <mergeCell ref="A19:C19"/>
    <mergeCell ref="D6:K6"/>
    <mergeCell ref="A7:B7"/>
    <mergeCell ref="D7:K7"/>
    <mergeCell ref="A17:C17"/>
    <mergeCell ref="D17:L17"/>
  </mergeCells>
  <pageMargins left="0.70866141732283472" right="0.70866141732283472" top="0.74803149606299213" bottom="0.74803149606299213" header="0.31496062992125984" footer="0.31496062992125984"/>
  <pageSetup scale="65" orientation="portrait" r:id="rId1"/>
  <headerFooter>
    <oddHeader>&amp;CINFORME  NO APTOS</oddHeader>
    <oddFooter xml:space="preserve">&amp;RRT03-F63 Vr.2 (2023-11-08)
&amp;P de 3 </oddFooter>
  </headerFooter>
  <rowBreaks count="1" manualBreakCount="1">
    <brk id="38"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'DATOS '!$C$59:$C$68</xm:f>
          </x14:formula1>
          <xm:sqref>J108 F108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40BB20E9FC9941B3DD31B68FC7098F" ma:contentTypeVersion="13" ma:contentTypeDescription="Crear nuevo documento." ma:contentTypeScope="" ma:versionID="2055073cc5a030d4f65cc9e2f7734d0d">
  <xsd:schema xmlns:xsd="http://www.w3.org/2001/XMLSchema" xmlns:xs="http://www.w3.org/2001/XMLSchema" xmlns:p="http://schemas.microsoft.com/office/2006/metadata/properties" xmlns:ns2="c2a71abc-91e8-4584-9892-2361fc2f055e" xmlns:ns3="ce35ea08-4db0-435e-801d-75124449963e" targetNamespace="http://schemas.microsoft.com/office/2006/metadata/properties" ma:root="true" ma:fieldsID="03799bad399e4c6253bdca1fa94be78e" ns2:_="" ns3:_="">
    <xsd:import namespace="c2a71abc-91e8-4584-9892-2361fc2f055e"/>
    <xsd:import namespace="ce35ea08-4db0-435e-801d-7512444996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71abc-91e8-4584-9892-2361fc2f0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35ea08-4db0-435e-801d-75124449963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bc4d3d-d3a7-4689-8cc7-1d1db09b6d17}" ma:internalName="TaxCatchAll" ma:showField="CatchAllData" ma:web="ce35ea08-4db0-435e-801d-751244499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a71abc-91e8-4584-9892-2361fc2f055e">
      <Terms xmlns="http://schemas.microsoft.com/office/infopath/2007/PartnerControls"/>
    </lcf76f155ced4ddcb4097134ff3c332f>
    <TaxCatchAll xmlns="ce35ea08-4db0-435e-801d-75124449963e" xsi:nil="true"/>
  </documentManagement>
</p:properties>
</file>

<file path=customXml/itemProps1.xml><?xml version="1.0" encoding="utf-8"?>
<ds:datastoreItem xmlns:ds="http://schemas.openxmlformats.org/officeDocument/2006/customXml" ds:itemID="{8CCE3F3C-BDB4-4B50-9FB4-A71812E46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71abc-91e8-4584-9892-2361fc2f055e"/>
    <ds:schemaRef ds:uri="ce35ea08-4db0-435e-801d-75124449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1BE239-75C8-4BA6-8FBC-1868EC566CEC}">
  <ds:schemaRefs>
    <ds:schemaRef ds:uri="http://schemas.microsoft.com/sharepoint/v3/contenttype/forms"/>
  </ds:schemaRefs>
</ds:datastoreItem>
</file>

<file path=customXml/itemProps3.xml><?xml version="1.0" encoding="utf-8"?>
<ds:datastoreItem xmlns:ds="http://schemas.openxmlformats.org/officeDocument/2006/customXml" ds:itemID="{5A5EF434-0009-4011-8BE0-3C046E7FC977}">
  <ds:schemaRef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ce35ea08-4db0-435e-801d-75124449963e"/>
    <ds:schemaRef ds:uri="c2a71abc-91e8-4584-9892-2361fc2f055e"/>
    <ds:schemaRef ds:uri="http://www.w3.org/XML/1998/namespace"/>
  </ds:schemaRefs>
</ds:datastoreItem>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DATOS </vt:lpstr>
      <vt:lpstr>RT03-F55 </vt:lpstr>
      <vt:lpstr>Presupuesto Incertidumbre </vt:lpstr>
      <vt:lpstr>Interpolación Patrones  </vt:lpstr>
      <vt:lpstr>Interpolación Condi Amb TH </vt:lpstr>
      <vt:lpstr>Resultados medios Baño Liquido</vt:lpstr>
      <vt:lpstr>RT03-F56 Certificado Digital</vt:lpstr>
      <vt:lpstr>RT03-F57 &lt; </vt:lpstr>
      <vt:lpstr>RT03-F63 &lt;</vt:lpstr>
      <vt:lpstr>'DATOS '!Área_de_impresión</vt:lpstr>
      <vt:lpstr>'Interpolación Condi Amb TH '!Área_de_impresión</vt:lpstr>
      <vt:lpstr>'Interpolación Patrones  '!Área_de_impresión</vt:lpstr>
      <vt:lpstr>'Presupuesto Incertidumbre '!Área_de_impresión</vt:lpstr>
      <vt:lpstr>'Resultados medios Baño Liquido'!Área_de_impresión</vt:lpstr>
      <vt:lpstr>'RT03-F55 '!Área_de_impresión</vt:lpstr>
      <vt:lpstr>'RT03-F56 Certificado Digital'!Área_de_impresión</vt:lpstr>
      <vt:lpstr>'RT03-F57 &lt; '!Área_de_impresión</vt:lpstr>
      <vt:lpstr>'RT03-F63 &lt;'!Área_de_impresión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Nelly Quintana</dc:creator>
  <cp:keywords/>
  <dc:description/>
  <cp:lastModifiedBy>Laura Johanna Forero Torres</cp:lastModifiedBy>
  <cp:revision/>
  <cp:lastPrinted>2024-10-18T21:31:01Z</cp:lastPrinted>
  <dcterms:created xsi:type="dcterms:W3CDTF">2015-06-05T18:19:34Z</dcterms:created>
  <dcterms:modified xsi:type="dcterms:W3CDTF">2024-11-19T15:23:32Z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0x0101004940BB20E9FC9941B3DD31B68FC7098F</vt:lpwstr>
  </property>
  <property fmtid="{D5CDD505-2E9C-101B-9397-08002B2CF9AE}" pid="3" name="MediaServiceImageTags">
    <vt:lpwstr/>
  </property>
  <property fmtid="{D5CDD505-2E9C-101B-9397-08002B2CF9AE}" pid="4" name="Order">
    <vt:r8>1051900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