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62_V4/"/>
    </mc:Choice>
  </mc:AlternateContent>
  <xr:revisionPtr revIDLastSave="1" documentId="13_ncr:1_{C9592CE6-DD52-4874-AE1D-AEAEF942ECA2}" xr6:coauthVersionLast="47" xr6:coauthVersionMax="47" xr10:uidLastSave="{8E194896-5A66-4E42-98EB-ABAF6802F13F}"/>
  <workbookProtection workbookAlgorithmName="SHA-512" workbookHashValue="7L+eqjPqjj5UPKt3o9FMMDJJyxssPOY0MYI7/DrMmqFqOY7uFg46wad4UZHzJTpN58Cmu2H174EDnFt0S39tdg==" workbookSaltValue="a2BTidh1co0TBD6ZVg2AtA==" workbookSpinCount="100000" lockStructure="1"/>
  <bookViews>
    <workbookView xWindow="20370" yWindow="-120" windowWidth="29040" windowHeight="15840" tabRatio="731" firstSheet="6" activeTab="6" xr2:uid="{00000000-000D-0000-FFFF-FFFF00000000}"/>
  </bookViews>
  <sheets>
    <sheet name="DATOS  " sheetId="9" state="hidden" r:id="rId1"/>
    <sheet name="RT03-F60" sheetId="19" state="hidden" r:id="rId2"/>
    <sheet name="Presupuesto Incertidumbre" sheetId="20" state="hidden" r:id="rId3"/>
    <sheet name="Interpolación Condi Amb TH" sheetId="32" state="hidden" r:id="rId4"/>
    <sheet name="Interpolación patrones" sheetId="24" state="hidden" r:id="rId5"/>
    <sheet name="Resultados medios Camara Climat" sheetId="23" state="hidden" r:id="rId6"/>
    <sheet name="ModificaciónCerificado RT03-F62" sheetId="29" r:id="rId7"/>
    <sheet name="RT03-F62" sheetId="38" state="hidden" r:id="rId8"/>
    <sheet name="RT03-F63" sheetId="36" state="hidden" r:id="rId9"/>
  </sheets>
  <externalReferences>
    <externalReference r:id="rId10"/>
    <externalReference r:id="rId11"/>
    <externalReference r:id="rId12"/>
    <externalReference r:id="rId13"/>
  </externalReferences>
  <definedNames>
    <definedName name="a" localSheetId="7">#REF!</definedName>
    <definedName name="a" localSheetId="8">#REF!</definedName>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0">'DATOS  '!$A$1:$R$67</definedName>
    <definedName name="_xlnm.Print_Area" localSheetId="3">'Interpolación Condi Amb TH'!$A$1:$K$39</definedName>
    <definedName name="_xlnm.Print_Area" localSheetId="4">'Interpolación patrones'!$A$1:$U$77</definedName>
    <definedName name="_xlnm.Print_Area" localSheetId="6">'ModificaciónCerificado RT03-F62'!$A$1:$L$118</definedName>
    <definedName name="_xlnm.Print_Area" localSheetId="2">'Presupuesto Incertidumbre'!$A$1:$T$69</definedName>
    <definedName name="_xlnm.Print_Area" localSheetId="5">'Resultados medios Camara Climat'!$A$1:$R$29</definedName>
    <definedName name="_xlnm.Print_Area" localSheetId="1">'RT03-F60'!$A$1:$M$104</definedName>
    <definedName name="_xlnm.Print_Area" localSheetId="7">'RT03-F62'!$A$1:$L$113</definedName>
    <definedName name="_xlnm.Print_Area" localSheetId="8">'RT03-F63'!$A$1:$K$109</definedName>
    <definedName name="b" localSheetId="7">#REF!</definedName>
    <definedName name="b" localSheetId="8">#REF!</definedName>
    <definedName name="b">#REF!</definedName>
    <definedName name="clave_firma" localSheetId="7">#REF!</definedName>
    <definedName name="clave_firma" localSheetId="8">#REF!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 localSheetId="7">#REF!</definedName>
    <definedName name="CONVERSION">#REF!</definedName>
    <definedName name="Datos_Bloques_CS_JBP_002" localSheetId="7">#REF!</definedName>
    <definedName name="Datos_Bloques_CS_JBP_002" localSheetId="8">#REF!</definedName>
    <definedName name="Datos_Bloques_CS_JBP_002">#REF!</definedName>
    <definedName name="Datos_Bloques_CS_JBP_005" localSheetId="7">#REF!</definedName>
    <definedName name="Datos_Bloques_CS_JBP_005" localSheetId="8">#REF!</definedName>
    <definedName name="Datos_Bloques_CS_JBP_005">#REF!</definedName>
    <definedName name="Datos_bloques_CS_JBP_008" localSheetId="7">#REF!</definedName>
    <definedName name="Datos_bloques_CS_JBP_008" localSheetId="8">#REF!</definedName>
    <definedName name="Datos_bloques_CS_JBP_008">#REF!</definedName>
    <definedName name="Datos_Bloques_Pulgadas" localSheetId="7">#REF!</definedName>
    <definedName name="Datos_Bloques_Pulgadas" localSheetId="8">#REF!</definedName>
    <definedName name="Datos_Bloques_Pulgadas">#REF!</definedName>
    <definedName name="Datos_calliper_exterior" localSheetId="7">#REF!</definedName>
    <definedName name="Datos_calliper_exterior" localSheetId="8">#REF!</definedName>
    <definedName name="Datos_calliper_exterior">#REF!</definedName>
    <definedName name="Datos_calliper_interno" localSheetId="7">#REF!</definedName>
    <definedName name="Datos_calliper_interno" localSheetId="8">#REF!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 localSheetId="7">(OFFSET(#REF!,0,0,COUNTA(#REF!)))</definedName>
    <definedName name="Gra_y">(OFFSET(#REF!,0,0,COUNTA(#REF!)))</definedName>
    <definedName name="LISTA_D_TEC" localSheetId="7">#REF!</definedName>
    <definedName name="LISTA_D_TEC">#REF!</definedName>
    <definedName name="lista_especialistas" localSheetId="7">#REF!</definedName>
    <definedName name="lista_especialistas">#REF!</definedName>
    <definedName name="LISTADO_PATRONES">'[1]LISTADO DE PATRONES'!$A$2:$L$13</definedName>
    <definedName name="MAG_FRECUENCIA" localSheetId="7">#REF!</definedName>
    <definedName name="MAG_FRECUENCIA" localSheetId="8">#REF!</definedName>
    <definedName name="MAG_FRECUENCIA">#REF!</definedName>
    <definedName name="MAG_INTENSIDAD" localSheetId="7">#REF!</definedName>
    <definedName name="MAG_INTENSIDAD" localSheetId="8">#REF!</definedName>
    <definedName name="MAG_INTENSIDAD">#REF!</definedName>
    <definedName name="MAG_RESISTENCIA" localSheetId="7">#REF!</definedName>
    <definedName name="MAG_RESISTENCIA" localSheetId="8">#REF!</definedName>
    <definedName name="MAG_RESISTENCIA">#REF!</definedName>
    <definedName name="MAG_TENSION" localSheetId="7">#REF!</definedName>
    <definedName name="MAG_TENSION">#REF!</definedName>
    <definedName name="TIPO_INSTRUMENTO" localSheetId="7">#REF!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 localSheetId="7">#REF!</definedName>
    <definedName name="Valores_Nominales_Bloques" localSheetId="8">#REF!</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3" l="1" a="1"/>
  <c r="M6" i="23" s="1"/>
  <c r="H10" i="23" s="1"/>
  <c r="J6" i="23" a="1"/>
  <c r="J6" i="23" s="1"/>
  <c r="G10" i="23" s="1"/>
  <c r="L12" i="23" a="1"/>
  <c r="L12" i="23" s="1"/>
  <c r="E9" i="24"/>
  <c r="F9" i="24" s="1"/>
  <c r="G9" i="24" s="1"/>
  <c r="E8" i="24"/>
  <c r="F8" i="24" s="1"/>
  <c r="G8" i="24" s="1"/>
  <c r="G7" i="24"/>
  <c r="G10" i="24" s="1"/>
  <c r="F7" i="24"/>
  <c r="E7" i="24"/>
  <c r="P51" i="24"/>
  <c r="P50" i="24"/>
  <c r="P49" i="24"/>
  <c r="P48" i="24"/>
  <c r="P47" i="24"/>
  <c r="I55" i="24" a="1"/>
  <c r="I55" i="24" s="1"/>
  <c r="B55" i="24" a="1"/>
  <c r="D60" i="24" s="1"/>
  <c r="D55" i="24" l="1"/>
  <c r="B57" i="24"/>
  <c r="C58" i="24"/>
  <c r="D59" i="24"/>
  <c r="B56" i="24"/>
  <c r="C57" i="24"/>
  <c r="D58" i="24"/>
  <c r="B60" i="24"/>
  <c r="B55" i="24"/>
  <c r="C56" i="24"/>
  <c r="D57" i="24"/>
  <c r="B59" i="24"/>
  <c r="C60" i="24"/>
  <c r="C55" i="24"/>
  <c r="D56" i="24"/>
  <c r="B58" i="24"/>
  <c r="C59" i="24"/>
  <c r="E50" i="24" l="1"/>
  <c r="F50" i="24" s="1"/>
  <c r="G50" i="24" s="1"/>
  <c r="E48" i="24"/>
  <c r="F48" i="24" s="1"/>
  <c r="G48" i="24" s="1"/>
  <c r="E47" i="24"/>
  <c r="F47" i="24" s="1"/>
  <c r="G47" i="24" s="1"/>
  <c r="E51" i="24"/>
  <c r="F51" i="24" s="1"/>
  <c r="G51" i="24" s="1"/>
  <c r="E49" i="24"/>
  <c r="F49" i="24" s="1"/>
  <c r="G49" i="24" s="1"/>
  <c r="G52" i="24" l="1"/>
  <c r="K63" i="20" l="1"/>
  <c r="K62" i="20"/>
  <c r="K59" i="20"/>
  <c r="K58" i="20"/>
  <c r="K55" i="20"/>
  <c r="K41" i="20"/>
  <c r="K40" i="20"/>
  <c r="K37" i="20"/>
  <c r="K36" i="20"/>
  <c r="K33" i="20"/>
  <c r="K19" i="20"/>
  <c r="K18" i="20"/>
  <c r="K15" i="20"/>
  <c r="K14" i="20"/>
  <c r="B58" i="29" l="1"/>
  <c r="B57" i="29"/>
  <c r="B56" i="29"/>
  <c r="B58" i="38" l="1"/>
  <c r="B57" i="38"/>
  <c r="B56" i="38"/>
  <c r="K3" i="29"/>
  <c r="G97" i="19"/>
  <c r="J97" i="19"/>
  <c r="J80" i="19"/>
  <c r="J51" i="19"/>
  <c r="J36" i="19"/>
  <c r="G95" i="19"/>
  <c r="G78" i="19"/>
  <c r="G49" i="19"/>
  <c r="G34" i="19"/>
  <c r="I108" i="38" l="1"/>
  <c r="B108" i="38"/>
  <c r="I107" i="38"/>
  <c r="B107" i="38"/>
  <c r="R62" i="38"/>
  <c r="S62" i="38" s="1"/>
  <c r="R61" i="38"/>
  <c r="S61" i="38" s="1"/>
  <c r="R60" i="38"/>
  <c r="S60" i="38" s="1"/>
  <c r="R59" i="38"/>
  <c r="S59" i="38" s="1"/>
  <c r="R58" i="38"/>
  <c r="S58" i="38" s="1"/>
  <c r="R57" i="38"/>
  <c r="S57" i="38" s="1"/>
  <c r="R56" i="38"/>
  <c r="S56" i="38" s="1"/>
  <c r="K50" i="38"/>
  <c r="J50" i="38"/>
  <c r="I50" i="38"/>
  <c r="G50" i="38"/>
  <c r="E50" i="38"/>
  <c r="B50" i="38"/>
  <c r="K49" i="38"/>
  <c r="J49" i="38"/>
  <c r="I49" i="38"/>
  <c r="G49" i="38"/>
  <c r="E49" i="38"/>
  <c r="B49" i="38"/>
  <c r="A46" i="38"/>
  <c r="E25" i="38"/>
  <c r="D19" i="38"/>
  <c r="D18" i="38"/>
  <c r="D17" i="38"/>
  <c r="D16" i="38"/>
  <c r="D15" i="38"/>
  <c r="D14" i="38"/>
  <c r="K10" i="38"/>
  <c r="D10" i="38"/>
  <c r="D8" i="38"/>
  <c r="D7" i="38"/>
  <c r="D6" i="38"/>
  <c r="K3" i="38"/>
  <c r="K85" i="38" s="1"/>
  <c r="K86" i="29"/>
  <c r="K39" i="29" l="1"/>
  <c r="K39" i="38"/>
  <c r="A46" i="29"/>
  <c r="D11" i="19"/>
  <c r="M64" i="20"/>
  <c r="L64" i="20"/>
  <c r="Q64" i="20" s="1"/>
  <c r="Q42" i="20"/>
  <c r="M42" i="20"/>
  <c r="L42" i="20"/>
  <c r="M20" i="20"/>
  <c r="L20" i="20"/>
  <c r="Q20" i="20" s="1"/>
  <c r="K11" i="20"/>
  <c r="G36" i="19" l="1"/>
  <c r="G51" i="19" s="1"/>
  <c r="G80" i="19" s="1"/>
  <c r="G69" i="19" l="1"/>
  <c r="H69" i="19" s="1"/>
  <c r="G71" i="19" s="1"/>
  <c r="G70" i="19"/>
  <c r="K50" i="29"/>
  <c r="K49" i="29"/>
  <c r="N10" i="20"/>
  <c r="N54" i="20"/>
  <c r="N32" i="20"/>
  <c r="K17" i="20"/>
  <c r="K61" i="20"/>
  <c r="K39" i="20"/>
  <c r="I61" i="20"/>
  <c r="I39" i="20"/>
  <c r="I15" i="20" l="1"/>
  <c r="K35" i="20"/>
  <c r="K13" i="20"/>
  <c r="K57" i="20"/>
  <c r="K56" i="20"/>
  <c r="K34" i="20"/>
  <c r="K12" i="20"/>
  <c r="K30" i="20" l="1"/>
  <c r="K8" i="20"/>
  <c r="K52" i="20"/>
  <c r="L12" i="20"/>
  <c r="Q12" i="20" s="1"/>
  <c r="L9" i="20"/>
  <c r="Q9" i="20" s="1"/>
  <c r="L53" i="20"/>
  <c r="L56" i="20"/>
  <c r="L31" i="20"/>
  <c r="Q31" i="20" s="1"/>
  <c r="L34" i="20"/>
  <c r="Q34" i="20" s="1"/>
  <c r="L39" i="20"/>
  <c r="L13" i="20"/>
  <c r="Q13" i="20" s="1"/>
  <c r="L15" i="20"/>
  <c r="Q15" i="20" s="1"/>
  <c r="B50" i="20"/>
  <c r="B28" i="20"/>
  <c r="B6" i="20"/>
  <c r="E104" i="19" l="1"/>
  <c r="D104" i="19"/>
  <c r="E103" i="19"/>
  <c r="E43" i="19"/>
  <c r="E42" i="19"/>
  <c r="B28" i="19"/>
  <c r="D28" i="19"/>
  <c r="C28" i="19"/>
  <c r="D103" i="19"/>
  <c r="C104" i="19"/>
  <c r="E58" i="19"/>
  <c r="D57" i="19"/>
  <c r="C57" i="19"/>
  <c r="B57" i="19"/>
  <c r="D42" i="19"/>
  <c r="B43" i="19"/>
  <c r="C42" i="19"/>
  <c r="E28" i="19"/>
  <c r="O19" i="20" l="1"/>
  <c r="I16" i="20"/>
  <c r="B58" i="19"/>
  <c r="C58" i="19"/>
  <c r="E57" i="19"/>
  <c r="D58" i="19"/>
  <c r="C43" i="19"/>
  <c r="B42" i="19"/>
  <c r="D43" i="19"/>
  <c r="C103" i="19"/>
  <c r="B104" i="19"/>
  <c r="B103" i="19"/>
  <c r="L16" i="20" l="1"/>
  <c r="Q16" i="20" s="1"/>
  <c r="O41" i="20"/>
  <c r="O63" i="20"/>
  <c r="B86" i="19"/>
  <c r="B87" i="19"/>
  <c r="C86" i="19"/>
  <c r="C87" i="19"/>
  <c r="D87" i="19"/>
  <c r="D86" i="19"/>
  <c r="B27" i="19"/>
  <c r="D18" i="29"/>
  <c r="I59" i="20" l="1"/>
  <c r="L59" i="20" s="1"/>
  <c r="Q59" i="20" s="1"/>
  <c r="I58" i="20"/>
  <c r="L58" i="20" s="1"/>
  <c r="Q58" i="20" s="1"/>
  <c r="I37" i="20"/>
  <c r="L37" i="20" s="1"/>
  <c r="Q37" i="20" s="1"/>
  <c r="I36" i="20"/>
  <c r="L36" i="20" s="1"/>
  <c r="Q36" i="20" s="1"/>
  <c r="I35" i="20"/>
  <c r="L35" i="20" s="1"/>
  <c r="I17" i="20"/>
  <c r="L17" i="20" s="1"/>
  <c r="Q17" i="20" s="1"/>
  <c r="I14" i="20"/>
  <c r="L14" i="20" s="1"/>
  <c r="Q14" i="20" s="1"/>
  <c r="E25" i="29"/>
  <c r="D19" i="29"/>
  <c r="D16" i="29"/>
  <c r="D17" i="29"/>
  <c r="D15" i="29"/>
  <c r="D14" i="29"/>
  <c r="D10" i="29"/>
  <c r="K10" i="29"/>
  <c r="D8" i="29"/>
  <c r="D7" i="29"/>
  <c r="D6" i="29"/>
  <c r="G102" i="36"/>
  <c r="G101" i="36"/>
  <c r="B102" i="36"/>
  <c r="B101" i="36"/>
  <c r="D25" i="36"/>
  <c r="D18" i="36"/>
  <c r="J83" i="36"/>
  <c r="J38" i="36" l="1"/>
  <c r="B110" i="29" l="1"/>
  <c r="I110" i="29"/>
  <c r="I109" i="29"/>
  <c r="B109" i="29"/>
  <c r="I57" i="20" l="1"/>
  <c r="Q56" i="20"/>
  <c r="Q53" i="20"/>
  <c r="Q35" i="20"/>
  <c r="K10" i="20"/>
  <c r="K32" i="20" s="1"/>
  <c r="B26" i="23" a="1"/>
  <c r="F28" i="23" s="1"/>
  <c r="B19" i="23" a="1"/>
  <c r="F21" i="23" s="1"/>
  <c r="B11" i="23" a="1"/>
  <c r="D14" i="23" s="1"/>
  <c r="L57" i="20" l="1"/>
  <c r="Q57" i="20" s="1"/>
  <c r="E86" i="19"/>
  <c r="E87" i="19"/>
  <c r="Q39" i="20"/>
  <c r="K54" i="20"/>
  <c r="C12" i="23"/>
  <c r="D20" i="23"/>
  <c r="B26" i="23"/>
  <c r="C13" i="23"/>
  <c r="D19" i="23"/>
  <c r="B21" i="23"/>
  <c r="D26" i="23"/>
  <c r="B28" i="23"/>
  <c r="B19" i="23"/>
  <c r="E27" i="23"/>
  <c r="B13" i="23"/>
  <c r="F20" i="23"/>
  <c r="F27" i="23"/>
  <c r="D13" i="23"/>
  <c r="E26" i="23"/>
  <c r="C11" i="23"/>
  <c r="B14" i="23"/>
  <c r="F19" i="23"/>
  <c r="D21" i="23"/>
  <c r="F26" i="23"/>
  <c r="D28" i="23"/>
  <c r="D27" i="23"/>
  <c r="D12" i="23"/>
  <c r="E20" i="23"/>
  <c r="C19" i="23"/>
  <c r="C26" i="23"/>
  <c r="B11" i="23"/>
  <c r="C28" i="23"/>
  <c r="D11" i="23"/>
  <c r="C14" i="23"/>
  <c r="B20" i="23"/>
  <c r="E21" i="23"/>
  <c r="B27" i="23"/>
  <c r="E28" i="23"/>
  <c r="E19" i="23"/>
  <c r="C21" i="23"/>
  <c r="B12" i="23"/>
  <c r="C20" i="23"/>
  <c r="C27" i="23"/>
  <c r="L61" i="20" l="1"/>
  <c r="Q61" i="20" s="1"/>
  <c r="J50" i="29" l="1"/>
  <c r="J49" i="29"/>
  <c r="I50" i="29"/>
  <c r="I49" i="29"/>
  <c r="G50" i="29"/>
  <c r="G49" i="29"/>
  <c r="E50" i="29"/>
  <c r="E49" i="29"/>
  <c r="B50" i="29"/>
  <c r="B49" i="29"/>
  <c r="B6" i="19"/>
  <c r="O13" i="9" l="1"/>
  <c r="E73" i="19" l="1"/>
  <c r="D73" i="19"/>
  <c r="C73" i="19"/>
  <c r="B73" i="19"/>
  <c r="E72" i="19"/>
  <c r="D72" i="19"/>
  <c r="C72" i="19"/>
  <c r="B72" i="19"/>
  <c r="M71" i="19"/>
  <c r="M70" i="19"/>
  <c r="M69" i="19"/>
  <c r="M68" i="19"/>
  <c r="M67" i="19"/>
  <c r="M66" i="19"/>
  <c r="M65" i="19"/>
  <c r="M64" i="19"/>
  <c r="M63" i="19"/>
  <c r="M73" i="19" l="1"/>
  <c r="M72" i="19"/>
  <c r="F16" i="32" l="1" a="1"/>
  <c r="G20" i="32" s="1"/>
  <c r="B16" i="32" a="1"/>
  <c r="C20" i="32" s="1"/>
  <c r="I14" i="24" a="1"/>
  <c r="I14" i="24" s="1"/>
  <c r="B14" i="24" a="1"/>
  <c r="C14" i="24" s="1"/>
  <c r="M97" i="19" l="1"/>
  <c r="G18" i="32"/>
  <c r="B18" i="32"/>
  <c r="F18" i="32"/>
  <c r="H20" i="32"/>
  <c r="C18" i="32"/>
  <c r="D18" i="32"/>
  <c r="F16" i="32"/>
  <c r="I53" i="19" s="1"/>
  <c r="C16" i="32"/>
  <c r="G16" i="32"/>
  <c r="D16" i="32"/>
  <c r="G19" i="32"/>
  <c r="B17" i="32"/>
  <c r="D19" i="32"/>
  <c r="F17" i="32"/>
  <c r="H19" i="32"/>
  <c r="D20" i="32"/>
  <c r="H16" i="32"/>
  <c r="C17" i="32"/>
  <c r="B20" i="32"/>
  <c r="G17" i="32"/>
  <c r="F20" i="32"/>
  <c r="B16" i="32"/>
  <c r="H18" i="32"/>
  <c r="B19" i="32"/>
  <c r="F19" i="32"/>
  <c r="C19" i="32"/>
  <c r="D17" i="32"/>
  <c r="H17" i="32"/>
  <c r="J17" i="24"/>
  <c r="J16" i="24"/>
  <c r="I17" i="24"/>
  <c r="I16" i="24"/>
  <c r="J15" i="24"/>
  <c r="I15" i="24"/>
  <c r="J18" i="24"/>
  <c r="J14" i="24"/>
  <c r="M83" i="19" s="1"/>
  <c r="I18" i="24"/>
  <c r="D16" i="24"/>
  <c r="B19" i="24"/>
  <c r="B16" i="24"/>
  <c r="C18" i="24"/>
  <c r="C15" i="24"/>
  <c r="D17" i="24"/>
  <c r="B15" i="24"/>
  <c r="B14" i="24"/>
  <c r="D18" i="24"/>
  <c r="B18" i="24"/>
  <c r="C17" i="24"/>
  <c r="D14" i="24"/>
  <c r="C19" i="24"/>
  <c r="C16" i="24"/>
  <c r="D15" i="24"/>
  <c r="D19" i="24"/>
  <c r="B17" i="24"/>
  <c r="E27" i="19"/>
  <c r="M54" i="19" l="1"/>
  <c r="M24" i="19"/>
  <c r="M48" i="19"/>
  <c r="M20" i="19"/>
  <c r="M18" i="19"/>
  <c r="M50" i="19"/>
  <c r="M85" i="19"/>
  <c r="M101" i="19"/>
  <c r="M102" i="19"/>
  <c r="M55" i="19"/>
  <c r="M81" i="19"/>
  <c r="M51" i="19"/>
  <c r="M49" i="19"/>
  <c r="M94" i="19"/>
  <c r="M100" i="19"/>
  <c r="M37" i="19"/>
  <c r="M39" i="19"/>
  <c r="M22" i="19"/>
  <c r="M96" i="19"/>
  <c r="M25" i="19"/>
  <c r="M19" i="19"/>
  <c r="M79" i="19"/>
  <c r="M21" i="19"/>
  <c r="M95" i="19"/>
  <c r="M56" i="19"/>
  <c r="M82" i="19"/>
  <c r="M40" i="19"/>
  <c r="M33" i="19"/>
  <c r="M52" i="19"/>
  <c r="M77" i="19"/>
  <c r="M35" i="19"/>
  <c r="M99" i="19"/>
  <c r="M80" i="19"/>
  <c r="M84" i="19"/>
  <c r="M41" i="19"/>
  <c r="M34" i="19"/>
  <c r="M38" i="19"/>
  <c r="M78" i="19"/>
  <c r="M36" i="19"/>
  <c r="M98" i="19"/>
  <c r="M26" i="19"/>
  <c r="M53" i="19"/>
  <c r="M23" i="19"/>
  <c r="L19" i="19"/>
  <c r="L23" i="19"/>
  <c r="L36" i="19"/>
  <c r="L40" i="19"/>
  <c r="L84" i="19"/>
  <c r="L94" i="19"/>
  <c r="L98" i="19"/>
  <c r="L102" i="19"/>
  <c r="L95" i="19"/>
  <c r="L22" i="19"/>
  <c r="L51" i="19"/>
  <c r="L77" i="19"/>
  <c r="L83" i="19"/>
  <c r="L20" i="19"/>
  <c r="L24" i="19"/>
  <c r="L33" i="19"/>
  <c r="L37" i="19"/>
  <c r="L41" i="19"/>
  <c r="L48" i="19"/>
  <c r="L50" i="19"/>
  <c r="L52" i="19"/>
  <c r="L54" i="19"/>
  <c r="L56" i="19"/>
  <c r="L78" i="19"/>
  <c r="L80" i="19"/>
  <c r="L82" i="19"/>
  <c r="L99" i="19"/>
  <c r="L35" i="19"/>
  <c r="L49" i="19"/>
  <c r="L55" i="19"/>
  <c r="L81" i="19"/>
  <c r="L101" i="19"/>
  <c r="L21" i="19"/>
  <c r="L25" i="19"/>
  <c r="L34" i="19"/>
  <c r="L38" i="19"/>
  <c r="L85" i="19"/>
  <c r="L96" i="19"/>
  <c r="L100" i="19"/>
  <c r="L18" i="19"/>
  <c r="L26" i="19"/>
  <c r="L39" i="19"/>
  <c r="L53" i="19"/>
  <c r="L79" i="19"/>
  <c r="L97" i="19"/>
  <c r="I54" i="20"/>
  <c r="I10" i="20"/>
  <c r="L10" i="20" s="1"/>
  <c r="Q10" i="20" s="1"/>
  <c r="I32" i="20"/>
  <c r="I23" i="19"/>
  <c r="I68" i="19"/>
  <c r="H68" i="19"/>
  <c r="L68" i="19"/>
  <c r="L65" i="19"/>
  <c r="L64" i="19"/>
  <c r="L70" i="19"/>
  <c r="L67" i="19"/>
  <c r="L71" i="19"/>
  <c r="L63" i="19"/>
  <c r="L69" i="19"/>
  <c r="L66" i="19"/>
  <c r="H99" i="19"/>
  <c r="H53" i="19"/>
  <c r="H23" i="19"/>
  <c r="H82" i="19"/>
  <c r="H38" i="19"/>
  <c r="I99" i="19"/>
  <c r="I82" i="19"/>
  <c r="I38" i="19"/>
  <c r="D34" i="38" l="1"/>
  <c r="G34" i="38"/>
  <c r="G35" i="38"/>
  <c r="D35" i="38"/>
  <c r="D34" i="29"/>
  <c r="G34" i="29"/>
  <c r="G35" i="29"/>
  <c r="D35" i="29"/>
  <c r="L27" i="19"/>
  <c r="L32" i="20"/>
  <c r="Q32" i="20" s="1"/>
  <c r="L54" i="20"/>
  <c r="Q54" i="20" s="1"/>
  <c r="M104" i="19"/>
  <c r="M86" i="19"/>
  <c r="M87" i="19"/>
  <c r="M103" i="19"/>
  <c r="O98" i="19" s="1"/>
  <c r="M58" i="19"/>
  <c r="M57" i="19"/>
  <c r="M43" i="19"/>
  <c r="M42" i="19"/>
  <c r="L73" i="19"/>
  <c r="L72" i="19"/>
  <c r="L104" i="19"/>
  <c r="L103" i="19"/>
  <c r="L42" i="19"/>
  <c r="L43" i="19"/>
  <c r="L86" i="19"/>
  <c r="L87" i="19"/>
  <c r="L58" i="19"/>
  <c r="L57" i="19"/>
  <c r="C27" i="19"/>
  <c r="O11" i="20" l="1"/>
  <c r="O41" i="19"/>
  <c r="O34" i="19"/>
  <c r="O33" i="19"/>
  <c r="O40" i="19"/>
  <c r="O39" i="19"/>
  <c r="O38" i="19"/>
  <c r="O37" i="19"/>
  <c r="O36" i="19"/>
  <c r="O35" i="19"/>
  <c r="O54" i="19"/>
  <c r="O53" i="19"/>
  <c r="O56" i="19"/>
  <c r="O55" i="19"/>
  <c r="O51" i="19"/>
  <c r="O50" i="19"/>
  <c r="O49" i="19"/>
  <c r="O52" i="19"/>
  <c r="O48" i="19"/>
  <c r="O85" i="19"/>
  <c r="O84" i="19"/>
  <c r="O82" i="19"/>
  <c r="O78" i="19"/>
  <c r="O80" i="19"/>
  <c r="O83" i="19"/>
  <c r="O79" i="19"/>
  <c r="O77" i="19"/>
  <c r="O81" i="19"/>
  <c r="O101" i="19"/>
  <c r="O100" i="19"/>
  <c r="O94" i="19"/>
  <c r="O99" i="19"/>
  <c r="O97" i="19"/>
  <c r="O96" i="19"/>
  <c r="O95" i="19"/>
  <c r="O102" i="19"/>
  <c r="N102" i="19"/>
  <c r="N98" i="19"/>
  <c r="N94" i="19"/>
  <c r="N101" i="19"/>
  <c r="N97" i="19"/>
  <c r="N100" i="19"/>
  <c r="N96" i="19"/>
  <c r="N99" i="19"/>
  <c r="N95" i="19"/>
  <c r="N84" i="19"/>
  <c r="N79" i="19"/>
  <c r="N80" i="19"/>
  <c r="N81" i="19"/>
  <c r="N83" i="19"/>
  <c r="N78" i="19"/>
  <c r="N82" i="19"/>
  <c r="N77" i="19"/>
  <c r="N85" i="19"/>
  <c r="E52" i="20"/>
  <c r="D58" i="38" s="1"/>
  <c r="N56" i="19"/>
  <c r="N51" i="19"/>
  <c r="N55" i="19"/>
  <c r="N54" i="19"/>
  <c r="N50" i="19"/>
  <c r="N52" i="19"/>
  <c r="N49" i="19"/>
  <c r="N53" i="19"/>
  <c r="N48" i="19"/>
  <c r="E30" i="20"/>
  <c r="D57" i="38" s="1"/>
  <c r="N38" i="19"/>
  <c r="N33" i="19"/>
  <c r="N41" i="19"/>
  <c r="N37" i="19"/>
  <c r="N34" i="19"/>
  <c r="N40" i="19"/>
  <c r="N36" i="19"/>
  <c r="N35" i="19"/>
  <c r="N39" i="19"/>
  <c r="I52" i="20"/>
  <c r="I30" i="20"/>
  <c r="I60" i="20"/>
  <c r="L60" i="20" s="1"/>
  <c r="Q60" i="20" s="1"/>
  <c r="E60" i="20"/>
  <c r="F58" i="38" s="1"/>
  <c r="T61" i="38" l="1"/>
  <c r="T62" i="38"/>
  <c r="T59" i="38"/>
  <c r="T60" i="38"/>
  <c r="E65" i="20"/>
  <c r="O33" i="20"/>
  <c r="O55" i="20"/>
  <c r="G40" i="19"/>
  <c r="L30" i="20"/>
  <c r="Q30" i="20" s="1"/>
  <c r="L52" i="20"/>
  <c r="Q52" i="20" s="1"/>
  <c r="G83" i="19"/>
  <c r="H83" i="19" s="1"/>
  <c r="G101" i="19"/>
  <c r="H101" i="19" s="1"/>
  <c r="G55" i="19"/>
  <c r="G84" i="19"/>
  <c r="H84" i="19" s="1"/>
  <c r="G100" i="19"/>
  <c r="H100" i="19" s="1"/>
  <c r="G54" i="19"/>
  <c r="H54" i="19" s="1"/>
  <c r="G39" i="19"/>
  <c r="H39" i="19" s="1"/>
  <c r="F58" i="29"/>
  <c r="E68" i="20" l="1"/>
  <c r="G58" i="38" s="1"/>
  <c r="I33" i="20"/>
  <c r="L33" i="20" s="1"/>
  <c r="Q33" i="20" s="1"/>
  <c r="I41" i="20"/>
  <c r="L41" i="20" s="1"/>
  <c r="Q41" i="20" s="1"/>
  <c r="H55" i="19"/>
  <c r="G56" i="19" s="1"/>
  <c r="I63" i="20"/>
  <c r="L63" i="20" s="1"/>
  <c r="Q63" i="20" s="1"/>
  <c r="I55" i="20"/>
  <c r="L55" i="20" s="1"/>
  <c r="Q55" i="20" s="1"/>
  <c r="H40" i="19"/>
  <c r="G41" i="19" s="1"/>
  <c r="G102" i="19"/>
  <c r="G85" i="19"/>
  <c r="E38" i="20"/>
  <c r="I38" i="20"/>
  <c r="R59" i="29"/>
  <c r="S59" i="29" s="1"/>
  <c r="R60" i="29"/>
  <c r="S60" i="29" s="1"/>
  <c r="R61" i="29"/>
  <c r="S61" i="29" s="1"/>
  <c r="R62" i="29"/>
  <c r="S62" i="29" s="1"/>
  <c r="E43" i="20" l="1"/>
  <c r="E46" i="20" s="1"/>
  <c r="G57" i="38" s="1"/>
  <c r="F57" i="38"/>
  <c r="L38" i="20"/>
  <c r="Q38" i="20" s="1"/>
  <c r="R57" i="29"/>
  <c r="S57" i="29" s="1"/>
  <c r="R58" i="29"/>
  <c r="S58" i="29" s="1"/>
  <c r="R56" i="29"/>
  <c r="S56" i="29" s="1"/>
  <c r="G58" i="29" l="1"/>
  <c r="L28" i="19" l="1"/>
  <c r="N18" i="19"/>
  <c r="I8" i="20" l="1"/>
  <c r="L8" i="20" s="1"/>
  <c r="Q8" i="20" s="1"/>
  <c r="N24" i="19"/>
  <c r="N23" i="19"/>
  <c r="N22" i="19"/>
  <c r="N21" i="19"/>
  <c r="N20" i="19"/>
  <c r="N26" i="19"/>
  <c r="N25" i="19"/>
  <c r="N19" i="19"/>
  <c r="E8" i="20"/>
  <c r="D56" i="38" s="1"/>
  <c r="T58" i="38" l="1"/>
  <c r="T57" i="38"/>
  <c r="G24" i="19"/>
  <c r="H24" i="19" s="1"/>
  <c r="D58" i="29"/>
  <c r="D27" i="19" l="1"/>
  <c r="D56" i="29"/>
  <c r="E16" i="20" l="1"/>
  <c r="F56" i="38" s="1"/>
  <c r="D57" i="29"/>
  <c r="T57" i="29" s="1"/>
  <c r="F57" i="29"/>
  <c r="E21" i="20" l="1"/>
  <c r="E24" i="20" s="1"/>
  <c r="T58" i="29"/>
  <c r="T60" i="29"/>
  <c r="T62" i="29"/>
  <c r="T59" i="29"/>
  <c r="T61" i="29"/>
  <c r="G56" i="38" l="1"/>
  <c r="I18" i="20"/>
  <c r="I62" i="20" s="1"/>
  <c r="G57" i="29"/>
  <c r="I40" i="20" l="1"/>
  <c r="L40" i="20" s="1"/>
  <c r="Q40" i="20" s="1"/>
  <c r="L43" i="20" s="1"/>
  <c r="S42" i="20" s="1"/>
  <c r="L18" i="20"/>
  <c r="Q18" i="20" s="1"/>
  <c r="L62" i="20"/>
  <c r="Q62" i="20" s="1"/>
  <c r="L65" i="20" s="1"/>
  <c r="F56" i="29"/>
  <c r="N43" i="20" l="1"/>
  <c r="K43" i="20" s="1"/>
  <c r="I43" i="20" s="1"/>
  <c r="S40" i="20"/>
  <c r="S64" i="20"/>
  <c r="N65" i="20"/>
  <c r="K65" i="20" s="1"/>
  <c r="I65" i="20" s="1"/>
  <c r="S36" i="20"/>
  <c r="S31" i="20"/>
  <c r="S39" i="20"/>
  <c r="S37" i="20"/>
  <c r="S35" i="20"/>
  <c r="S34" i="20"/>
  <c r="S32" i="20"/>
  <c r="S30" i="20"/>
  <c r="S38" i="20"/>
  <c r="S57" i="20"/>
  <c r="S61" i="20"/>
  <c r="S58" i="20"/>
  <c r="S53" i="20"/>
  <c r="S56" i="20"/>
  <c r="S59" i="20"/>
  <c r="S54" i="20"/>
  <c r="S60" i="20"/>
  <c r="S52" i="20"/>
  <c r="S62" i="20"/>
  <c r="G56" i="29"/>
  <c r="F68" i="20" l="1"/>
  <c r="I58" i="38" s="1"/>
  <c r="F46" i="20"/>
  <c r="I57" i="38" s="1"/>
  <c r="I57" i="29" l="1"/>
  <c r="H68" i="20"/>
  <c r="H58" i="38" s="1"/>
  <c r="J58" i="38" s="1"/>
  <c r="H46" i="20"/>
  <c r="H57" i="38" s="1"/>
  <c r="J57" i="38" s="1"/>
  <c r="I58" i="29"/>
  <c r="U59" i="38" l="1"/>
  <c r="V59" i="38" s="1"/>
  <c r="U58" i="38"/>
  <c r="V58" i="38" s="1"/>
  <c r="K57" i="38"/>
  <c r="U62" i="38"/>
  <c r="V62" i="38" s="1"/>
  <c r="U60" i="38"/>
  <c r="V60" i="38" s="1"/>
  <c r="U61" i="38"/>
  <c r="V61" i="38" s="1"/>
  <c r="K58" i="38"/>
  <c r="H58" i="29"/>
  <c r="J58" i="29" s="1"/>
  <c r="K58" i="29" s="1"/>
  <c r="H57" i="29"/>
  <c r="J57" i="29" s="1"/>
  <c r="K57" i="29" s="1"/>
  <c r="U59" i="29" l="1"/>
  <c r="V59" i="29" s="1"/>
  <c r="U58" i="29"/>
  <c r="V58" i="29" s="1"/>
  <c r="U61" i="29"/>
  <c r="V61" i="29" s="1"/>
  <c r="U62" i="29"/>
  <c r="V62" i="29" s="1"/>
  <c r="U60" i="29"/>
  <c r="V60" i="29" s="1"/>
  <c r="M27" i="19"/>
  <c r="M28" i="19"/>
  <c r="O21" i="19" l="1"/>
  <c r="O19" i="19"/>
  <c r="O26" i="19"/>
  <c r="O18" i="19"/>
  <c r="O25" i="19"/>
  <c r="O24" i="19"/>
  <c r="O23" i="19"/>
  <c r="O22" i="19"/>
  <c r="O20" i="19"/>
  <c r="G25" i="19" l="1"/>
  <c r="H25" i="19" l="1"/>
  <c r="G26" i="19" s="1"/>
  <c r="I19" i="20"/>
  <c r="L19" i="20" s="1"/>
  <c r="Q19" i="20" s="1"/>
  <c r="I11" i="20"/>
  <c r="L11" i="20" s="1"/>
  <c r="Q11" i="20" s="1"/>
  <c r="L21" i="20" l="1"/>
  <c r="S20" i="20" s="1"/>
  <c r="S19" i="20" l="1"/>
  <c r="N21" i="20"/>
  <c r="K21" i="20" s="1"/>
  <c r="S11" i="20"/>
  <c r="S9" i="20"/>
  <c r="S10" i="20"/>
  <c r="S33" i="20"/>
  <c r="S55" i="20"/>
  <c r="S12" i="20"/>
  <c r="S13" i="20"/>
  <c r="S8" i="20"/>
  <c r="S17" i="20"/>
  <c r="S63" i="20"/>
  <c r="S41" i="20"/>
  <c r="S14" i="20"/>
  <c r="S16" i="20"/>
  <c r="S18" i="20"/>
  <c r="S15" i="20"/>
  <c r="S65" i="20" l="1"/>
  <c r="S43" i="20"/>
  <c r="S21" i="20"/>
  <c r="F24" i="20"/>
  <c r="I56" i="38" s="1"/>
  <c r="I21" i="20"/>
  <c r="H24" i="20" s="1"/>
  <c r="H56" i="38" s="1"/>
  <c r="J56" i="38" s="1"/>
  <c r="I56" i="29" l="1"/>
  <c r="U56" i="38"/>
  <c r="V56" i="38" s="1"/>
  <c r="U57" i="38"/>
  <c r="V57" i="38" s="1"/>
  <c r="K56" i="38"/>
  <c r="H56" i="29"/>
  <c r="J56" i="29" s="1"/>
  <c r="K56" i="29" s="1"/>
  <c r="U57" i="29" l="1"/>
  <c r="V57" i="29" s="1"/>
  <c r="U56" i="29"/>
  <c r="V56"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tc={46DCBDF4-2DDA-4AE4-8EDC-893BDC53B223}</author>
    <author>tc={9702D809-8E56-4412-BD98-2C9FE6DA6C1F}</author>
    <author>tc={AF028704-32DE-404B-BF5B-94987486196A}</author>
    <author>tc={54F4224E-A222-4E98-BA87-D038A3F78E39}</author>
    <author>tc={CC9C40F0-A8A0-4A1B-86AD-CEFED25D403C}</author>
    <author>tc={CE851AAC-5842-4976-950C-ACE884FE54F5}</author>
    <author>tc={E6E6F06C-F554-4819-A41B-1AE7B62BB564}</author>
    <author>tc={7FBABFD0-4938-4346-B5C3-58C75E61874E}</author>
    <author>tc={2CAF9D23-2914-465F-9C93-8313C98EEDB1}</author>
  </authors>
  <commentList>
    <comment ref="V12"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se espera interpolar después</t>
      </text>
    </comment>
    <comment ref="I14"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W14" authorId="2" shapeId="0" xr:uid="{00000000-0006-0000-0200-000003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manual
</t>
      </text>
    </comment>
    <comment ref="X14"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ser el mismo indicador pero la incertidumbre puede variar según el rango</t>
      </text>
    </comment>
    <comment ref="I15" authorId="4" shapeId="0" xr:uid="{00000000-0006-0000-0200-000005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6"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7"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8"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9"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<sst xmlns="http://schemas.openxmlformats.org/spreadsheetml/2006/main" count="1013" uniqueCount="269">
  <si>
    <t>HOJA DE CÁLCULO PARA CALIBRACIÓN DE TERMOHIGRÓMETROS-HUMEDAD</t>
  </si>
  <si>
    <t>Solicitante:</t>
  </si>
  <si>
    <t>Número de certificado:</t>
  </si>
  <si>
    <t>Dirección:</t>
  </si>
  <si>
    <t>Código interno  LCTH-XX-XXXXX (compuesto por N° Radicado)</t>
  </si>
  <si>
    <t>Ciudad:</t>
  </si>
  <si>
    <t>Fecha de recepción:</t>
  </si>
  <si>
    <t>Unidad de calibración:</t>
  </si>
  <si>
    <t>% hr</t>
  </si>
  <si>
    <t>Fecha de calibración:</t>
  </si>
  <si>
    <t>Método de calibración:</t>
  </si>
  <si>
    <t>DATOS DEL INSTRUMENTO BAJO CALIBRACIÓN (IBC)</t>
  </si>
  <si>
    <t>Instrumento:</t>
  </si>
  <si>
    <t>Intervalo de medición :</t>
  </si>
  <si>
    <t>Fabricante:</t>
  </si>
  <si>
    <t>Resolución:</t>
  </si>
  <si>
    <t>Modelo:</t>
  </si>
  <si>
    <t>Canal:</t>
  </si>
  <si>
    <t>Serie:</t>
  </si>
  <si>
    <t>Marca:</t>
  </si>
  <si>
    <t>Certificado No:</t>
  </si>
  <si>
    <t>Proveedor  de trazabilidad:</t>
  </si>
  <si>
    <t>OBSERVACIONES</t>
  </si>
  <si>
    <t>Grupo de trabajo del laboratorio</t>
  </si>
  <si>
    <t>No</t>
  </si>
  <si>
    <t>Nombres</t>
  </si>
  <si>
    <t>Roles del grupo de trabajo</t>
  </si>
  <si>
    <t>SC</t>
  </si>
  <si>
    <t>Metrólogo del Laboratorio Temperatura y Humedad</t>
  </si>
  <si>
    <t>Diligenció</t>
  </si>
  <si>
    <t>Código interno</t>
  </si>
  <si>
    <t>Humedad Relativa</t>
  </si>
  <si>
    <t>Temperatura</t>
  </si>
  <si>
    <t>°C</t>
  </si>
  <si>
    <t>n</t>
  </si>
  <si>
    <t>Patrón % hr</t>
  </si>
  <si>
    <t>Patrón °C</t>
  </si>
  <si>
    <t>IBC % hr</t>
  </si>
  <si>
    <t>IBC °C</t>
  </si>
  <si>
    <t>Fecha</t>
  </si>
  <si>
    <t>Patrón Corregido % hr</t>
  </si>
  <si>
    <t>Patrón Corregido °C</t>
  </si>
  <si>
    <t>Diferencia % hr</t>
  </si>
  <si>
    <t>Diferencia °C</t>
  </si>
  <si>
    <t>Hora</t>
  </si>
  <si>
    <t>Patrón</t>
  </si>
  <si>
    <t>M-011</t>
  </si>
  <si>
    <t>Medio</t>
  </si>
  <si>
    <t>Cámara climática</t>
  </si>
  <si>
    <t>Inmersión</t>
  </si>
  <si>
    <t>cm</t>
  </si>
  <si>
    <t>THG:</t>
  </si>
  <si>
    <t>ta, °C</t>
  </si>
  <si>
    <t>ha, % hr</t>
  </si>
  <si>
    <t>Estabilidad % hr</t>
  </si>
  <si>
    <t>Estabilidad °C</t>
  </si>
  <si>
    <t>¿PASA EL PUNTO DE CALIBRACIÓN?</t>
  </si>
  <si>
    <t>PROMEDIO</t>
  </si>
  <si>
    <t>DESV EST</t>
  </si>
  <si>
    <t>Completa</t>
  </si>
  <si>
    <t>TH-008</t>
  </si>
  <si>
    <t>Punto de histéresis</t>
  </si>
  <si>
    <t>Efecto de la temperatura</t>
  </si>
  <si>
    <t>Patrón corregido % hr</t>
  </si>
  <si>
    <t>Patrón corregido °C</t>
  </si>
  <si>
    <t>SP % hr</t>
  </si>
  <si>
    <t>Valor Estimado</t>
  </si>
  <si>
    <t>Unidad</t>
  </si>
  <si>
    <t>Tipo</t>
  </si>
  <si>
    <t>Distribución</t>
  </si>
  <si>
    <t>u</t>
  </si>
  <si>
    <t>Factor de cobertura</t>
  </si>
  <si>
    <t>Incertidumbre Standard</t>
  </si>
  <si>
    <t>Grados de Libertad</t>
  </si>
  <si>
    <t>Coeficiente de Sensibilidad</t>
  </si>
  <si>
    <t>Contribución a u</t>
  </si>
  <si>
    <t>Porcentaje</t>
  </si>
  <si>
    <t>Fuente de Incertidumbre</t>
  </si>
  <si>
    <t>u típica</t>
  </si>
  <si>
    <t>G.L.</t>
  </si>
  <si>
    <t>Ci</t>
  </si>
  <si>
    <t>%</t>
  </si>
  <si>
    <t xml:space="preserve">Repetibilidad del patrón </t>
  </si>
  <si>
    <t>A</t>
  </si>
  <si>
    <t>N</t>
  </si>
  <si>
    <t>--</t>
  </si>
  <si>
    <t>-</t>
  </si>
  <si>
    <t>B</t>
  </si>
  <si>
    <t>Interpolación corrección patrón</t>
  </si>
  <si>
    <t>Efecto de la temperatura del patrón</t>
  </si>
  <si>
    <t>R</t>
  </si>
  <si>
    <t>% hr/°C</t>
  </si>
  <si>
    <t>Resolución  patrón</t>
  </si>
  <si>
    <t>Repetibilidad del termómetro IBC</t>
  </si>
  <si>
    <t>Resolución indicador IBC</t>
  </si>
  <si>
    <t>Efecto de la temperatura del IBC</t>
  </si>
  <si>
    <t>Corrección</t>
  </si>
  <si>
    <t>Corrección    (% hr)</t>
  </si>
  <si>
    <t>K</t>
  </si>
  <si>
    <t>U % hr</t>
  </si>
  <si>
    <t>±</t>
  </si>
  <si>
    <t>Valor medido °C</t>
  </si>
  <si>
    <t>Corrección °C</t>
  </si>
  <si>
    <t>U °C</t>
  </si>
  <si>
    <t>Interpolación Lectura % hr</t>
  </si>
  <si>
    <t>Interpolación Lectura °C</t>
  </si>
  <si>
    <t>Estabilidad 
% hr</t>
  </si>
  <si>
    <t>Uniformidad °C</t>
  </si>
  <si>
    <t>Uniformidad</t>
  </si>
  <si>
    <t>Termohigrómetro digital</t>
  </si>
  <si>
    <t>No indica</t>
  </si>
  <si>
    <t>Estabilidad</t>
  </si>
  <si>
    <t>Temperatura  °C</t>
  </si>
  <si>
    <t>Humedad % hr</t>
  </si>
  <si>
    <t>V medido</t>
  </si>
  <si>
    <t>U</t>
  </si>
  <si>
    <t>Certificado N°</t>
  </si>
  <si>
    <t>Información del Cliente</t>
  </si>
  <si>
    <t>1.   INFORMACIÓN DEL EQUIPO SOMETIDO A CALIBRACIÓN</t>
  </si>
  <si>
    <t>Objeto:</t>
  </si>
  <si>
    <t>Número de serie:</t>
  </si>
  <si>
    <t>Intervalo de calibración:</t>
  </si>
  <si>
    <t>2.   LUGAR Y DIRECCIÓN DE CALIBRACIÓN</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</si>
  <si>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</si>
  <si>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</si>
  <si>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</si>
  <si>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</si>
  <si>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Temperatura:</t>
  </si>
  <si>
    <t xml:space="preserve">Humedad Relativa: </t>
  </si>
  <si>
    <t>6.   INCERTIDUMBRE DE MEDICIÓN</t>
  </si>
  <si>
    <t>7.   TRAZABILIDAD METROLÓGICA</t>
  </si>
  <si>
    <t>Instrumento</t>
  </si>
  <si>
    <t>Fabricante</t>
  </si>
  <si>
    <t>No. de Serie</t>
  </si>
  <si>
    <t>N° Certificado</t>
  </si>
  <si>
    <t>Trazabilidad</t>
  </si>
  <si>
    <t>8.   RESULTADOS DE LA CALIBRACIÓN</t>
  </si>
  <si>
    <t>Valor Nominal</t>
  </si>
  <si>
    <t>Incertidumbre  Expandida  ± U</t>
  </si>
  <si>
    <t>Límite  de Aceptación LA</t>
  </si>
  <si>
    <t>Cumple</t>
  </si>
  <si>
    <t>EMP +</t>
  </si>
  <si>
    <t>EMP -</t>
  </si>
  <si>
    <t>LA</t>
  </si>
  <si>
    <t>La declaración de conformidad se aplica teniendo en cuenta el error más la incertidumbre de medición, la cual no deberá superar los errores máximos permitidos (EMP).</t>
  </si>
  <si>
    <t>EMP</t>
  </si>
  <si>
    <t xml:space="preserve">
</t>
  </si>
  <si>
    <t>El riesgo de que los valores  aceptados estén fuera del límite de tolerancia es &lt; 2.5% y para los valores rechazados, el riesgo de estar dentro del límite de tolerancia es &lt;2.5%.</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</si>
  <si>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</si>
  <si>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</si>
  <si>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</si>
  <si>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</si>
  <si>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</si>
  <si>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adhiere al equipo calibrado una estampilla identificada con el número del  certificado.</t>
  </si>
  <si>
    <t>Se realiza medición en 30 % hr para calculara la histéresis del sensor de temperatura.</t>
  </si>
  <si>
    <t>En el presente certificado se usa la coma “,” como separador decimal.</t>
  </si>
  <si>
    <t>Este certificado de calibración no puede ser reproducido parcialmente,  excepto  con  autorización  del  laboratorio  de la Superintendencia de Industria y Comercio.</t>
  </si>
  <si>
    <t>El certificado de calibración sin las firmas autorizadas no es válido.</t>
  </si>
  <si>
    <t>Las mediciones fueron realizadas a una temperatura  de 20°C.</t>
  </si>
  <si>
    <t>Los resultados de la calibración son trazables al Sistema Internacional (SI).</t>
  </si>
  <si>
    <t>Firma Autorizada</t>
  </si>
  <si>
    <t>Calibrado por</t>
  </si>
  <si>
    <t xml:space="preserve">Fecha de elaboración:  </t>
  </si>
  <si>
    <t xml:space="preserve">Fecha de emisión:  </t>
  </si>
  <si>
    <t>…………………..Fin de este documento………………………</t>
  </si>
  <si>
    <t>Informe N°</t>
  </si>
  <si>
    <t>Ciudad :</t>
  </si>
  <si>
    <t xml:space="preserve">1.   INFORMACIÓN DEL EQUIPO </t>
  </si>
  <si>
    <t xml:space="preserve">2.   LUGAR Y DIRECCIÓN </t>
  </si>
  <si>
    <t>Laboratorio de calibración de temperatura y humedad, avenida carrera 50 # 26-55, interior 2 del CAN</t>
  </si>
  <si>
    <t>3. CÓDIGO INTERNO</t>
  </si>
  <si>
    <t>4.   REGISTRO FOTOGRÁFICO</t>
  </si>
  <si>
    <t>5. OBSERVACIONES</t>
  </si>
  <si>
    <t>LH</t>
  </si>
  <si>
    <t>Autorizado por</t>
  </si>
  <si>
    <t>Elaborado por</t>
  </si>
  <si>
    <t>Luis Henry Barreto Rojas</t>
  </si>
  <si>
    <t>EA</t>
  </si>
  <si>
    <t>Elvis Aguirre Romero</t>
  </si>
  <si>
    <t>Valor medido %hr</t>
  </si>
  <si>
    <t>Corrección %hr</t>
  </si>
  <si>
    <t>U %hr</t>
  </si>
  <si>
    <t>N/A</t>
  </si>
  <si>
    <t>Lufft</t>
  </si>
  <si>
    <t>Opus 20 8120-10 THIP</t>
  </si>
  <si>
    <t>INM</t>
  </si>
  <si>
    <t>Termohigrómetro data logger TH-013</t>
  </si>
  <si>
    <t>LUFFT</t>
  </si>
  <si>
    <t>Opus20 THI</t>
  </si>
  <si>
    <t>Memmert</t>
  </si>
  <si>
    <t>W421.0373</t>
  </si>
  <si>
    <t>Valor medido  %hr</t>
  </si>
  <si>
    <t>Uniformidad %hr</t>
  </si>
  <si>
    <t>Incertidumbre del método r y R</t>
  </si>
  <si>
    <t>INM/OEC</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</si>
  <si>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</si>
  <si>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</si>
  <si>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OB1</t>
  </si>
  <si>
    <t>El laboratorio toma acciones para evitar ajustes no previstos del equipamiento, según lo definido en el numeral 6.4.12 de la norma NTC ISO/IEC 17025:2017</t>
  </si>
  <si>
    <t xml:space="preserve">La calibración se realizó bajo condiciones ambientales corregidas: </t>
  </si>
  <si>
    <t>Máxima</t>
  </si>
  <si>
    <t>Mínima</t>
  </si>
  <si>
    <t xml:space="preserve"> % hr</t>
  </si>
  <si>
    <t>Termohigrómetro  TH-013
Número de certificado y fecha de calibración
LCTH-004-23 , 2023-10-12</t>
  </si>
  <si>
    <t>Termohigrómetro  TH-013
Número de certificado y fecha de calibración
LCTA-004-23 , 2023-10-12</t>
  </si>
  <si>
    <t>OBSERVACIÓN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</si>
  <si>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</si>
  <si>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</si>
  <si>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Fecha de Calibración</t>
  </si>
  <si>
    <t>Lectura Patrón</t>
  </si>
  <si>
    <t>Lectura Promedio
IBC</t>
  </si>
  <si>
    <t>(* IBC) Instrumento Bajo Calibración.</t>
  </si>
  <si>
    <r>
      <t>Factor de Cobertura
"</t>
    </r>
    <r>
      <rPr>
        <b/>
        <i/>
        <sz val="10"/>
        <rFont val="Arial"/>
        <family val="2"/>
      </rPr>
      <t>k"</t>
    </r>
    <r>
      <rPr>
        <b/>
        <sz val="10"/>
        <rFont val="Arial"/>
        <family val="2"/>
      </rPr>
      <t>= 95 %</t>
    </r>
  </si>
  <si>
    <t>Laboratorio de calibración, avenida carrera 50 # 26-55, interior 2 del Centro Administrativo Nacional, piso 5.</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</si>
  <si>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</si>
  <si>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t>DATOS DE LOS INSTRUMENTOS PATRONES UTILIZADOS EN LA CALIBRACIÓN</t>
  </si>
  <si>
    <t>completa</t>
  </si>
  <si>
    <t>Responsable de la Dirección Técnica del Laboratorio de Temperatura y Humedad</t>
  </si>
  <si>
    <t>LCTA-004-23 // LCTH-004-23</t>
  </si>
  <si>
    <t>Laboratorio de calibración SIC</t>
  </si>
  <si>
    <t xml:space="preserve"> 2023-10-12 // 2023-10-12</t>
  </si>
  <si>
    <t>Directa</t>
  </si>
  <si>
    <r>
      <t>Factor de Cobertura
"</t>
    </r>
    <r>
      <rPr>
        <b/>
        <i/>
        <sz val="10"/>
        <color theme="1"/>
        <rFont val="Arial"/>
        <family val="2"/>
      </rPr>
      <t>k"</t>
    </r>
    <r>
      <rPr>
        <b/>
        <sz val="10"/>
        <color theme="1"/>
        <rFont val="Arial"/>
        <family val="2"/>
      </rPr>
      <t>= 95 %</t>
    </r>
  </si>
  <si>
    <t>Termohigrómetro data logger M-011</t>
  </si>
  <si>
    <t>El certificado de calibración sin la firma autorizada no es válido.</t>
  </si>
  <si>
    <t>Sustituto Responsable de la Dirección Técnica del Laboratorio de Temperatura y Humedad</t>
  </si>
  <si>
    <t>TH-013</t>
  </si>
  <si>
    <t>El laboratorio no se responsabiliza de los resultados que puedan ser afectados del estado en que se recibe el equipo.</t>
  </si>
  <si>
    <t>Las mediciones fueron realizadas a una temperatura  de 20 °C.</t>
  </si>
  <si>
    <t>Se realiza medición en 30 % hr para calculara la histéresis del sensor.</t>
  </si>
  <si>
    <t>7509 // 7527</t>
  </si>
  <si>
    <t>2024-07-16 // 2024-07-24</t>
  </si>
  <si>
    <t>° C</t>
  </si>
  <si>
    <t>HPP-110 ECO</t>
  </si>
  <si>
    <t>100870-100872</t>
  </si>
  <si>
    <t>20/08/2024 / 2024-09-04</t>
  </si>
  <si>
    <t>Termohigrómetro  Digital TH-007</t>
  </si>
  <si>
    <t>Fluke</t>
  </si>
  <si>
    <t xml:space="preserve">Indicador C 27154 Sensor C 24355 </t>
  </si>
  <si>
    <t>Indicador 1620A Sensor 2626 - H</t>
  </si>
  <si>
    <t>7503 ° C 7528 % hr</t>
  </si>
  <si>
    <t>2024-07-15- 2024-07-21</t>
  </si>
  <si>
    <t>Resolución Patrón</t>
  </si>
  <si>
    <t xml:space="preserve">Incertidumbre del termóhigrometro patrón </t>
  </si>
  <si>
    <t xml:space="preserve">Deriva del termóhigrometro patrón </t>
  </si>
  <si>
    <t>Uniformidad del medio (Camara climática)</t>
  </si>
  <si>
    <t>Estabilidad medio (Camara climática)</t>
  </si>
  <si>
    <t>Histéresis IBC</t>
  </si>
  <si>
    <t>Puntos de calibración</t>
  </si>
  <si>
    <t>Patrón de  Humedad M-011
Número de certificado y fecha de calibración
7527,2024-07-24</t>
  </si>
  <si>
    <t>Patrón Temperatura M-011
Número de certificado y fecha de calibración
7509, 2024-07-16</t>
  </si>
  <si>
    <t>Patrón Fluke Código interno TH-007</t>
  </si>
  <si>
    <t xml:space="preserve">Patrón de  Humedad TH-007
Número de certificado y fecha de calibración
7528 2024-07-21
</t>
  </si>
  <si>
    <t>Y 
calculado</t>
  </si>
  <si>
    <t>Residuo</t>
  </si>
  <si>
    <t>Residuo cuadrado</t>
  </si>
  <si>
    <t>suma de cuadrados</t>
  </si>
  <si>
    <t>Patrón Temperatura TH-007
Número de certificado y fecha de calibración
7503 2024-07-15</t>
  </si>
  <si>
    <t>grado poli</t>
  </si>
  <si>
    <t>coef</t>
  </si>
  <si>
    <t>Interpolación Lectura ° C</t>
  </si>
  <si>
    <t>Verificación de cada punto medido</t>
  </si>
  <si>
    <t>2024-09-04  Informe 100872</t>
  </si>
  <si>
    <t>2024-08-20  Informe 100870</t>
  </si>
  <si>
    <t>y=mx+b Uniformidad</t>
  </si>
  <si>
    <t>y=mx+b Estabilidad</t>
  </si>
  <si>
    <t>LCTH-XXX-XX</t>
  </si>
  <si>
    <t>LCTH-XX-XXXX</t>
  </si>
  <si>
    <t xml:space="preserve">Se tiene en cuenta los puntos de calibración que solicito el usuario.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</si>
</sst>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quot;$&quot;* #,##0.00_);_(&quot;$&quot;* \(#,##0.00\);_(&quot;$&quot;* &quot;-&quot;??_);_(@_)"/>
    <numFmt numFmtId="165" formatCode="&quot;(&quot;0\ \ &quot;A&quot;"/>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hh:mm:ss;@"/>
    <numFmt numFmtId="176" formatCode="0.00000000"/>
    <numFmt numFmtId="177" formatCode="0.000000000"/>
    <numFmt numFmtId="178" formatCode="0.00000"/>
    <numFmt numFmtId="179" formatCode="0.0000"/>
    <numFmt numFmtId="180" formatCode="0.0%"/>
  </numFmts>
  <fonts count="7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b/>
      <sz val="20"/>
      <name val="Arial Narrow"/>
      <family val="2"/>
    </font>
    <font>
      <sz val="10"/>
      <name val="Arial Narrow"/>
      <family val="2"/>
    </font>
    <font>
      <b/>
      <sz val="12"/>
      <color theme="1"/>
      <name val="Arial Narrow"/>
      <family val="2"/>
    </font>
    <font>
      <b/>
      <i/>
      <sz val="10"/>
      <color theme="1"/>
      <name val="Calibri"/>
      <family val="2"/>
      <scheme val="minor"/>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sz val="8"/>
      <name val="Arial"/>
      <family val="2"/>
    </font>
    <font>
      <b/>
      <sz val="9"/>
      <name val="Arial"/>
      <family val="2"/>
    </font>
    <font>
      <b/>
      <sz val="12"/>
      <color theme="0"/>
      <name val="Arial"/>
      <family val="2"/>
    </font>
    <font>
      <sz val="12"/>
      <color rgb="FF0000FF"/>
      <name val="Arial"/>
      <family val="2"/>
    </font>
    <font>
      <sz val="12"/>
      <color theme="0" tint="-4.9989318521683403E-2"/>
      <name val="Arial"/>
      <family val="2"/>
    </font>
    <font>
      <b/>
      <sz val="11"/>
      <color theme="0"/>
      <name val="Arial"/>
      <family val="2"/>
    </font>
    <font>
      <sz val="12"/>
      <color theme="0" tint="-0.249977111117893"/>
      <name val="Arial"/>
      <family val="2"/>
    </font>
    <font>
      <b/>
      <sz val="12"/>
      <color theme="3"/>
      <name val="Arial"/>
      <family val="2"/>
    </font>
    <font>
      <b/>
      <sz val="12"/>
      <color rgb="FF121960"/>
      <name val="Arial"/>
      <family val="2"/>
    </font>
    <font>
      <b/>
      <sz val="11"/>
      <color theme="1"/>
      <name val="Arial"/>
      <family val="2"/>
    </font>
    <font>
      <sz val="11"/>
      <name val="Arial"/>
      <family val="2"/>
    </font>
    <font>
      <sz val="12"/>
      <color theme="4" tint="0.39997558519241921"/>
      <name val="Arial"/>
      <family val="2"/>
    </font>
    <font>
      <b/>
      <i/>
      <sz val="10"/>
      <name val="Arial"/>
      <family val="2"/>
    </font>
    <font>
      <b/>
      <sz val="12"/>
      <color theme="7" tint="0.79998168889431442"/>
      <name val="Arial"/>
      <family val="2"/>
    </font>
    <font>
      <sz val="12"/>
      <color theme="7" tint="0.79998168889431442"/>
      <name val="Arial"/>
      <family val="2"/>
    </font>
    <font>
      <b/>
      <sz val="12"/>
      <color theme="4"/>
      <name val="Arial"/>
      <family val="2"/>
    </font>
    <font>
      <b/>
      <i/>
      <sz val="12"/>
      <color theme="1"/>
      <name val="Arial"/>
      <family val="2"/>
    </font>
    <font>
      <sz val="11"/>
      <color theme="0" tint="-0.14999847407452621"/>
      <name val="Arial"/>
      <family val="2"/>
    </font>
    <font>
      <sz val="11"/>
      <name val="Calibri"/>
      <family val="2"/>
      <scheme val="minor"/>
    </font>
    <font>
      <sz val="12"/>
      <color rgb="FFFF0000"/>
      <name val="Arial"/>
      <family val="2"/>
    </font>
    <font>
      <i/>
      <sz val="12"/>
      <color theme="0"/>
      <name val="Arial"/>
      <family val="2"/>
    </font>
    <font>
      <sz val="10"/>
      <color theme="0"/>
      <name val="Arial"/>
      <family val="2"/>
    </font>
    <font>
      <sz val="11"/>
      <color theme="0"/>
      <name val="Arial"/>
      <family val="2"/>
    </font>
    <font>
      <sz val="11"/>
      <color theme="1"/>
      <name val="Arial"/>
      <family val="2"/>
    </font>
    <font>
      <b/>
      <sz val="10"/>
      <color theme="0"/>
      <name val="Arial"/>
      <family val="2"/>
    </font>
    <font>
      <b/>
      <sz val="10"/>
      <color theme="1"/>
      <name val="Arial"/>
      <family val="2"/>
    </font>
    <font>
      <b/>
      <i/>
      <sz val="10"/>
      <color theme="1"/>
      <name val="Arial"/>
      <family val="2"/>
    </font>
    <font>
      <b/>
      <sz val="20"/>
      <color theme="0"/>
      <name val="Arial"/>
      <family val="2"/>
    </font>
    <font>
      <b/>
      <sz val="26"/>
      <color theme="0"/>
      <name val="Arial"/>
      <family val="2"/>
    </font>
    <font>
      <b/>
      <sz val="20"/>
      <color theme="1"/>
      <name val="Arial"/>
      <family val="2"/>
    </font>
    <font>
      <b/>
      <sz val="11"/>
      <name val="Calibri"/>
      <family val="2"/>
      <scheme val="minor"/>
    </font>
    <font>
      <b/>
      <sz val="20"/>
      <name val="Arial"/>
      <family val="2"/>
    </font>
  </fonts>
  <fills count="6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39997558519241921"/>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39997558519241921"/>
        <bgColor rgb="FFFFFFFF"/>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79998168889431442"/>
        <bgColor rgb="FFEBF1DE"/>
      </patternFill>
    </fill>
    <fill>
      <patternFill patternType="solid">
        <fgColor theme="5" tint="0.79998168889431442"/>
        <bgColor rgb="FFFFFFFF"/>
      </patternFill>
    </fill>
    <fill>
      <patternFill patternType="solid">
        <fgColor theme="0" tint="-0.14999847407452621"/>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auto="1"/>
      </right>
      <top style="medium">
        <color rgb="FF000000"/>
      </top>
      <bottom style="medium">
        <color indexed="64"/>
      </bottom>
      <diagonal/>
    </border>
    <border>
      <left style="thin">
        <color indexed="64"/>
      </left>
      <right style="medium">
        <color indexed="64"/>
      </right>
      <top style="medium">
        <color indexed="64"/>
      </top>
      <bottom style="thin">
        <color rgb="FF000000"/>
      </bottom>
      <diagonal/>
    </border>
    <border>
      <left style="thin">
        <color auto="1"/>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bottom style="medium">
        <color auto="1"/>
      </bottom>
      <diagonal/>
    </border>
    <border>
      <left/>
      <right style="thin">
        <color auto="1"/>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diagonalUp="1">
      <left style="thin">
        <color indexed="64"/>
      </left>
      <right style="medium">
        <color auto="1"/>
      </right>
      <top style="thin">
        <color indexed="64"/>
      </top>
      <bottom style="thin">
        <color indexed="64"/>
      </bottom>
      <diagonal style="thin">
        <color indexed="64"/>
      </diagonal>
    </border>
    <border diagonalUp="1">
      <left style="thin">
        <color indexed="64"/>
      </left>
      <right style="medium">
        <color auto="1"/>
      </right>
      <top style="thin">
        <color indexed="64"/>
      </top>
      <bottom style="medium">
        <color auto="1"/>
      </bottom>
      <diagonal style="thin">
        <color indexed="64"/>
      </diagonal>
    </border>
    <border diagonalUp="1">
      <left style="thin">
        <color indexed="64"/>
      </left>
      <right style="medium">
        <color auto="1"/>
      </right>
      <top style="medium">
        <color auto="1"/>
      </top>
      <bottom style="thin">
        <color indexed="64"/>
      </bottom>
      <diagonal style="thin">
        <color indexed="64"/>
      </diagonal>
    </border>
    <border>
      <left style="thin">
        <color indexed="64"/>
      </left>
      <right style="thin">
        <color indexed="64"/>
      </right>
      <top style="thin">
        <color rgb="FF000000"/>
      </top>
      <bottom style="thin">
        <color auto="1"/>
      </bottom>
      <diagonal/>
    </border>
    <border>
      <left style="thin">
        <color indexed="64"/>
      </left>
      <right/>
      <top style="medium">
        <color rgb="FF000000"/>
      </top>
      <bottom style="thin">
        <color indexed="64"/>
      </bottom>
      <diagonal/>
    </border>
    <border>
      <left style="medium">
        <color indexed="64"/>
      </left>
      <right style="medium">
        <color auto="1"/>
      </right>
      <top style="medium">
        <color rgb="FF000000"/>
      </top>
      <bottom style="medium">
        <color indexed="64"/>
      </bottom>
      <diagonal/>
    </border>
    <border>
      <left/>
      <right/>
      <top/>
      <bottom style="medium">
        <color rgb="FF000000"/>
      </bottom>
      <diagonal/>
    </border>
    <border>
      <left style="thin">
        <color auto="1"/>
      </left>
      <right style="thin">
        <color auto="1"/>
      </right>
      <top/>
      <bottom style="medium">
        <color auto="1"/>
      </bottom>
      <diagonal/>
    </border>
    <border>
      <left/>
      <right/>
      <top/>
      <bottom style="thin">
        <color rgb="FF000000"/>
      </bottom>
      <diagonal/>
    </border>
    <border diagonalUp="1">
      <left style="thin">
        <color auto="1"/>
      </left>
      <right style="thin">
        <color auto="1"/>
      </right>
      <top style="thin">
        <color auto="1"/>
      </top>
      <bottom style="medium">
        <color auto="1"/>
      </bottom>
      <diagonal style="thin">
        <color auto="1"/>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top/>
      <bottom style="thin">
        <color rgb="FF000000"/>
      </bottom>
      <diagonal/>
    </border>
    <border>
      <left/>
      <right style="medium">
        <color indexed="64"/>
      </right>
      <top/>
      <bottom style="thin">
        <color rgb="FF000000"/>
      </bottom>
      <diagonal/>
    </border>
    <border>
      <left/>
      <right style="medium">
        <color rgb="FF000000"/>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rgb="FF000000"/>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indexed="64"/>
      </bottom>
      <diagonal/>
    </border>
    <border>
      <left/>
      <right style="thin">
        <color rgb="FF000000"/>
      </right>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top style="thin">
        <color indexed="64"/>
      </top>
      <bottom/>
      <diagonal/>
    </border>
    <border>
      <left/>
      <right style="medium">
        <color indexed="64"/>
      </right>
      <top style="thin">
        <color indexed="64"/>
      </top>
      <bottom/>
      <diagonal/>
    </border>
    <border>
      <left/>
      <right style="thin">
        <color rgb="FF000000"/>
      </right>
      <top style="thin">
        <color indexed="64"/>
      </top>
      <bottom/>
      <diagonal/>
    </border>
    <border>
      <left style="medium">
        <color indexed="64"/>
      </left>
      <right style="thin">
        <color rgb="FF000000"/>
      </right>
      <top style="thin">
        <color auto="1"/>
      </top>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top style="thin">
        <color indexed="64"/>
      </top>
      <bottom/>
      <diagonal/>
    </border>
  </borders>
  <cellStyleXfs count="51">
    <xf numFmtId="0" fontId="0" fillId="0" borderId="0"/>
    <xf numFmtId="0" fontId="6" fillId="0" borderId="0"/>
    <xf numFmtId="0" fontId="6" fillId="0" borderId="0"/>
    <xf numFmtId="9" fontId="6" fillId="0" borderId="0" applyFont="0" applyFill="0" applyBorder="0" applyAlignment="0" applyProtection="0"/>
    <xf numFmtId="0" fontId="8" fillId="0" borderId="0"/>
    <xf numFmtId="164" fontId="6" fillId="0" borderId="0" applyFont="0" applyFill="0" applyBorder="0" applyAlignment="0" applyProtection="0"/>
    <xf numFmtId="0" fontId="10" fillId="0" borderId="0" applyNumberFormat="0" applyFill="0" applyBorder="0" applyAlignment="0" applyProtection="0"/>
    <xf numFmtId="0" fontId="11" fillId="0" borderId="43" applyNumberFormat="0" applyFill="0" applyAlignment="0" applyProtection="0"/>
    <xf numFmtId="0" fontId="12" fillId="0" borderId="44" applyNumberFormat="0" applyFill="0" applyAlignment="0" applyProtection="0"/>
    <xf numFmtId="0" fontId="13" fillId="0" borderId="45"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46" applyNumberFormat="0" applyAlignment="0" applyProtection="0"/>
    <xf numFmtId="0" fontId="18" fillId="8" borderId="47" applyNumberFormat="0" applyAlignment="0" applyProtection="0"/>
    <xf numFmtId="0" fontId="19" fillId="8" borderId="46" applyNumberFormat="0" applyAlignment="0" applyProtection="0"/>
    <xf numFmtId="0" fontId="20" fillId="0" borderId="48" applyNumberFormat="0" applyFill="0" applyAlignment="0" applyProtection="0"/>
    <xf numFmtId="0" fontId="21" fillId="9" borderId="49" applyNumberFormat="0" applyAlignment="0" applyProtection="0"/>
    <xf numFmtId="0" fontId="22" fillId="0" borderId="0" applyNumberFormat="0" applyFill="0" applyBorder="0" applyAlignment="0" applyProtection="0"/>
    <xf numFmtId="0" fontId="6" fillId="10" borderId="50" applyNumberFormat="0" applyFont="0" applyAlignment="0" applyProtection="0"/>
    <xf numFmtId="0" fontId="23" fillId="0" borderId="0" applyNumberFormat="0" applyFill="0" applyBorder="0" applyAlignment="0" applyProtection="0"/>
    <xf numFmtId="0" fontId="24" fillId="0" borderId="51"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6" fillId="0" borderId="0" applyNumberFormat="0" applyFill="0" applyBorder="0" applyProtection="0">
      <alignment vertical="top" wrapText="1"/>
    </xf>
    <xf numFmtId="9" fontId="6" fillId="0" borderId="0" applyFont="0" applyFill="0" applyBorder="0" applyAlignment="0" applyProtection="0"/>
    <xf numFmtId="2" fontId="7" fillId="41" borderId="42" applyFont="0" applyBorder="0" applyAlignment="0">
      <alignment horizontal="center" vertical="center" wrapText="1"/>
      <protection locked="0"/>
    </xf>
    <xf numFmtId="0" fontId="38" fillId="42" borderId="0">
      <alignment horizontal="center"/>
    </xf>
  </cellStyleXfs>
  <cellXfs count="1059">
    <xf numFmtId="0" fontId="0" fillId="0" borderId="0" xfId="0"/>
    <xf numFmtId="0" fontId="0" fillId="0" borderId="0" xfId="0" applyAlignment="1">
      <alignment horizontal="center"/>
    </xf>
    <xf numFmtId="0" fontId="24" fillId="0" borderId="0" xfId="0" applyFont="1"/>
    <xf numFmtId="0" fontId="0" fillId="0" borderId="0" xfId="0" applyAlignment="1">
      <alignment vertical="center"/>
    </xf>
    <xf numFmtId="0" fontId="0" fillId="35" borderId="0" xfId="0" applyFill="1" applyAlignment="1">
      <alignment vertical="center"/>
    </xf>
    <xf numFmtId="0" fontId="0" fillId="0" borderId="32" xfId="0" applyBorder="1"/>
    <xf numFmtId="0" fontId="34" fillId="0" borderId="0" xfId="0" applyFont="1" applyAlignment="1" applyProtection="1">
      <alignment horizontal="right"/>
      <protection hidden="1"/>
    </xf>
    <xf numFmtId="0" fontId="34" fillId="0" borderId="0" xfId="0" applyFont="1" applyAlignment="1" applyProtection="1">
      <alignment horizontal="right" vertical="center" wrapText="1"/>
      <protection hidden="1"/>
    </xf>
    <xf numFmtId="0" fontId="33" fillId="0" borderId="0" xfId="0" applyFont="1" applyAlignment="1" applyProtection="1">
      <alignment horizontal="center" vertical="center" wrapText="1"/>
      <protection hidden="1"/>
    </xf>
    <xf numFmtId="0" fontId="33" fillId="0" borderId="0" xfId="0" applyFont="1" applyProtection="1">
      <protection hidden="1"/>
    </xf>
    <xf numFmtId="0" fontId="35" fillId="0" borderId="0" xfId="0" applyFont="1" applyAlignment="1" applyProtection="1">
      <alignment horizontal="left" vertical="center" wrapText="1"/>
      <protection hidden="1"/>
    </xf>
    <xf numFmtId="0" fontId="33" fillId="0" borderId="0" xfId="0" applyFont="1" applyAlignment="1" applyProtection="1">
      <alignment vertical="center" wrapText="1"/>
      <protection hidden="1"/>
    </xf>
    <xf numFmtId="0" fontId="36" fillId="0" borderId="0" xfId="0" applyFont="1" applyProtection="1">
      <protection hidden="1"/>
    </xf>
    <xf numFmtId="173" fontId="36" fillId="0" borderId="0" xfId="0" applyNumberFormat="1" applyFont="1" applyAlignment="1" applyProtection="1">
      <alignment horizontal="left" vertical="center" wrapText="1"/>
      <protection hidden="1"/>
    </xf>
    <xf numFmtId="0" fontId="36" fillId="36" borderId="0" xfId="0" applyFont="1" applyFill="1" applyAlignment="1" applyProtection="1">
      <alignment vertical="center" wrapText="1"/>
      <protection hidden="1"/>
    </xf>
    <xf numFmtId="0" fontId="36"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6" fillId="0" borderId="0" xfId="0" applyFont="1" applyAlignment="1" applyProtection="1">
      <alignment horizontal="justify" vertical="justify" wrapText="1"/>
      <protection hidden="1"/>
    </xf>
    <xf numFmtId="0" fontId="37"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3" fillId="36" borderId="0" xfId="0" applyFont="1" applyFill="1" applyProtection="1">
      <protection hidden="1"/>
    </xf>
    <xf numFmtId="0" fontId="37" fillId="0" borderId="0" xfId="0" applyFont="1" applyAlignment="1" applyProtection="1">
      <alignment horizontal="left" vertical="center"/>
      <protection hidden="1"/>
    </xf>
    <xf numFmtId="0" fontId="32" fillId="0" borderId="0" xfId="0" applyFont="1" applyAlignment="1" applyProtection="1">
      <alignment horizontal="justify" vertical="justify" wrapText="1"/>
      <protection hidden="1"/>
    </xf>
    <xf numFmtId="0" fontId="32" fillId="36" borderId="0" xfId="0" applyFont="1" applyFill="1" applyProtection="1">
      <protection hidden="1"/>
    </xf>
    <xf numFmtId="0" fontId="8" fillId="0" borderId="0" xfId="0" applyFont="1" applyProtection="1">
      <protection hidden="1"/>
    </xf>
    <xf numFmtId="0" fontId="39" fillId="0" borderId="0" xfId="50" applyFont="1" applyFill="1" applyProtection="1">
      <alignment horizontal="center"/>
      <protection hidden="1"/>
    </xf>
    <xf numFmtId="0" fontId="34" fillId="0" borderId="0" xfId="0" applyFont="1" applyProtection="1">
      <protection hidden="1"/>
    </xf>
    <xf numFmtId="0" fontId="36" fillId="0" borderId="0" xfId="0" applyFont="1" applyAlignment="1" applyProtection="1">
      <alignment vertical="justify" wrapText="1"/>
      <protection hidden="1"/>
    </xf>
    <xf numFmtId="0" fontId="41" fillId="36" borderId="0" xfId="0" applyFont="1" applyFill="1" applyAlignment="1">
      <alignment vertical="center"/>
    </xf>
    <xf numFmtId="174" fontId="8" fillId="0" borderId="0" xfId="0" applyNumberFormat="1" applyFont="1" applyAlignment="1" applyProtection="1">
      <alignment vertical="center" wrapText="1"/>
      <protection hidden="1"/>
    </xf>
    <xf numFmtId="0" fontId="8" fillId="0" borderId="0" xfId="0" applyFont="1" applyAlignment="1" applyProtection="1">
      <alignment vertical="center" wrapText="1"/>
      <protection hidden="1"/>
    </xf>
    <xf numFmtId="0" fontId="40" fillId="0" borderId="0" xfId="0" applyFont="1"/>
    <xf numFmtId="0" fontId="41" fillId="0" borderId="0" xfId="0" applyFont="1"/>
    <xf numFmtId="0" fontId="40" fillId="0" borderId="0" xfId="0" applyFont="1" applyAlignment="1">
      <alignment horizontal="center"/>
    </xf>
    <xf numFmtId="0" fontId="34" fillId="0" borderId="0" xfId="0" applyFont="1" applyAlignment="1">
      <alignment vertical="center" wrapText="1"/>
    </xf>
    <xf numFmtId="0" fontId="40" fillId="0" borderId="0" xfId="0" applyFont="1" applyAlignment="1">
      <alignment vertical="center"/>
    </xf>
    <xf numFmtId="0" fontId="40" fillId="36" borderId="0" xfId="0" applyFont="1" applyFill="1"/>
    <xf numFmtId="0" fontId="48" fillId="0" borderId="0" xfId="0" quotePrefix="1" applyFont="1" applyAlignment="1">
      <alignment horizontal="center"/>
    </xf>
    <xf numFmtId="0" fontId="40" fillId="0" borderId="0" xfId="0" applyFont="1" applyAlignment="1">
      <alignment horizontal="left" vertical="center"/>
    </xf>
    <xf numFmtId="0" fontId="50" fillId="0" borderId="0" xfId="0" applyFont="1" applyAlignment="1">
      <alignment horizontal="center"/>
    </xf>
    <xf numFmtId="0" fontId="36" fillId="0" borderId="1" xfId="0" applyFont="1" applyBorder="1" applyAlignment="1">
      <alignment horizontal="center"/>
    </xf>
    <xf numFmtId="0" fontId="40" fillId="0" borderId="17" xfId="0" applyFont="1" applyBorder="1" applyAlignment="1">
      <alignment horizontal="center"/>
    </xf>
    <xf numFmtId="0" fontId="40" fillId="0" borderId="2" xfId="0" applyFont="1" applyBorder="1" applyAlignment="1">
      <alignment horizontal="center"/>
    </xf>
    <xf numFmtId="0" fontId="40" fillId="0" borderId="7" xfId="0" applyFont="1" applyBorder="1" applyAlignment="1">
      <alignment horizontal="center"/>
    </xf>
    <xf numFmtId="0" fontId="40" fillId="0" borderId="16" xfId="0" applyFont="1" applyBorder="1" applyAlignment="1">
      <alignment horizontal="center"/>
    </xf>
    <xf numFmtId="0" fontId="40" fillId="0" borderId="9" xfId="0" applyFont="1" applyBorder="1" applyAlignment="1">
      <alignment horizontal="center"/>
    </xf>
    <xf numFmtId="0" fontId="44" fillId="44" borderId="34" xfId="0" applyFont="1" applyFill="1" applyBorder="1" applyAlignment="1">
      <alignment horizontal="center" vertical="center" wrapText="1"/>
    </xf>
    <xf numFmtId="0" fontId="44" fillId="44" borderId="36" xfId="0" applyFont="1" applyFill="1" applyBorder="1" applyAlignment="1">
      <alignment horizontal="center" vertical="center" wrapText="1"/>
    </xf>
    <xf numFmtId="2" fontId="40" fillId="43" borderId="68" xfId="0" applyNumberFormat="1" applyFont="1" applyFill="1" applyBorder="1" applyAlignment="1">
      <alignment horizontal="center" vertical="center" wrapText="1"/>
    </xf>
    <xf numFmtId="2" fontId="40" fillId="43" borderId="39" xfId="0" applyNumberFormat="1" applyFont="1" applyFill="1" applyBorder="1" applyAlignment="1">
      <alignment horizontal="center" vertical="center" wrapText="1"/>
    </xf>
    <xf numFmtId="2" fontId="40" fillId="43" borderId="53" xfId="0" applyNumberFormat="1" applyFont="1" applyFill="1" applyBorder="1" applyAlignment="1">
      <alignment horizontal="center" vertical="center" wrapText="1"/>
    </xf>
    <xf numFmtId="2" fontId="40" fillId="43" borderId="30" xfId="0" applyNumberFormat="1" applyFont="1" applyFill="1" applyBorder="1" applyAlignment="1">
      <alignment horizontal="center" vertical="center" wrapText="1"/>
    </xf>
    <xf numFmtId="2" fontId="50" fillId="48" borderId="53" xfId="0" applyNumberFormat="1" applyFont="1" applyFill="1" applyBorder="1" applyAlignment="1">
      <alignment horizontal="center" vertical="center" wrapText="1"/>
    </xf>
    <xf numFmtId="2" fontId="50" fillId="48" borderId="30" xfId="0" applyNumberFormat="1" applyFont="1" applyFill="1" applyBorder="1" applyAlignment="1">
      <alignment horizontal="center" vertical="center" wrapText="1"/>
    </xf>
    <xf numFmtId="0" fontId="50" fillId="48" borderId="25" xfId="0" applyFont="1" applyFill="1" applyBorder="1" applyAlignment="1">
      <alignment horizontal="center" vertical="center" wrapText="1"/>
    </xf>
    <xf numFmtId="0" fontId="50" fillId="48" borderId="28" xfId="0" applyFont="1" applyFill="1" applyBorder="1" applyAlignment="1">
      <alignment horizontal="center" vertical="center" wrapText="1"/>
    </xf>
    <xf numFmtId="0" fontId="41" fillId="43" borderId="53" xfId="0" applyFont="1" applyFill="1" applyBorder="1" applyAlignment="1">
      <alignment horizontal="center" vertical="center" wrapText="1"/>
    </xf>
    <xf numFmtId="0" fontId="34" fillId="43" borderId="53" xfId="0" applyFont="1" applyFill="1" applyBorder="1" applyAlignment="1">
      <alignment horizontal="center" vertical="center" wrapText="1"/>
    </xf>
    <xf numFmtId="0" fontId="41" fillId="43" borderId="25" xfId="0" applyFont="1" applyFill="1" applyBorder="1" applyAlignment="1">
      <alignment horizontal="center" vertical="center" wrapText="1"/>
    </xf>
    <xf numFmtId="0" fontId="41" fillId="48" borderId="33" xfId="0" applyFont="1" applyFill="1" applyBorder="1" applyAlignment="1">
      <alignment horizontal="center" vertical="center" wrapText="1"/>
    </xf>
    <xf numFmtId="0" fontId="40" fillId="0" borderId="0" xfId="0" applyFont="1" applyAlignment="1">
      <alignment horizontal="center" vertical="center" wrapText="1"/>
    </xf>
    <xf numFmtId="2" fontId="41" fillId="48" borderId="53" xfId="0" applyNumberFormat="1" applyFont="1" applyFill="1" applyBorder="1" applyAlignment="1">
      <alignment horizontal="center" vertical="center" wrapText="1"/>
    </xf>
    <xf numFmtId="2" fontId="41" fillId="48" borderId="30" xfId="0" applyNumberFormat="1" applyFont="1" applyFill="1" applyBorder="1" applyAlignment="1">
      <alignment horizontal="center" vertical="center" wrapText="1"/>
    </xf>
    <xf numFmtId="0" fontId="41" fillId="48" borderId="25" xfId="0" applyFont="1" applyFill="1" applyBorder="1" applyAlignment="1">
      <alignment horizontal="center" vertical="center" wrapText="1"/>
    </xf>
    <xf numFmtId="0" fontId="41" fillId="48" borderId="28" xfId="0" applyFont="1" applyFill="1" applyBorder="1" applyAlignment="1">
      <alignment horizontal="center" vertical="center" wrapText="1"/>
    </xf>
    <xf numFmtId="0" fontId="40" fillId="48" borderId="65" xfId="0" applyFont="1" applyFill="1" applyBorder="1" applyAlignment="1">
      <alignment horizontal="center" vertical="center" wrapText="1"/>
    </xf>
    <xf numFmtId="0" fontId="40" fillId="48" borderId="69" xfId="0" applyFont="1" applyFill="1" applyBorder="1" applyAlignment="1">
      <alignment horizontal="center" vertical="center" wrapText="1"/>
    </xf>
    <xf numFmtId="0" fontId="40" fillId="40" borderId="33" xfId="0" applyFont="1" applyFill="1" applyBorder="1" applyAlignment="1">
      <alignment horizontal="center" vertical="center" wrapText="1"/>
    </xf>
    <xf numFmtId="168" fontId="40" fillId="40" borderId="32" xfId="0" applyNumberFormat="1" applyFont="1" applyFill="1" applyBorder="1" applyAlignment="1">
      <alignment horizontal="center" vertical="center" wrapText="1"/>
    </xf>
    <xf numFmtId="0" fontId="40" fillId="43" borderId="32" xfId="0" applyFont="1" applyFill="1" applyBorder="1" applyAlignment="1">
      <alignment horizontal="center" vertical="center" wrapText="1"/>
    </xf>
    <xf numFmtId="2" fontId="41" fillId="48" borderId="32" xfId="0" applyNumberFormat="1" applyFont="1" applyFill="1" applyBorder="1" applyAlignment="1">
      <alignment horizontal="center" vertical="center" wrapText="1"/>
    </xf>
    <xf numFmtId="0" fontId="41" fillId="43" borderId="22" xfId="0" applyFont="1" applyFill="1" applyBorder="1" applyAlignment="1">
      <alignment horizontal="center" vertical="center" wrapText="1"/>
    </xf>
    <xf numFmtId="0" fontId="41" fillId="49" borderId="42" xfId="0" applyFont="1" applyFill="1" applyBorder="1" applyAlignment="1">
      <alignment horizontal="center" vertical="center" wrapText="1"/>
    </xf>
    <xf numFmtId="167" fontId="41" fillId="48" borderId="32" xfId="0" applyNumberFormat="1" applyFont="1" applyFill="1" applyBorder="1" applyAlignment="1">
      <alignment horizontal="center" vertical="center" wrapText="1"/>
    </xf>
    <xf numFmtId="0" fontId="41" fillId="48" borderId="26" xfId="0" applyFont="1" applyFill="1" applyBorder="1" applyAlignment="1">
      <alignment horizontal="center" vertical="center" wrapText="1"/>
    </xf>
    <xf numFmtId="0" fontId="40" fillId="0" borderId="7" xfId="0" applyFont="1" applyBorder="1" applyAlignment="1">
      <alignment horizontal="center" vertical="center" wrapText="1"/>
    </xf>
    <xf numFmtId="0" fontId="40" fillId="0" borderId="16" xfId="0" applyFont="1" applyBorder="1" applyAlignment="1">
      <alignment horizontal="center" vertical="center" wrapText="1"/>
    </xf>
    <xf numFmtId="0" fontId="40" fillId="43" borderId="53" xfId="0" applyFont="1" applyFill="1" applyBorder="1" applyAlignment="1">
      <alignment horizontal="center" vertical="center" wrapText="1"/>
    </xf>
    <xf numFmtId="0" fontId="40" fillId="43" borderId="25" xfId="0" applyFont="1" applyFill="1" applyBorder="1" applyAlignment="1">
      <alignment horizontal="center" vertical="center" wrapText="1"/>
    </xf>
    <xf numFmtId="0" fontId="41" fillId="0" borderId="17" xfId="0" applyFont="1" applyBorder="1" applyAlignment="1">
      <alignment horizontal="center" vertical="center"/>
    </xf>
    <xf numFmtId="168" fontId="41" fillId="48" borderId="32" xfId="0" applyNumberFormat="1" applyFont="1" applyFill="1" applyBorder="1" applyAlignment="1">
      <alignment horizontal="center" vertical="center" wrapText="1"/>
    </xf>
    <xf numFmtId="169" fontId="40" fillId="39" borderId="70" xfId="0" applyNumberFormat="1" applyFont="1" applyFill="1" applyBorder="1" applyAlignment="1">
      <alignment horizontal="center" vertical="center" wrapText="1"/>
    </xf>
    <xf numFmtId="0" fontId="40" fillId="48" borderId="30" xfId="0" applyFont="1" applyFill="1" applyBorder="1" applyAlignment="1">
      <alignment horizontal="center" vertical="center" wrapText="1"/>
    </xf>
    <xf numFmtId="0" fontId="40" fillId="50" borderId="27" xfId="0" applyFont="1" applyFill="1" applyBorder="1" applyAlignment="1">
      <alignment horizontal="center" vertical="center" wrapText="1"/>
    </xf>
    <xf numFmtId="168" fontId="40" fillId="50" borderId="28" xfId="0" applyNumberFormat="1" applyFont="1" applyFill="1" applyBorder="1" applyAlignment="1">
      <alignment horizontal="center" vertical="center" wrapText="1"/>
    </xf>
    <xf numFmtId="0" fontId="40" fillId="43" borderId="30" xfId="0" applyFont="1" applyFill="1" applyBorder="1" applyAlignment="1">
      <alignment horizontal="center" vertical="center" wrapText="1"/>
    </xf>
    <xf numFmtId="0" fontId="49" fillId="49" borderId="42" xfId="0" applyFont="1" applyFill="1" applyBorder="1" applyAlignment="1">
      <alignment horizontal="center" vertical="center" wrapText="1"/>
    </xf>
    <xf numFmtId="0" fontId="41" fillId="43" borderId="17" xfId="0" applyFont="1" applyFill="1" applyBorder="1" applyAlignment="1">
      <alignment horizontal="center" vertical="center" wrapText="1"/>
    </xf>
    <xf numFmtId="0" fontId="40" fillId="43" borderId="71" xfId="0" applyFont="1" applyFill="1" applyBorder="1" applyAlignment="1">
      <alignment horizontal="center" vertical="center" wrapText="1"/>
    </xf>
    <xf numFmtId="0" fontId="40" fillId="48" borderId="72" xfId="0" applyFont="1" applyFill="1" applyBorder="1" applyAlignment="1">
      <alignment horizontal="center" vertical="center" wrapText="1"/>
    </xf>
    <xf numFmtId="0" fontId="41" fillId="48" borderId="30" xfId="0" applyFont="1" applyFill="1" applyBorder="1" applyAlignment="1">
      <alignment horizontal="center" vertical="center" wrapText="1"/>
    </xf>
    <xf numFmtId="0" fontId="40" fillId="0" borderId="17" xfId="0" applyFont="1" applyBorder="1" applyAlignment="1">
      <alignment horizontal="center" vertical="center" wrapText="1"/>
    </xf>
    <xf numFmtId="0" fontId="41" fillId="0" borderId="0" xfId="0" applyFont="1" applyAlignment="1">
      <alignment horizontal="center" vertical="center" wrapText="1"/>
    </xf>
    <xf numFmtId="168" fontId="41" fillId="48" borderId="30" xfId="0" applyNumberFormat="1" applyFont="1" applyFill="1" applyBorder="1" applyAlignment="1">
      <alignment horizontal="center" vertical="center" wrapText="1"/>
    </xf>
    <xf numFmtId="0" fontId="0" fillId="0" borderId="0" xfId="0" applyAlignment="1">
      <alignment horizontal="center" vertical="center" wrapText="1"/>
    </xf>
    <xf numFmtId="0" fontId="44" fillId="44" borderId="18" xfId="0" applyFont="1" applyFill="1" applyBorder="1" applyAlignment="1">
      <alignment horizontal="center" vertical="center" wrapText="1"/>
    </xf>
    <xf numFmtId="0" fontId="40" fillId="43" borderId="68" xfId="0" applyFont="1" applyFill="1" applyBorder="1" applyAlignment="1">
      <alignment horizontal="center" vertical="center" wrapText="1"/>
    </xf>
    <xf numFmtId="0" fontId="40" fillId="43" borderId="37" xfId="0" applyFont="1" applyFill="1" applyBorder="1" applyAlignment="1">
      <alignment horizontal="center" vertical="center" wrapText="1"/>
    </xf>
    <xf numFmtId="0" fontId="40" fillId="43" borderId="39" xfId="0" applyFont="1" applyFill="1" applyBorder="1" applyAlignment="1">
      <alignment horizontal="center" vertical="center" wrapText="1"/>
    </xf>
    <xf numFmtId="0" fontId="40" fillId="43" borderId="26" xfId="0" applyFont="1" applyFill="1" applyBorder="1" applyAlignment="1">
      <alignment horizontal="center" vertical="center" wrapText="1"/>
    </xf>
    <xf numFmtId="0" fontId="40" fillId="43" borderId="28" xfId="0" applyFont="1" applyFill="1" applyBorder="1" applyAlignment="1">
      <alignment horizontal="center" vertical="center" wrapText="1"/>
    </xf>
    <xf numFmtId="0" fontId="44" fillId="44" borderId="53" xfId="0" applyFont="1" applyFill="1" applyBorder="1" applyAlignment="1">
      <alignment horizontal="center" vertical="center" wrapText="1"/>
    </xf>
    <xf numFmtId="0" fontId="44" fillId="44" borderId="32" xfId="0" applyFont="1" applyFill="1" applyBorder="1" applyAlignment="1">
      <alignment horizontal="center" vertical="center" wrapText="1"/>
    </xf>
    <xf numFmtId="0" fontId="44" fillId="44" borderId="30" xfId="0" applyFont="1" applyFill="1" applyBorder="1" applyAlignment="1">
      <alignment horizontal="center" vertical="center" wrapText="1"/>
    </xf>
    <xf numFmtId="0" fontId="40" fillId="36" borderId="0" xfId="0" applyFont="1" applyFill="1" applyAlignment="1">
      <alignment vertical="center"/>
    </xf>
    <xf numFmtId="0" fontId="40" fillId="0" borderId="0" xfId="0" quotePrefix="1" applyFont="1" applyAlignment="1">
      <alignment vertical="center"/>
    </xf>
    <xf numFmtId="10" fontId="40" fillId="0" borderId="0" xfId="0" applyNumberFormat="1" applyFont="1" applyAlignment="1">
      <alignment vertical="center"/>
    </xf>
    <xf numFmtId="0" fontId="44" fillId="44" borderId="18" xfId="0" applyFont="1" applyFill="1" applyBorder="1" applyAlignment="1">
      <alignment vertical="center" wrapText="1"/>
    </xf>
    <xf numFmtId="0" fontId="40" fillId="51" borderId="37" xfId="0" applyFont="1" applyFill="1" applyBorder="1" applyAlignment="1">
      <alignment horizontal="center" vertical="center" wrapText="1"/>
    </xf>
    <xf numFmtId="167" fontId="40" fillId="51" borderId="37" xfId="0" applyNumberFormat="1" applyFont="1" applyFill="1" applyBorder="1" applyAlignment="1">
      <alignment horizontal="center" vertical="center" wrapText="1"/>
    </xf>
    <xf numFmtId="0" fontId="40" fillId="51" borderId="32" xfId="0" applyFont="1" applyFill="1" applyBorder="1" applyAlignment="1">
      <alignment horizontal="center" vertical="center" wrapText="1"/>
    </xf>
    <xf numFmtId="167" fontId="40" fillId="51" borderId="32" xfId="0" applyNumberFormat="1" applyFont="1" applyFill="1" applyBorder="1" applyAlignment="1">
      <alignment horizontal="center" vertical="center" wrapText="1"/>
    </xf>
    <xf numFmtId="10" fontId="40" fillId="51" borderId="32" xfId="0" applyNumberFormat="1" applyFont="1" applyFill="1" applyBorder="1" applyAlignment="1">
      <alignment horizontal="center" vertical="center" wrapText="1"/>
    </xf>
    <xf numFmtId="2" fontId="40" fillId="51" borderId="32" xfId="0" applyNumberFormat="1" applyFont="1" applyFill="1" applyBorder="1" applyAlignment="1">
      <alignment horizontal="center" vertical="center" wrapText="1"/>
    </xf>
    <xf numFmtId="0" fontId="41" fillId="43" borderId="32" xfId="0" applyFont="1" applyFill="1" applyBorder="1" applyAlignment="1">
      <alignment vertical="center"/>
    </xf>
    <xf numFmtId="10" fontId="40" fillId="51" borderId="39" xfId="0" applyNumberFormat="1" applyFont="1" applyFill="1" applyBorder="1" applyAlignment="1">
      <alignment horizontal="center" vertical="center" wrapText="1"/>
    </xf>
    <xf numFmtId="10" fontId="40" fillId="51" borderId="30" xfId="0" applyNumberFormat="1" applyFont="1" applyFill="1" applyBorder="1" applyAlignment="1">
      <alignment horizontal="center" vertical="center" wrapText="1"/>
    </xf>
    <xf numFmtId="0" fontId="40" fillId="51" borderId="26" xfId="0" applyFont="1" applyFill="1" applyBorder="1" applyAlignment="1">
      <alignment horizontal="center" vertical="center" wrapText="1"/>
    </xf>
    <xf numFmtId="0" fontId="40" fillId="51" borderId="26" xfId="0" quotePrefix="1" applyFont="1" applyFill="1" applyBorder="1" applyAlignment="1">
      <alignment horizontal="center" vertical="center" wrapText="1"/>
    </xf>
    <xf numFmtId="167" fontId="40" fillId="51" borderId="26" xfId="0" applyNumberFormat="1" applyFont="1" applyFill="1" applyBorder="1" applyAlignment="1">
      <alignment horizontal="center" vertical="center" wrapText="1"/>
    </xf>
    <xf numFmtId="10" fontId="40" fillId="51" borderId="28" xfId="0" applyNumberFormat="1" applyFont="1" applyFill="1" applyBorder="1" applyAlignment="1">
      <alignment horizontal="center" vertical="center" wrapText="1"/>
    </xf>
    <xf numFmtId="0" fontId="40" fillId="0" borderId="0" xfId="0" applyFont="1" applyAlignment="1">
      <alignment horizontal="right"/>
    </xf>
    <xf numFmtId="0" fontId="36" fillId="0" borderId="0" xfId="0" applyFont="1" applyAlignment="1" applyProtection="1">
      <alignment vertical="justify" wrapText="1"/>
      <protection locked="0" hidden="1"/>
    </xf>
    <xf numFmtId="0" fontId="36" fillId="0" borderId="0" xfId="0" applyFont="1" applyAlignment="1" applyProtection="1">
      <alignment vertical="center" wrapText="1"/>
      <protection locked="0" hidden="1"/>
    </xf>
    <xf numFmtId="0" fontId="36" fillId="36" borderId="0" xfId="0" applyFont="1" applyFill="1" applyAlignment="1" applyProtection="1">
      <alignment vertical="top" wrapText="1"/>
      <protection hidden="1"/>
    </xf>
    <xf numFmtId="2" fontId="36" fillId="41" borderId="0" xfId="49" applyFont="1" applyBorder="1" applyAlignment="1">
      <protection locked="0"/>
    </xf>
    <xf numFmtId="2" fontId="0" fillId="41" borderId="0" xfId="49" applyFont="1" applyBorder="1" applyAlignment="1">
      <protection locked="0"/>
    </xf>
    <xf numFmtId="0" fontId="49" fillId="49" borderId="74" xfId="0" applyFont="1" applyFill="1" applyBorder="1" applyAlignment="1">
      <alignment horizontal="center" vertical="center" wrapText="1"/>
    </xf>
    <xf numFmtId="0" fontId="36" fillId="0" borderId="0" xfId="0" applyFont="1" applyAlignment="1">
      <alignment horizontal="center" vertical="center" wrapText="1"/>
    </xf>
    <xf numFmtId="0" fontId="34" fillId="47" borderId="22" xfId="0" applyFont="1" applyFill="1" applyBorder="1" applyAlignment="1">
      <alignment horizontal="center" vertical="center" wrapText="1"/>
    </xf>
    <xf numFmtId="0" fontId="45" fillId="36" borderId="0" xfId="0" applyFont="1" applyFill="1" applyAlignment="1">
      <alignment horizontal="center"/>
    </xf>
    <xf numFmtId="0" fontId="41" fillId="43" borderId="32" xfId="0" applyFont="1" applyFill="1" applyBorder="1" applyAlignment="1">
      <alignment horizontal="center" vertical="center" wrapText="1"/>
    </xf>
    <xf numFmtId="0" fontId="34" fillId="0" borderId="0" xfId="0" applyFont="1" applyAlignment="1" applyProtection="1">
      <alignment horizontal="center" vertical="center" wrapText="1"/>
      <protection hidden="1"/>
    </xf>
    <xf numFmtId="0" fontId="36"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34" fillId="0" borderId="0" xfId="0" applyFont="1" applyAlignment="1" applyProtection="1">
      <alignment horizontal="left" vertical="center" wrapText="1"/>
      <protection hidden="1"/>
    </xf>
    <xf numFmtId="0" fontId="36" fillId="0" borderId="0" xfId="0" applyFont="1" applyAlignment="1" applyProtection="1">
      <alignment horizontal="left" vertical="center" wrapText="1"/>
      <protection locked="0" hidden="1"/>
    </xf>
    <xf numFmtId="169" fontId="36" fillId="0" borderId="0" xfId="0" applyNumberFormat="1" applyFont="1"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36" fillId="36" borderId="0" xfId="0" applyFont="1" applyFill="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34" fillId="0" borderId="0" xfId="0" applyFont="1" applyAlignment="1" applyProtection="1">
      <alignment horizontal="center"/>
      <protection hidden="1"/>
    </xf>
    <xf numFmtId="0" fontId="33" fillId="0" borderId="0" xfId="0" applyFont="1" applyAlignment="1" applyProtection="1">
      <alignment horizontal="center"/>
      <protection hidden="1"/>
    </xf>
    <xf numFmtId="0" fontId="0" fillId="0" borderId="0" xfId="0" applyAlignment="1">
      <alignment horizontal="left" vertical="center" wrapText="1"/>
    </xf>
    <xf numFmtId="0" fontId="40" fillId="0" borderId="0" xfId="0" applyFont="1" applyAlignment="1">
      <alignment horizontal="left" vertical="center" wrapText="1"/>
    </xf>
    <xf numFmtId="0" fontId="0" fillId="0" borderId="32" xfId="0" applyBorder="1" applyAlignment="1">
      <alignment horizontal="left" vertical="center" wrapText="1"/>
    </xf>
    <xf numFmtId="0" fontId="40" fillId="36" borderId="0" xfId="0" applyFont="1" applyFill="1" applyAlignment="1">
      <alignment horizontal="left" vertical="center" wrapText="1"/>
    </xf>
    <xf numFmtId="0" fontId="44" fillId="44" borderId="18" xfId="0" applyFont="1" applyFill="1" applyBorder="1" applyAlignment="1">
      <alignment horizontal="left" vertical="center" wrapText="1"/>
    </xf>
    <xf numFmtId="0" fontId="0" fillId="0" borderId="0" xfId="0" quotePrefix="1" applyAlignment="1">
      <alignment horizontal="left" vertical="center" wrapText="1"/>
    </xf>
    <xf numFmtId="0" fontId="40" fillId="0" borderId="0" xfId="0" quotePrefix="1" applyFont="1" applyAlignment="1">
      <alignment horizontal="left" vertical="center" wrapText="1"/>
    </xf>
    <xf numFmtId="169" fontId="0" fillId="0" borderId="0" xfId="0" applyNumberFormat="1" applyAlignment="1">
      <alignment horizontal="left" vertical="center" wrapText="1"/>
    </xf>
    <xf numFmtId="169" fontId="40" fillId="0" borderId="0" xfId="0" applyNumberFormat="1" applyFont="1" applyAlignment="1">
      <alignment horizontal="left" vertical="center" wrapText="1"/>
    </xf>
    <xf numFmtId="0" fontId="0" fillId="0" borderId="0" xfId="0" applyAlignment="1">
      <alignment horizontal="left"/>
    </xf>
    <xf numFmtId="0" fontId="44" fillId="44" borderId="30" xfId="0" applyFont="1" applyFill="1" applyBorder="1" applyAlignment="1">
      <alignment horizontal="left" vertical="center" wrapText="1"/>
    </xf>
    <xf numFmtId="169" fontId="40" fillId="51" borderId="26" xfId="0" quotePrefix="1" applyNumberFormat="1" applyFont="1" applyFill="1" applyBorder="1" applyAlignment="1">
      <alignment horizontal="center" vertical="center" wrapText="1"/>
    </xf>
    <xf numFmtId="0" fontId="36" fillId="36" borderId="0" xfId="0" applyFont="1" applyFill="1" applyProtection="1">
      <protection hidden="1"/>
    </xf>
    <xf numFmtId="0" fontId="34" fillId="0" borderId="0" xfId="0" applyFont="1" applyAlignment="1" applyProtection="1">
      <alignment vertical="center" wrapText="1"/>
      <protection hidden="1"/>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2" fontId="36" fillId="0" borderId="0" xfId="0" applyNumberFormat="1" applyFont="1" applyAlignment="1" applyProtection="1">
      <alignment vertical="center" wrapText="1"/>
      <protection hidden="1"/>
    </xf>
    <xf numFmtId="49" fontId="36" fillId="0" borderId="0" xfId="0" applyNumberFormat="1" applyFont="1" applyAlignment="1" applyProtection="1">
      <alignment vertical="center" wrapText="1"/>
      <protection hidden="1"/>
    </xf>
    <xf numFmtId="169" fontId="36" fillId="0" borderId="0" xfId="0" applyNumberFormat="1" applyFont="1" applyAlignment="1" applyProtection="1">
      <alignment vertical="center" wrapText="1"/>
      <protection hidden="1"/>
    </xf>
    <xf numFmtId="2" fontId="36" fillId="0" borderId="0" xfId="48" applyNumberFormat="1" applyFont="1" applyFill="1" applyAlignment="1" applyProtection="1">
      <alignment horizontal="left" vertical="center" wrapText="1"/>
      <protection hidden="1"/>
    </xf>
    <xf numFmtId="0" fontId="0" fillId="36" borderId="0" xfId="0" applyFill="1"/>
    <xf numFmtId="0" fontId="52" fillId="36" borderId="0" xfId="0" applyFont="1" applyFill="1" applyAlignment="1" applyProtection="1">
      <alignment horizontal="left" vertical="center" wrapText="1"/>
      <protection hidden="1"/>
    </xf>
    <xf numFmtId="0" fontId="52" fillId="36" borderId="0" xfId="0" applyFont="1" applyFill="1" applyAlignment="1" applyProtection="1">
      <alignment horizontal="justify" vertical="justify" wrapText="1"/>
      <protection hidden="1"/>
    </xf>
    <xf numFmtId="0" fontId="52" fillId="36" borderId="0" xfId="0" applyFont="1" applyFill="1" applyAlignment="1" applyProtection="1">
      <alignment horizontal="left"/>
      <protection hidden="1"/>
    </xf>
    <xf numFmtId="0" fontId="33" fillId="36" borderId="0" xfId="0" applyFont="1" applyFill="1" applyAlignment="1" applyProtection="1">
      <alignment horizontal="left" vertical="center" wrapText="1"/>
      <protection hidden="1"/>
    </xf>
    <xf numFmtId="0" fontId="30" fillId="36" borderId="0" xfId="0" applyFont="1" applyFill="1" applyAlignment="1">
      <alignment horizontal="left" vertical="center"/>
    </xf>
    <xf numFmtId="0" fontId="36" fillId="36" borderId="0" xfId="0" applyFont="1" applyFill="1" applyAlignment="1" applyProtection="1">
      <alignment vertical="justify" wrapText="1"/>
      <protection hidden="1"/>
    </xf>
    <xf numFmtId="0" fontId="36" fillId="0" borderId="0" xfId="0" applyFont="1" applyAlignment="1" applyProtection="1">
      <alignment horizontal="right" vertical="top" wrapText="1"/>
      <protection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4" fontId="8" fillId="0" borderId="0" xfId="0" applyNumberFormat="1"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0" fontId="43" fillId="0" borderId="0" xfId="0" applyFont="1" applyAlignment="1" applyProtection="1">
      <alignment horizontal="center" vertical="top" wrapText="1"/>
      <protection hidden="1"/>
    </xf>
    <xf numFmtId="0" fontId="9" fillId="0" borderId="0" xfId="0" applyFont="1" applyAlignment="1" applyProtection="1">
      <alignment horizontal="center" vertical="center"/>
      <protection hidden="1"/>
    </xf>
    <xf numFmtId="2" fontId="8" fillId="0" borderId="0" xfId="0" applyNumberFormat="1" applyFont="1" applyAlignment="1" applyProtection="1">
      <alignment horizontal="center" vertical="center" wrapText="1"/>
      <protection hidden="1"/>
    </xf>
    <xf numFmtId="167" fontId="8" fillId="0" borderId="0" xfId="0" applyNumberFormat="1" applyFont="1" applyAlignment="1" applyProtection="1">
      <alignment horizontal="center" vertical="center" wrapText="1"/>
      <protection hidden="1"/>
    </xf>
    <xf numFmtId="168" fontId="8" fillId="0" borderId="0" xfId="0" applyNumberFormat="1" applyFont="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168" fontId="0" fillId="0" borderId="0" xfId="0" applyNumberFormat="1"/>
    <xf numFmtId="2" fontId="0" fillId="0" borderId="0" xfId="0" applyNumberFormat="1"/>
    <xf numFmtId="0" fontId="36" fillId="36" borderId="0" xfId="0" applyFont="1" applyFill="1" applyAlignment="1" applyProtection="1">
      <alignment horizontal="center" vertical="center"/>
      <protection hidden="1"/>
    </xf>
    <xf numFmtId="168" fontId="36" fillId="36" borderId="0" xfId="0" applyNumberFormat="1" applyFont="1" applyFill="1" applyAlignment="1" applyProtection="1">
      <alignment horizontal="center" vertical="center"/>
      <protection hidden="1"/>
    </xf>
    <xf numFmtId="2" fontId="36" fillId="0" borderId="0" xfId="0" applyNumberFormat="1" applyFont="1" applyProtection="1">
      <protection hidden="1"/>
    </xf>
    <xf numFmtId="1" fontId="34" fillId="0" borderId="0" xfId="0" applyNumberFormat="1" applyFont="1" applyProtection="1">
      <protection hidden="1"/>
    </xf>
    <xf numFmtId="0" fontId="34" fillId="0" borderId="0" xfId="0" applyFont="1" applyAlignment="1" applyProtection="1">
      <alignment horizontal="justify" vertical="center" wrapText="1"/>
      <protection hidden="1"/>
    </xf>
    <xf numFmtId="0" fontId="0" fillId="0" borderId="0" xfId="0" applyAlignment="1">
      <alignment horizontal="justify" vertical="center" wrapText="1"/>
    </xf>
    <xf numFmtId="0" fontId="36" fillId="0" borderId="12" xfId="0" applyFont="1" applyBorder="1" applyProtection="1">
      <protection hidden="1"/>
    </xf>
    <xf numFmtId="0" fontId="9" fillId="0" borderId="18" xfId="0" applyFont="1" applyBorder="1" applyAlignment="1">
      <alignment horizontal="center" vertical="center"/>
    </xf>
    <xf numFmtId="0" fontId="52" fillId="0" borderId="0" xfId="0" applyFont="1"/>
    <xf numFmtId="168" fontId="36" fillId="36" borderId="0" xfId="0" applyNumberFormat="1" applyFont="1" applyFill="1" applyProtection="1">
      <protection hidden="1"/>
    </xf>
    <xf numFmtId="0" fontId="36" fillId="0" borderId="0" xfId="50" applyFont="1" applyFill="1" applyProtection="1">
      <alignment horizontal="center"/>
      <protection hidden="1"/>
    </xf>
    <xf numFmtId="2" fontId="40" fillId="51" borderId="26" xfId="0" applyNumberFormat="1" applyFont="1" applyFill="1" applyBorder="1" applyAlignment="1">
      <alignment horizontal="center" vertical="center" wrapText="1"/>
    </xf>
    <xf numFmtId="2" fontId="40" fillId="51" borderId="37" xfId="0" applyNumberFormat="1" applyFont="1" applyFill="1" applyBorder="1" applyAlignment="1">
      <alignment horizontal="center" vertical="center" wrapText="1"/>
    </xf>
    <xf numFmtId="0" fontId="40" fillId="0" borderId="1" xfId="0" applyFont="1" applyBorder="1" applyAlignment="1">
      <alignment horizontal="center" vertical="center"/>
    </xf>
    <xf numFmtId="0" fontId="40" fillId="0" borderId="17" xfId="0" applyFont="1" applyBorder="1" applyAlignment="1">
      <alignment horizontal="center" vertical="center"/>
    </xf>
    <xf numFmtId="0" fontId="40" fillId="0" borderId="0" xfId="0" applyFont="1" applyAlignment="1">
      <alignment horizontal="center" vertical="center"/>
    </xf>
    <xf numFmtId="0" fontId="40" fillId="0" borderId="16" xfId="0" applyFont="1" applyBorder="1" applyAlignment="1">
      <alignment horizontal="center" vertical="center"/>
    </xf>
    <xf numFmtId="0" fontId="40" fillId="0" borderId="0" xfId="0" applyFont="1" applyAlignment="1">
      <alignment horizontal="center" wrapText="1"/>
    </xf>
    <xf numFmtId="0" fontId="36" fillId="0" borderId="0" xfId="0" applyFont="1" applyAlignment="1">
      <alignment horizontal="center"/>
    </xf>
    <xf numFmtId="0" fontId="53" fillId="43" borderId="9" xfId="0" applyFont="1" applyFill="1" applyBorder="1" applyAlignment="1">
      <alignment horizontal="left" vertical="center" wrapText="1"/>
    </xf>
    <xf numFmtId="0" fontId="53" fillId="43" borderId="8" xfId="0" applyFont="1" applyFill="1" applyBorder="1" applyAlignment="1">
      <alignment horizontal="left" vertical="center" wrapText="1"/>
    </xf>
    <xf numFmtId="0" fontId="53" fillId="43" borderId="16" xfId="0" applyFont="1" applyFill="1" applyBorder="1" applyAlignment="1">
      <alignment horizontal="left" vertical="center" wrapText="1"/>
    </xf>
    <xf numFmtId="0" fontId="53" fillId="43" borderId="83" xfId="0" applyFont="1" applyFill="1" applyBorder="1" applyAlignment="1">
      <alignment horizontal="left" vertical="center" wrapText="1"/>
    </xf>
    <xf numFmtId="0" fontId="53" fillId="43" borderId="83" xfId="0" applyFont="1" applyFill="1" applyBorder="1" applyAlignment="1">
      <alignment horizontal="center" vertical="center" wrapText="1"/>
    </xf>
    <xf numFmtId="0" fontId="40" fillId="43" borderId="83" xfId="0" applyFont="1" applyFill="1" applyBorder="1" applyAlignment="1">
      <alignment horizontal="left" vertical="center" wrapText="1"/>
    </xf>
    <xf numFmtId="0" fontId="40" fillId="43" borderId="83" xfId="0" applyFont="1" applyFill="1" applyBorder="1" applyAlignment="1">
      <alignment horizontal="center" vertical="center" wrapText="1"/>
    </xf>
    <xf numFmtId="0" fontId="40" fillId="43" borderId="84" xfId="0" applyFont="1" applyFill="1" applyBorder="1" applyAlignment="1">
      <alignment horizontal="left" vertical="center" wrapText="1"/>
    </xf>
    <xf numFmtId="167" fontId="40" fillId="0" borderId="0" xfId="0" applyNumberFormat="1" applyFont="1" applyAlignment="1">
      <alignment horizontal="center" vertical="center" wrapText="1"/>
    </xf>
    <xf numFmtId="0" fontId="41" fillId="0" borderId="17" xfId="0" applyFont="1" applyBorder="1" applyAlignment="1">
      <alignment horizontal="center" vertical="center" wrapText="1"/>
    </xf>
    <xf numFmtId="0" fontId="53" fillId="43" borderId="85" xfId="0" applyFont="1" applyFill="1" applyBorder="1" applyAlignment="1">
      <alignment horizontal="center" vertical="center" wrapText="1"/>
    </xf>
    <xf numFmtId="0" fontId="53" fillId="43" borderId="84" xfId="0" applyFont="1" applyFill="1" applyBorder="1" applyAlignment="1">
      <alignment horizontal="left" vertical="center" wrapText="1"/>
    </xf>
    <xf numFmtId="0" fontId="34" fillId="49" borderId="42" xfId="0" applyFont="1" applyFill="1" applyBorder="1" applyAlignment="1">
      <alignment horizontal="center" vertical="center" wrapText="1"/>
    </xf>
    <xf numFmtId="2" fontId="34" fillId="48" borderId="30" xfId="0" applyNumberFormat="1" applyFont="1" applyFill="1" applyBorder="1" applyAlignment="1">
      <alignment horizontal="center" vertical="center" wrapText="1"/>
    </xf>
    <xf numFmtId="0" fontId="34" fillId="48" borderId="25" xfId="0" applyFont="1" applyFill="1" applyBorder="1" applyAlignment="1">
      <alignment horizontal="center" vertical="center" wrapText="1"/>
    </xf>
    <xf numFmtId="0" fontId="34" fillId="48" borderId="28" xfId="0" applyFont="1" applyFill="1" applyBorder="1" applyAlignment="1">
      <alignment horizontal="center" vertical="center" wrapText="1"/>
    </xf>
    <xf numFmtId="0" fontId="41" fillId="48" borderId="61" xfId="0" applyFont="1" applyFill="1" applyBorder="1" applyAlignment="1">
      <alignment horizontal="center" vertical="center" wrapText="1"/>
    </xf>
    <xf numFmtId="0" fontId="41" fillId="48" borderId="58" xfId="0" applyFont="1" applyFill="1" applyBorder="1" applyAlignment="1">
      <alignment horizontal="center" vertical="center" wrapText="1"/>
    </xf>
    <xf numFmtId="0" fontId="36" fillId="0" borderId="17" xfId="0" applyFont="1" applyBorder="1" applyAlignment="1">
      <alignment horizontal="center" vertical="center" wrapText="1"/>
    </xf>
    <xf numFmtId="0" fontId="34" fillId="43" borderId="71" xfId="0" applyFont="1" applyFill="1" applyBorder="1" applyAlignment="1">
      <alignment horizontal="center" vertical="center" wrapText="1"/>
    </xf>
    <xf numFmtId="0" fontId="34" fillId="48" borderId="72" xfId="0" applyFont="1" applyFill="1" applyBorder="1" applyAlignment="1">
      <alignment horizontal="center" vertical="center" wrapText="1"/>
    </xf>
    <xf numFmtId="167" fontId="40" fillId="40" borderId="73" xfId="0" applyNumberFormat="1" applyFont="1" applyFill="1" applyBorder="1" applyAlignment="1">
      <alignment horizontal="center" vertical="center" wrapText="1"/>
    </xf>
    <xf numFmtId="0" fontId="34" fillId="48" borderId="65" xfId="0" applyFont="1" applyFill="1" applyBorder="1" applyAlignment="1">
      <alignment horizontal="center" vertical="center" wrapText="1"/>
    </xf>
    <xf numFmtId="0" fontId="34" fillId="48" borderId="30" xfId="0" applyFont="1" applyFill="1" applyBorder="1" applyAlignment="1">
      <alignment horizontal="center" vertical="center" wrapText="1"/>
    </xf>
    <xf numFmtId="0" fontId="34" fillId="43" borderId="30" xfId="0" applyFont="1" applyFill="1" applyBorder="1" applyAlignment="1">
      <alignment horizontal="center" vertical="center" wrapText="1"/>
    </xf>
    <xf numFmtId="169" fontId="40" fillId="0" borderId="0" xfId="0" applyNumberFormat="1" applyFont="1" applyAlignment="1">
      <alignment horizontal="center" vertical="center" wrapText="1"/>
    </xf>
    <xf numFmtId="0" fontId="36" fillId="0" borderId="1" xfId="0" applyFont="1" applyBorder="1" applyAlignment="1">
      <alignment horizontal="center" vertical="center"/>
    </xf>
    <xf numFmtId="0" fontId="36" fillId="0" borderId="0" xfId="0" applyFont="1" applyAlignment="1">
      <alignment horizontal="center" vertical="center"/>
    </xf>
    <xf numFmtId="0" fontId="34" fillId="0" borderId="0" xfId="0" applyFont="1" applyAlignment="1">
      <alignment horizontal="center"/>
    </xf>
    <xf numFmtId="171" fontId="36" fillId="36" borderId="0" xfId="0" applyNumberFormat="1" applyFont="1" applyFill="1" applyAlignment="1">
      <alignment horizontal="center"/>
    </xf>
    <xf numFmtId="169" fontId="44" fillId="44" borderId="36" xfId="0" applyNumberFormat="1" applyFont="1" applyFill="1" applyBorder="1" applyAlignment="1">
      <alignment horizontal="center" vertical="center" wrapText="1"/>
    </xf>
    <xf numFmtId="0" fontId="36" fillId="0" borderId="17" xfId="0" applyFont="1" applyBorder="1" applyAlignment="1">
      <alignment horizontal="center"/>
    </xf>
    <xf numFmtId="0" fontId="41" fillId="48" borderId="62" xfId="0" applyFont="1" applyFill="1" applyBorder="1" applyAlignment="1">
      <alignment horizontal="center" vertical="center" wrapText="1"/>
    </xf>
    <xf numFmtId="0" fontId="41" fillId="43" borderId="71" xfId="0" applyFont="1" applyFill="1" applyBorder="1" applyAlignment="1">
      <alignment horizontal="center" vertical="center" wrapText="1"/>
    </xf>
    <xf numFmtId="0" fontId="41" fillId="48" borderId="72" xfId="0" applyFont="1" applyFill="1" applyBorder="1" applyAlignment="1">
      <alignment horizontal="center" vertical="center" wrapText="1"/>
    </xf>
    <xf numFmtId="0" fontId="41" fillId="48" borderId="65" xfId="0" applyFont="1" applyFill="1" applyBorder="1" applyAlignment="1">
      <alignment horizontal="center" vertical="center" wrapText="1"/>
    </xf>
    <xf numFmtId="0" fontId="34" fillId="48" borderId="86" xfId="0" applyFont="1" applyFill="1" applyBorder="1" applyAlignment="1">
      <alignment horizontal="center" vertical="center" wrapText="1"/>
    </xf>
    <xf numFmtId="0" fontId="41" fillId="48" borderId="59" xfId="0" applyFont="1" applyFill="1" applyBorder="1" applyAlignment="1">
      <alignment horizontal="center" vertical="center" wrapText="1"/>
    </xf>
    <xf numFmtId="0" fontId="41" fillId="48" borderId="32" xfId="0" applyFont="1" applyFill="1" applyBorder="1" applyAlignment="1">
      <alignment horizontal="center" vertical="center" wrapText="1"/>
    </xf>
    <xf numFmtId="0" fontId="41" fillId="48" borderId="14" xfId="0" applyFont="1" applyFill="1" applyBorder="1" applyAlignment="1">
      <alignment horizontal="center" vertical="center" wrapText="1"/>
    </xf>
    <xf numFmtId="0" fontId="40" fillId="0" borderId="4" xfId="0" applyFont="1" applyBorder="1" applyAlignment="1">
      <alignment horizontal="center" vertical="center" wrapText="1"/>
    </xf>
    <xf numFmtId="0" fontId="41" fillId="48" borderId="38" xfId="0" applyFont="1" applyFill="1" applyBorder="1" applyAlignment="1">
      <alignment horizontal="center" vertical="center" wrapText="1"/>
    </xf>
    <xf numFmtId="0" fontId="34" fillId="48" borderId="87" xfId="0" applyFont="1" applyFill="1" applyBorder="1" applyAlignment="1">
      <alignment horizontal="center" vertical="center" wrapText="1"/>
    </xf>
    <xf numFmtId="0" fontId="34" fillId="48" borderId="56" xfId="0" applyFont="1" applyFill="1" applyBorder="1" applyAlignment="1">
      <alignment horizontal="center" vertical="center" wrapText="1"/>
    </xf>
    <xf numFmtId="0" fontId="40" fillId="0" borderId="6" xfId="0" applyFont="1" applyBorder="1" applyAlignment="1">
      <alignment horizontal="center" vertical="center" wrapText="1"/>
    </xf>
    <xf numFmtId="0" fontId="40" fillId="0" borderId="8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6" xfId="0" applyFont="1" applyBorder="1" applyAlignment="1">
      <alignment horizontal="center"/>
    </xf>
    <xf numFmtId="0" fontId="40" fillId="0" borderId="6" xfId="0" applyFont="1" applyBorder="1" applyAlignment="1">
      <alignment horizontal="center" wrapText="1"/>
    </xf>
    <xf numFmtId="0" fontId="40" fillId="0" borderId="4" xfId="0" applyFont="1" applyBorder="1" applyAlignment="1">
      <alignment horizontal="center"/>
    </xf>
    <xf numFmtId="0" fontId="40" fillId="0" borderId="5" xfId="0" applyFont="1" applyBorder="1" applyAlignment="1">
      <alignment horizontal="center"/>
    </xf>
    <xf numFmtId="0" fontId="40" fillId="0" borderId="89" xfId="0" applyFont="1" applyBorder="1" applyAlignment="1">
      <alignment horizontal="center"/>
    </xf>
    <xf numFmtId="0" fontId="41" fillId="0" borderId="0" xfId="0" applyFont="1" applyAlignment="1">
      <alignment horizontal="center" wrapText="1"/>
    </xf>
    <xf numFmtId="0" fontId="41" fillId="48" borderId="15" xfId="0" applyFont="1" applyFill="1" applyBorder="1" applyAlignment="1">
      <alignment horizontal="center" vertical="center" wrapText="1"/>
    </xf>
    <xf numFmtId="0" fontId="34" fillId="48" borderId="32" xfId="0" applyFont="1" applyFill="1" applyBorder="1" applyAlignment="1">
      <alignment horizontal="center" vertical="center" wrapText="1"/>
    </xf>
    <xf numFmtId="2" fontId="34" fillId="50" borderId="64" xfId="0" applyNumberFormat="1" applyFont="1" applyFill="1" applyBorder="1" applyAlignment="1">
      <alignment horizontal="center" vertical="center" wrapText="1"/>
    </xf>
    <xf numFmtId="2" fontId="34" fillId="50" borderId="40" xfId="0" applyNumberFormat="1" applyFont="1" applyFill="1" applyBorder="1" applyAlignment="1">
      <alignment horizontal="center" vertical="center" wrapText="1"/>
    </xf>
    <xf numFmtId="2" fontId="41" fillId="50" borderId="28" xfId="0" applyNumberFormat="1" applyFont="1" applyFill="1" applyBorder="1" applyAlignment="1">
      <alignment horizontal="center" vertical="center" wrapText="1"/>
    </xf>
    <xf numFmtId="0" fontId="40" fillId="51" borderId="92" xfId="0" applyFont="1" applyFill="1" applyBorder="1" applyAlignment="1">
      <alignment horizontal="center" vertical="center" wrapText="1"/>
    </xf>
    <xf numFmtId="177" fontId="40" fillId="51" borderId="32" xfId="0" applyNumberFormat="1" applyFont="1" applyFill="1" applyBorder="1" applyAlignment="1">
      <alignment horizontal="center" vertical="center" wrapText="1"/>
    </xf>
    <xf numFmtId="176" fontId="40" fillId="51" borderId="32" xfId="0" applyNumberFormat="1" applyFont="1" applyFill="1" applyBorder="1" applyAlignment="1">
      <alignment horizontal="center" vertical="center" wrapText="1"/>
    </xf>
    <xf numFmtId="177" fontId="40" fillId="51" borderId="37" xfId="0" applyNumberFormat="1" applyFont="1" applyFill="1" applyBorder="1" applyAlignment="1">
      <alignment horizontal="center" vertical="center" wrapText="1"/>
    </xf>
    <xf numFmtId="11" fontId="40" fillId="51" borderId="32" xfId="0" applyNumberFormat="1" applyFont="1" applyFill="1" applyBorder="1" applyAlignment="1">
      <alignment horizontal="center" vertical="center" wrapText="1"/>
    </xf>
    <xf numFmtId="11" fontId="40" fillId="0" borderId="0" xfId="0" applyNumberFormat="1" applyFont="1" applyAlignment="1">
      <alignment vertical="center"/>
    </xf>
    <xf numFmtId="176" fontId="41" fillId="48" borderId="53" xfId="0" applyNumberFormat="1" applyFont="1" applyFill="1" applyBorder="1" applyAlignment="1">
      <alignment horizontal="center" vertical="center" wrapText="1"/>
    </xf>
    <xf numFmtId="176" fontId="41" fillId="48" borderId="30" xfId="0" applyNumberFormat="1" applyFont="1" applyFill="1" applyBorder="1" applyAlignment="1">
      <alignment horizontal="center" vertical="center" wrapText="1"/>
    </xf>
    <xf numFmtId="167" fontId="34" fillId="48" borderId="26" xfId="0" applyNumberFormat="1" applyFont="1" applyFill="1" applyBorder="1" applyAlignment="1">
      <alignment horizontal="center" vertical="center" wrapText="1"/>
    </xf>
    <xf numFmtId="167" fontId="34" fillId="48" borderId="28" xfId="0" applyNumberFormat="1" applyFont="1" applyFill="1" applyBorder="1" applyAlignment="1">
      <alignment horizontal="center" vertical="center" wrapText="1"/>
    </xf>
    <xf numFmtId="0" fontId="52" fillId="0" borderId="0" xfId="0" applyFont="1" applyAlignment="1" applyProtection="1">
      <alignment horizontal="justify" vertical="justify" wrapText="1"/>
      <protection hidden="1"/>
    </xf>
    <xf numFmtId="0" fontId="52" fillId="36" borderId="0" xfId="0" applyFont="1" applyFill="1" applyProtection="1">
      <protection hidden="1"/>
    </xf>
    <xf numFmtId="0" fontId="41" fillId="48" borderId="91" xfId="0" applyFont="1" applyFill="1" applyBorder="1" applyAlignment="1">
      <alignment horizontal="center" vertical="center" wrapText="1"/>
    </xf>
    <xf numFmtId="0" fontId="41" fillId="43" borderId="94" xfId="0" quotePrefix="1" applyFont="1" applyFill="1" applyBorder="1" applyAlignment="1">
      <alignment horizontal="center" vertical="center" wrapText="1"/>
    </xf>
    <xf numFmtId="0" fontId="55" fillId="38" borderId="42" xfId="0" applyFont="1" applyFill="1" applyBorder="1" applyAlignment="1">
      <alignment horizontal="center" vertical="center" wrapText="1"/>
    </xf>
    <xf numFmtId="0" fontId="56" fillId="39" borderId="60" xfId="0" applyFont="1" applyFill="1" applyBorder="1" applyAlignment="1">
      <alignment horizontal="center" vertical="center" wrapText="1"/>
    </xf>
    <xf numFmtId="168" fontId="57" fillId="37" borderId="59" xfId="0" applyNumberFormat="1" applyFont="1" applyFill="1" applyBorder="1" applyAlignment="1">
      <alignment horizontal="center" vertical="center" wrapText="1"/>
    </xf>
    <xf numFmtId="168" fontId="57" fillId="37" borderId="32" xfId="0" applyNumberFormat="1" applyFont="1" applyFill="1" applyBorder="1" applyAlignment="1">
      <alignment horizontal="center" vertical="center" wrapText="1"/>
    </xf>
    <xf numFmtId="170" fontId="40" fillId="39" borderId="95" xfId="0" applyNumberFormat="1" applyFont="1" applyFill="1" applyBorder="1" applyAlignment="1">
      <alignment horizontal="center" vertical="center" wrapText="1"/>
    </xf>
    <xf numFmtId="0" fontId="36" fillId="0" borderId="0" xfId="0" applyFont="1" applyAlignment="1" applyProtection="1">
      <alignment horizontal="center"/>
      <protection hidden="1"/>
    </xf>
    <xf numFmtId="0" fontId="9" fillId="0" borderId="18" xfId="0" applyFont="1" applyBorder="1" applyAlignment="1" applyProtection="1">
      <alignment horizontal="center" vertical="center" wrapText="1"/>
      <protection hidden="1"/>
    </xf>
    <xf numFmtId="168" fontId="8" fillId="0" borderId="32" xfId="0" applyNumberFormat="1" applyFont="1" applyBorder="1" applyAlignment="1" applyProtection="1">
      <alignment horizontal="center" vertical="center" wrapText="1"/>
      <protection hidden="1"/>
    </xf>
    <xf numFmtId="168" fontId="8" fillId="0" borderId="26" xfId="0" applyNumberFormat="1" applyFont="1" applyBorder="1" applyAlignment="1" applyProtection="1">
      <alignment horizontal="center" vertical="center" wrapText="1"/>
      <protection hidden="1"/>
    </xf>
    <xf numFmtId="0" fontId="36" fillId="36" borderId="67" xfId="0" applyFont="1" applyFill="1" applyBorder="1" applyAlignment="1" applyProtection="1">
      <alignment horizontal="center" vertical="center"/>
      <protection hidden="1"/>
    </xf>
    <xf numFmtId="168" fontId="36" fillId="0" borderId="67" xfId="0" applyNumberFormat="1" applyFont="1" applyBorder="1" applyAlignment="1" applyProtection="1">
      <alignment horizontal="center" vertical="center"/>
      <protection hidden="1"/>
    </xf>
    <xf numFmtId="0" fontId="36" fillId="0" borderId="67" xfId="0" applyFont="1" applyBorder="1" applyAlignment="1" applyProtection="1">
      <alignment horizontal="center" vertical="center"/>
      <protection hidden="1"/>
    </xf>
    <xf numFmtId="0" fontId="36" fillId="0" borderId="0" xfId="0" applyFont="1" applyAlignment="1" applyProtection="1">
      <alignment horizontal="left"/>
      <protection hidden="1"/>
    </xf>
    <xf numFmtId="0" fontId="52" fillId="0" borderId="0" xfId="0" applyFont="1" applyAlignment="1">
      <alignment horizontal="left"/>
    </xf>
    <xf numFmtId="168" fontId="40" fillId="43" borderId="68" xfId="0" applyNumberFormat="1" applyFont="1" applyFill="1" applyBorder="1" applyAlignment="1">
      <alignment horizontal="center" vertical="center" wrapText="1"/>
    </xf>
    <xf numFmtId="168" fontId="40" fillId="43" borderId="53" xfId="0" applyNumberFormat="1" applyFont="1" applyFill="1" applyBorder="1" applyAlignment="1">
      <alignment horizontal="center" vertical="center" wrapText="1"/>
    </xf>
    <xf numFmtId="168" fontId="34" fillId="48" borderId="53" xfId="0" applyNumberFormat="1" applyFont="1" applyFill="1" applyBorder="1" applyAlignment="1">
      <alignment horizontal="center" vertical="center" wrapText="1"/>
    </xf>
    <xf numFmtId="168" fontId="36" fillId="0" borderId="0" xfId="48" applyNumberFormat="1" applyFont="1" applyFill="1" applyAlignment="1" applyProtection="1">
      <alignment horizontal="left" vertical="center" wrapText="1"/>
      <protection hidden="1"/>
    </xf>
    <xf numFmtId="168" fontId="8" fillId="0" borderId="42" xfId="0" applyNumberFormat="1" applyFont="1" applyBorder="1" applyAlignment="1" applyProtection="1">
      <alignment horizontal="center" vertical="center" wrapText="1"/>
      <protection hidden="1"/>
    </xf>
    <xf numFmtId="0" fontId="59" fillId="0" borderId="0" xfId="0" applyFont="1"/>
    <xf numFmtId="168" fontId="59" fillId="0" borderId="0" xfId="0" applyNumberFormat="1" applyFont="1"/>
    <xf numFmtId="2" fontId="59" fillId="0" borderId="0" xfId="0" applyNumberFormat="1" applyFont="1"/>
    <xf numFmtId="168" fontId="40" fillId="43" borderId="25" xfId="0" applyNumberFormat="1" applyFont="1" applyFill="1" applyBorder="1" applyAlignment="1">
      <alignment horizontal="center" vertical="center" wrapText="1"/>
    </xf>
    <xf numFmtId="168" fontId="40" fillId="43" borderId="37" xfId="0" applyNumberFormat="1" applyFont="1" applyFill="1" applyBorder="1" applyAlignment="1">
      <alignment horizontal="center" vertical="center" wrapText="1"/>
    </xf>
    <xf numFmtId="168" fontId="40" fillId="43" borderId="30" xfId="0" applyNumberFormat="1" applyFont="1" applyFill="1" applyBorder="1" applyAlignment="1">
      <alignment horizontal="center" vertical="center" wrapText="1"/>
    </xf>
    <xf numFmtId="168" fontId="40" fillId="43" borderId="32" xfId="0" applyNumberFormat="1" applyFont="1" applyFill="1" applyBorder="1" applyAlignment="1">
      <alignment horizontal="center" vertical="center" wrapText="1"/>
    </xf>
    <xf numFmtId="1" fontId="40" fillId="51" borderId="26" xfId="0" applyNumberFormat="1" applyFont="1" applyFill="1" applyBorder="1" applyAlignment="1">
      <alignment horizontal="center" vertical="center" wrapText="1"/>
    </xf>
    <xf numFmtId="0" fontId="41" fillId="39" borderId="9" xfId="0" applyFont="1" applyFill="1" applyBorder="1" applyAlignment="1">
      <alignment vertical="center" wrapText="1"/>
    </xf>
    <xf numFmtId="2" fontId="41" fillId="41" borderId="18" xfId="49" applyFont="1" applyBorder="1" applyAlignment="1">
      <alignment vertical="center" wrapText="1"/>
      <protection locked="0"/>
    </xf>
    <xf numFmtId="0" fontId="36" fillId="0" borderId="0" xfId="0" applyFont="1" applyAlignment="1">
      <alignment vertical="center" wrapText="1"/>
    </xf>
    <xf numFmtId="2" fontId="34" fillId="41" borderId="0" xfId="49" applyFont="1" applyBorder="1" applyAlignment="1">
      <alignment vertical="center"/>
      <protection locked="0"/>
    </xf>
    <xf numFmtId="168" fontId="8" fillId="2" borderId="42" xfId="0" applyNumberFormat="1" applyFont="1" applyFill="1" applyBorder="1" applyAlignment="1" applyProtection="1">
      <alignment horizontal="center" vertical="center" wrapText="1"/>
      <protection hidden="1"/>
    </xf>
    <xf numFmtId="168" fontId="8" fillId="2" borderId="32" xfId="0" applyNumberFormat="1" applyFont="1" applyFill="1" applyBorder="1" applyAlignment="1" applyProtection="1">
      <alignment horizontal="center" vertical="center" wrapText="1"/>
      <protection hidden="1"/>
    </xf>
    <xf numFmtId="168" fontId="8" fillId="2" borderId="26" xfId="0" applyNumberFormat="1" applyFont="1" applyFill="1" applyBorder="1" applyAlignment="1" applyProtection="1">
      <alignment horizontal="center" vertical="center" wrapText="1"/>
      <protection hidden="1"/>
    </xf>
    <xf numFmtId="2" fontId="52" fillId="41" borderId="0" xfId="49" applyFont="1" applyBorder="1" applyAlignment="1">
      <protection locked="0"/>
    </xf>
    <xf numFmtId="1" fontId="34" fillId="0" borderId="0" xfId="0" applyNumberFormat="1" applyFont="1" applyAlignment="1" applyProtection="1">
      <alignment horizontal="left" vertical="center" wrapText="1"/>
      <protection hidden="1"/>
    </xf>
    <xf numFmtId="0" fontId="40" fillId="36" borderId="0" xfId="0" applyFont="1" applyFill="1" applyAlignment="1">
      <alignment horizontal="left" vertical="center"/>
    </xf>
    <xf numFmtId="0" fontId="40" fillId="36" borderId="3" xfId="0" applyFont="1" applyFill="1" applyBorder="1" applyAlignment="1">
      <alignment vertical="center" wrapText="1"/>
    </xf>
    <xf numFmtId="0" fontId="40" fillId="36" borderId="1" xfId="0" applyFont="1" applyFill="1" applyBorder="1" applyAlignment="1">
      <alignment horizontal="left" vertical="center" wrapText="1"/>
    </xf>
    <xf numFmtId="0" fontId="40" fillId="36" borderId="3" xfId="0" applyFont="1" applyFill="1" applyBorder="1" applyAlignment="1">
      <alignment horizontal="left" vertical="center" wrapText="1"/>
    </xf>
    <xf numFmtId="0" fontId="40" fillId="51" borderId="68" xfId="0" applyFont="1" applyFill="1" applyBorder="1" applyAlignment="1">
      <alignment horizontal="center" vertical="center" wrapText="1"/>
    </xf>
    <xf numFmtId="0" fontId="40" fillId="51" borderId="39" xfId="0" applyFont="1" applyFill="1" applyBorder="1" applyAlignment="1">
      <alignment horizontal="center" vertical="center" wrapText="1"/>
    </xf>
    <xf numFmtId="168" fontId="40" fillId="51" borderId="53" xfId="0" applyNumberFormat="1" applyFont="1" applyFill="1" applyBorder="1" applyAlignment="1">
      <alignment horizontal="center" vertical="center" wrapText="1"/>
    </xf>
    <xf numFmtId="0" fontId="40" fillId="51" borderId="30" xfId="0" applyFont="1" applyFill="1" applyBorder="1" applyAlignment="1">
      <alignment horizontal="center" vertical="center" wrapText="1"/>
    </xf>
    <xf numFmtId="0" fontId="40" fillId="51" borderId="25" xfId="0" applyFont="1" applyFill="1" applyBorder="1" applyAlignment="1">
      <alignment horizontal="center" vertical="center" wrapText="1"/>
    </xf>
    <xf numFmtId="0" fontId="40" fillId="51" borderId="28" xfId="0" applyFont="1" applyFill="1" applyBorder="1" applyAlignment="1">
      <alignment horizontal="center" vertical="center" wrapText="1"/>
    </xf>
    <xf numFmtId="0" fontId="40" fillId="51" borderId="53" xfId="0" applyFont="1" applyFill="1" applyBorder="1" applyAlignment="1">
      <alignment horizontal="center" vertical="center" wrapText="1"/>
    </xf>
    <xf numFmtId="0" fontId="60" fillId="36" borderId="0" xfId="0" applyFont="1" applyFill="1"/>
    <xf numFmtId="0" fontId="35" fillId="36" borderId="0" xfId="0" applyFont="1" applyFill="1" applyAlignment="1" applyProtection="1">
      <alignment horizontal="left" vertical="center"/>
      <protection hidden="1"/>
    </xf>
    <xf numFmtId="0" fontId="40" fillId="36" borderId="0" xfId="0" applyFont="1" applyFill="1" applyAlignment="1">
      <alignment horizontal="center" vertical="center" wrapText="1"/>
    </xf>
    <xf numFmtId="0" fontId="33" fillId="36" borderId="0" xfId="0" applyFont="1" applyFill="1" applyAlignment="1" applyProtection="1">
      <alignment horizontal="justify" vertical="justify" wrapText="1"/>
      <protection hidden="1"/>
    </xf>
    <xf numFmtId="0" fontId="36" fillId="36" borderId="0" xfId="0" applyFont="1" applyFill="1" applyAlignment="1">
      <alignment horizontal="center" vertical="center"/>
    </xf>
    <xf numFmtId="168" fontId="36" fillId="36" borderId="0" xfId="0" applyNumberFormat="1" applyFont="1" applyFill="1" applyAlignment="1">
      <alignment horizontal="left" vertical="center"/>
    </xf>
    <xf numFmtId="0" fontId="40" fillId="36" borderId="0" xfId="0" applyFont="1" applyFill="1" applyAlignment="1">
      <alignment horizontal="center" vertical="center"/>
    </xf>
    <xf numFmtId="0" fontId="61" fillId="36" borderId="0" xfId="0" applyFont="1" applyFill="1" applyAlignment="1">
      <alignment horizontal="center" vertical="center" wrapText="1"/>
    </xf>
    <xf numFmtId="0" fontId="61" fillId="36" borderId="0" xfId="0" applyFont="1" applyFill="1" applyAlignment="1">
      <alignment vertical="center" wrapText="1"/>
    </xf>
    <xf numFmtId="168" fontId="40" fillId="36" borderId="0" xfId="0" applyNumberFormat="1" applyFont="1" applyFill="1" applyAlignment="1">
      <alignment horizontal="left" vertical="center"/>
    </xf>
    <xf numFmtId="1" fontId="63" fillId="0" borderId="37" xfId="0" applyNumberFormat="1" applyFont="1" applyBorder="1" applyAlignment="1" applyProtection="1">
      <alignment horizontal="center" vertical="center" wrapText="1"/>
      <protection hidden="1"/>
    </xf>
    <xf numFmtId="49" fontId="63" fillId="0" borderId="37" xfId="0" applyNumberFormat="1" applyFont="1" applyBorder="1" applyAlignment="1">
      <alignment horizontal="center" vertical="center" wrapText="1"/>
    </xf>
    <xf numFmtId="169" fontId="64" fillId="0" borderId="39"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49" fontId="63" fillId="0" borderId="26" xfId="0" applyNumberFormat="1" applyFont="1" applyBorder="1" applyAlignment="1">
      <alignment horizontal="center" vertical="center" wrapText="1"/>
    </xf>
    <xf numFmtId="169" fontId="64" fillId="0" borderId="28" xfId="0" applyNumberFormat="1" applyFont="1" applyBorder="1" applyAlignment="1" applyProtection="1">
      <alignment horizontal="center" vertical="center" wrapText="1"/>
      <protection hidden="1"/>
    </xf>
    <xf numFmtId="167" fontId="36" fillId="56" borderId="88" xfId="0" applyNumberFormat="1" applyFont="1" applyFill="1" applyBorder="1" applyAlignment="1">
      <alignment horizontal="center" vertical="center" wrapText="1"/>
    </xf>
    <xf numFmtId="0" fontId="36" fillId="54" borderId="60" xfId="0" applyFont="1" applyFill="1" applyBorder="1" applyAlignment="1">
      <alignment horizontal="center" vertical="center" wrapText="1"/>
    </xf>
    <xf numFmtId="167" fontId="36" fillId="56" borderId="32" xfId="0" applyNumberFormat="1" applyFont="1" applyFill="1" applyBorder="1" applyAlignment="1">
      <alignment horizontal="center" vertical="center"/>
    </xf>
    <xf numFmtId="0" fontId="40" fillId="54" borderId="60" xfId="0" applyFont="1" applyFill="1" applyBorder="1" applyAlignment="1">
      <alignment horizontal="center" vertical="center" wrapText="1"/>
    </xf>
    <xf numFmtId="167" fontId="36" fillId="56" borderId="73" xfId="0" applyNumberFormat="1" applyFont="1" applyFill="1" applyBorder="1" applyAlignment="1">
      <alignment horizontal="center" vertical="center" wrapText="1"/>
    </xf>
    <xf numFmtId="175" fontId="36" fillId="54" borderId="60" xfId="0" applyNumberFormat="1" applyFont="1" applyFill="1" applyBorder="1" applyAlignment="1">
      <alignment horizontal="center" vertical="center" wrapText="1"/>
    </xf>
    <xf numFmtId="167" fontId="40" fillId="56" borderId="73" xfId="0" applyNumberFormat="1" applyFont="1" applyFill="1" applyBorder="1" applyAlignment="1">
      <alignment horizontal="center" vertical="center" wrapText="1"/>
    </xf>
    <xf numFmtId="0" fontId="36" fillId="54" borderId="32" xfId="0" applyFont="1" applyFill="1" applyBorder="1" applyAlignment="1">
      <alignment horizontal="center" vertical="center" wrapText="1"/>
    </xf>
    <xf numFmtId="0" fontId="34" fillId="49" borderId="2" xfId="0" applyFont="1" applyFill="1" applyBorder="1" applyAlignment="1">
      <alignment horizontal="center" vertical="center" wrapText="1"/>
    </xf>
    <xf numFmtId="0" fontId="58" fillId="43" borderId="33" xfId="0" applyFont="1" applyFill="1" applyBorder="1" applyAlignment="1">
      <alignment horizontal="center" vertical="center" wrapText="1"/>
    </xf>
    <xf numFmtId="0" fontId="41" fillId="43" borderId="102" xfId="0" quotePrefix="1" applyFont="1" applyFill="1" applyBorder="1" applyAlignment="1">
      <alignment horizontal="center" vertical="center" wrapText="1"/>
    </xf>
    <xf numFmtId="0" fontId="36" fillId="54" borderId="61" xfId="0" applyFont="1" applyFill="1" applyBorder="1" applyAlignment="1">
      <alignment horizontal="center" vertical="center" wrapText="1"/>
    </xf>
    <xf numFmtId="0" fontId="34" fillId="48" borderId="69" xfId="0" applyFont="1" applyFill="1" applyBorder="1" applyAlignment="1">
      <alignment horizontal="center" vertical="center" wrapText="1"/>
    </xf>
    <xf numFmtId="169" fontId="41" fillId="48" borderId="30" xfId="0" applyNumberFormat="1" applyFont="1" applyFill="1" applyBorder="1" applyAlignment="1">
      <alignment horizontal="center" vertical="center" wrapText="1"/>
    </xf>
    <xf numFmtId="0" fontId="41" fillId="48" borderId="101" xfId="0" applyFont="1" applyFill="1" applyBorder="1" applyAlignment="1">
      <alignment horizontal="center" vertical="center" wrapText="1"/>
    </xf>
    <xf numFmtId="0" fontId="41" fillId="48" borderId="103" xfId="0" applyFont="1" applyFill="1" applyBorder="1" applyAlignment="1">
      <alignment horizontal="center" vertical="center" wrapText="1"/>
    </xf>
    <xf numFmtId="0" fontId="41" fillId="48" borderId="104" xfId="0" applyFont="1" applyFill="1" applyBorder="1" applyAlignment="1">
      <alignment horizontal="center" vertical="center" wrapText="1"/>
    </xf>
    <xf numFmtId="0" fontId="34" fillId="49" borderId="29" xfId="0" applyFont="1" applyFill="1" applyBorder="1" applyAlignment="1">
      <alignment horizontal="center" vertical="center" wrapText="1"/>
    </xf>
    <xf numFmtId="169" fontId="41" fillId="48" borderId="15" xfId="0" applyNumberFormat="1" applyFont="1" applyFill="1" applyBorder="1" applyAlignment="1">
      <alignment horizontal="center" vertical="center" wrapText="1"/>
    </xf>
    <xf numFmtId="0" fontId="58" fillId="43" borderId="15" xfId="0" applyFont="1" applyFill="1" applyBorder="1" applyAlignment="1">
      <alignment horizontal="center" vertical="center" wrapText="1"/>
    </xf>
    <xf numFmtId="0" fontId="41" fillId="43" borderId="42" xfId="0" applyFont="1" applyFill="1" applyBorder="1" applyAlignment="1">
      <alignment horizontal="center" vertical="center" wrapText="1"/>
    </xf>
    <xf numFmtId="0" fontId="41" fillId="49" borderId="17" xfId="0" applyFont="1" applyFill="1" applyBorder="1" applyAlignment="1">
      <alignment horizontal="center" vertical="center" wrapText="1"/>
    </xf>
    <xf numFmtId="0" fontId="41" fillId="49" borderId="29" xfId="0" applyFont="1" applyFill="1" applyBorder="1" applyAlignment="1">
      <alignment horizontal="center" vertical="center" wrapText="1"/>
    </xf>
    <xf numFmtId="0" fontId="34" fillId="43" borderId="34" xfId="0" applyFont="1" applyFill="1" applyBorder="1" applyAlignment="1">
      <alignment horizontal="center" vertical="center" wrapText="1"/>
    </xf>
    <xf numFmtId="0" fontId="41" fillId="48" borderId="56" xfId="0" applyFont="1" applyFill="1" applyBorder="1" applyAlignment="1">
      <alignment horizontal="center" vertical="center" wrapText="1"/>
    </xf>
    <xf numFmtId="0" fontId="41" fillId="43" borderId="37" xfId="0" quotePrefix="1" applyFont="1" applyFill="1" applyBorder="1" applyAlignment="1">
      <alignment horizontal="center" vertical="center" wrapText="1"/>
    </xf>
    <xf numFmtId="167" fontId="36" fillId="56" borderId="18" xfId="0" applyNumberFormat="1" applyFont="1" applyFill="1" applyBorder="1" applyAlignment="1">
      <alignment horizontal="center" vertical="center"/>
    </xf>
    <xf numFmtId="0" fontId="41" fillId="49" borderId="38" xfId="0" applyFont="1" applyFill="1" applyBorder="1" applyAlignment="1">
      <alignment horizontal="center" vertical="center" wrapText="1"/>
    </xf>
    <xf numFmtId="0" fontId="41" fillId="43" borderId="0" xfId="0" applyFont="1" applyFill="1" applyAlignment="1">
      <alignment horizontal="center" vertical="center" wrapText="1"/>
    </xf>
    <xf numFmtId="0" fontId="41" fillId="49" borderId="7" xfId="0" applyFont="1" applyFill="1" applyBorder="1" applyAlignment="1">
      <alignment horizontal="center" vertical="center" wrapText="1"/>
    </xf>
    <xf numFmtId="0" fontId="34" fillId="43" borderId="56" xfId="0" applyFont="1" applyFill="1" applyBorder="1" applyAlignment="1">
      <alignment horizontal="center" vertical="center" wrapText="1"/>
    </xf>
    <xf numFmtId="2" fontId="34" fillId="50" borderId="54" xfId="0" applyNumberFormat="1" applyFont="1" applyFill="1" applyBorder="1" applyAlignment="1">
      <alignment horizontal="center" vertical="center" wrapText="1"/>
    </xf>
    <xf numFmtId="0" fontId="40" fillId="57" borderId="32" xfId="0" applyFont="1" applyFill="1" applyBorder="1" applyAlignment="1">
      <alignment horizontal="center" vertical="center" wrapText="1"/>
    </xf>
    <xf numFmtId="0" fontId="34" fillId="43" borderId="14" xfId="0" applyFont="1" applyFill="1" applyBorder="1" applyAlignment="1">
      <alignment horizontal="center" vertical="center" wrapText="1"/>
    </xf>
    <xf numFmtId="2" fontId="34" fillId="50" borderId="55" xfId="0" applyNumberFormat="1" applyFont="1" applyFill="1" applyBorder="1" applyAlignment="1">
      <alignment horizontal="center" vertical="center" wrapText="1"/>
    </xf>
    <xf numFmtId="2" fontId="41" fillId="50" borderId="54" xfId="0" applyNumberFormat="1" applyFont="1" applyFill="1" applyBorder="1" applyAlignment="1">
      <alignment horizontal="center" vertical="center" wrapText="1"/>
    </xf>
    <xf numFmtId="0" fontId="36" fillId="57" borderId="32" xfId="0" applyFont="1" applyFill="1" applyBorder="1" applyAlignment="1">
      <alignment horizontal="center" vertical="center" wrapText="1"/>
    </xf>
    <xf numFmtId="2" fontId="41" fillId="50" borderId="55" xfId="0" applyNumberFormat="1" applyFont="1" applyFill="1" applyBorder="1" applyAlignment="1">
      <alignment horizontal="center" vertical="center" wrapText="1"/>
    </xf>
    <xf numFmtId="2" fontId="41" fillId="50" borderId="75" xfId="0" applyNumberFormat="1" applyFont="1" applyFill="1" applyBorder="1" applyAlignment="1">
      <alignment horizontal="center" vertical="center" wrapText="1"/>
    </xf>
    <xf numFmtId="0" fontId="41" fillId="43" borderId="18" xfId="0" applyFont="1" applyFill="1" applyBorder="1" applyAlignment="1">
      <alignment horizontal="center" vertical="center" wrapText="1"/>
    </xf>
    <xf numFmtId="0" fontId="41" fillId="43" borderId="105" xfId="0" applyFont="1" applyFill="1" applyBorder="1" applyAlignment="1">
      <alignment horizontal="center" vertical="center" wrapText="1"/>
    </xf>
    <xf numFmtId="0" fontId="34" fillId="43" borderId="110" xfId="0" applyFont="1" applyFill="1" applyBorder="1" applyAlignment="1">
      <alignment horizontal="center" vertical="center" wrapText="1"/>
    </xf>
    <xf numFmtId="0" fontId="41" fillId="43" borderId="110" xfId="0" applyFont="1" applyFill="1" applyBorder="1" applyAlignment="1">
      <alignment horizontal="center" vertical="center" wrapText="1"/>
    </xf>
    <xf numFmtId="0" fontId="41" fillId="43" borderId="111" xfId="0" applyFont="1" applyFill="1" applyBorder="1" applyAlignment="1">
      <alignment horizontal="center" vertical="center" wrapText="1"/>
    </xf>
    <xf numFmtId="0" fontId="41" fillId="43" borderId="108" xfId="0" applyFont="1" applyFill="1" applyBorder="1" applyAlignment="1">
      <alignment horizontal="center" vertical="center" wrapText="1"/>
    </xf>
    <xf numFmtId="167" fontId="34" fillId="48" borderId="42" xfId="0" applyNumberFormat="1" applyFont="1" applyFill="1" applyBorder="1" applyAlignment="1">
      <alignment horizontal="center" vertical="center" wrapText="1"/>
    </xf>
    <xf numFmtId="167" fontId="34" fillId="48" borderId="23" xfId="0" applyNumberFormat="1" applyFont="1" applyFill="1" applyBorder="1" applyAlignment="1">
      <alignment horizontal="center" vertical="center" wrapText="1"/>
    </xf>
    <xf numFmtId="171" fontId="34" fillId="54" borderId="36" xfId="0" applyNumberFormat="1"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168" fontId="63" fillId="0" borderId="0" xfId="0" applyNumberFormat="1" applyFont="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8" fillId="0" borderId="23" xfId="0" applyNumberFormat="1" applyFont="1" applyBorder="1" applyAlignment="1" applyProtection="1">
      <alignment horizontal="center" vertical="center" wrapText="1"/>
      <protection hidden="1"/>
    </xf>
    <xf numFmtId="2" fontId="8" fillId="0" borderId="30" xfId="0" applyNumberFormat="1" applyFont="1" applyBorder="1" applyAlignment="1" applyProtection="1">
      <alignment horizontal="center" vertical="center" wrapText="1"/>
      <protection hidden="1"/>
    </xf>
    <xf numFmtId="2" fontId="8" fillId="0" borderId="28" xfId="0" applyNumberFormat="1"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1" fillId="0" borderId="0" xfId="0" applyFont="1" applyAlignment="1" applyProtection="1">
      <alignment horizontal="center"/>
      <protection hidden="1"/>
    </xf>
    <xf numFmtId="0" fontId="40" fillId="36" borderId="0" xfId="0" applyFont="1" applyFill="1" applyAlignment="1" applyProtection="1">
      <alignment horizontal="justify" vertical="center" wrapText="1"/>
      <protection hidden="1"/>
    </xf>
    <xf numFmtId="0" fontId="40" fillId="0" borderId="0" xfId="0" applyFont="1" applyProtection="1">
      <protection hidden="1"/>
    </xf>
    <xf numFmtId="0" fontId="65" fillId="0" borderId="0" xfId="0" applyFont="1"/>
    <xf numFmtId="1" fontId="34" fillId="41" borderId="66" xfId="49" applyNumberFormat="1" applyFont="1" applyBorder="1" applyAlignment="1">
      <alignment horizontal="center" vertical="center" wrapText="1"/>
      <protection locked="0"/>
    </xf>
    <xf numFmtId="1" fontId="34" fillId="41" borderId="82" xfId="49" applyNumberFormat="1" applyFont="1" applyBorder="1" applyAlignment="1">
      <alignment horizontal="center" vertical="center" wrapText="1"/>
      <protection locked="0"/>
    </xf>
    <xf numFmtId="1" fontId="34" fillId="41" borderId="23" xfId="49" applyNumberFormat="1" applyFont="1" applyBorder="1" applyAlignment="1">
      <alignment horizontal="center" vertical="center" wrapText="1"/>
      <protection locked="0"/>
    </xf>
    <xf numFmtId="1" fontId="41" fillId="41" borderId="82" xfId="49" applyNumberFormat="1" applyFont="1" applyBorder="1" applyAlignment="1">
      <alignment horizontal="center" vertical="center" wrapText="1"/>
      <protection locked="0"/>
    </xf>
    <xf numFmtId="1" fontId="41" fillId="41" borderId="66" xfId="49" applyNumberFormat="1" applyFont="1" applyBorder="1" applyAlignment="1">
      <alignment horizontal="center" vertical="center" wrapText="1"/>
      <protection locked="0"/>
    </xf>
    <xf numFmtId="1" fontId="34" fillId="41" borderId="38" xfId="49" applyNumberFormat="1" applyFont="1" applyBorder="1" applyAlignment="1">
      <alignment horizontal="center" vertical="center" wrapText="1"/>
      <protection locked="0"/>
    </xf>
    <xf numFmtId="172" fontId="34" fillId="54" borderId="23" xfId="0" applyNumberFormat="1" applyFont="1" applyFill="1" applyBorder="1" applyAlignment="1">
      <alignment vertical="center"/>
    </xf>
    <xf numFmtId="168" fontId="41" fillId="55" borderId="59" xfId="0" applyNumberFormat="1" applyFont="1" applyFill="1" applyBorder="1" applyAlignment="1" applyProtection="1">
      <alignment horizontal="center" vertical="center" wrapText="1"/>
      <protection locked="0"/>
    </xf>
    <xf numFmtId="168" fontId="41" fillId="55" borderId="101" xfId="0" applyNumberFormat="1" applyFont="1" applyFill="1" applyBorder="1" applyAlignment="1" applyProtection="1">
      <alignment horizontal="center" vertical="center" wrapText="1"/>
      <protection locked="0"/>
    </xf>
    <xf numFmtId="168" fontId="41" fillId="55" borderId="112" xfId="0" applyNumberFormat="1" applyFont="1" applyFill="1" applyBorder="1" applyAlignment="1" applyProtection="1">
      <alignment horizontal="center" vertical="center" wrapText="1"/>
      <protection locked="0"/>
    </xf>
    <xf numFmtId="169" fontId="36" fillId="54" borderId="106" xfId="0" applyNumberFormat="1" applyFont="1" applyFill="1" applyBorder="1" applyAlignment="1" applyProtection="1">
      <alignment horizontal="center" vertical="center" wrapText="1"/>
      <protection locked="0"/>
    </xf>
    <xf numFmtId="170" fontId="36" fillId="54" borderId="109" xfId="0" applyNumberFormat="1" applyFont="1" applyFill="1" applyBorder="1" applyAlignment="1" applyProtection="1">
      <alignment horizontal="center" vertical="center" wrapText="1"/>
      <protection locked="0"/>
    </xf>
    <xf numFmtId="0" fontId="40" fillId="56" borderId="33" xfId="0" applyFont="1" applyFill="1" applyBorder="1" applyAlignment="1" applyProtection="1">
      <alignment horizontal="center" vertical="center" wrapText="1"/>
      <protection locked="0"/>
    </xf>
    <xf numFmtId="168" fontId="40" fillId="56" borderId="32" xfId="0" applyNumberFormat="1" applyFont="1" applyFill="1" applyBorder="1" applyAlignment="1" applyProtection="1">
      <alignment horizontal="center" vertical="center" wrapText="1"/>
      <protection locked="0"/>
    </xf>
    <xf numFmtId="168" fontId="41" fillId="55" borderId="33" xfId="0" applyNumberFormat="1" applyFont="1" applyFill="1" applyBorder="1" applyAlignment="1" applyProtection="1">
      <alignment horizontal="center" vertical="center" wrapText="1"/>
      <protection locked="0"/>
    </xf>
    <xf numFmtId="168" fontId="41" fillId="55" borderId="32" xfId="0" applyNumberFormat="1" applyFont="1" applyFill="1" applyBorder="1" applyAlignment="1" applyProtection="1">
      <alignment horizontal="center" vertical="center" wrapText="1"/>
      <protection locked="0"/>
    </xf>
    <xf numFmtId="168" fontId="41" fillId="55" borderId="30" xfId="0" applyNumberFormat="1" applyFont="1" applyFill="1" applyBorder="1" applyAlignment="1" applyProtection="1">
      <alignment horizontal="center" vertical="center" wrapText="1"/>
      <protection locked="0"/>
    </xf>
    <xf numFmtId="168" fontId="41" fillId="55" borderId="54" xfId="0" applyNumberFormat="1" applyFont="1" applyFill="1" applyBorder="1" applyAlignment="1" applyProtection="1">
      <alignment horizontal="center" vertical="center" wrapText="1"/>
      <protection locked="0"/>
    </xf>
    <xf numFmtId="168" fontId="41" fillId="55" borderId="55" xfId="0" applyNumberFormat="1" applyFont="1" applyFill="1" applyBorder="1" applyAlignment="1" applyProtection="1">
      <alignment horizontal="center" vertical="center" wrapText="1"/>
      <protection locked="0"/>
    </xf>
    <xf numFmtId="168" fontId="41" fillId="55" borderId="96" xfId="0" applyNumberFormat="1" applyFont="1" applyFill="1" applyBorder="1" applyAlignment="1" applyProtection="1">
      <alignment horizontal="center" vertical="center" wrapText="1"/>
      <protection locked="0"/>
    </xf>
    <xf numFmtId="169" fontId="40" fillId="54" borderId="105" xfId="0" applyNumberFormat="1" applyFont="1" applyFill="1" applyBorder="1" applyAlignment="1" applyProtection="1">
      <alignment horizontal="center" vertical="center" wrapText="1"/>
      <protection locked="0"/>
    </xf>
    <xf numFmtId="175" fontId="40" fillId="54" borderId="108" xfId="0" applyNumberFormat="1" applyFont="1" applyFill="1" applyBorder="1" applyAlignment="1" applyProtection="1">
      <alignment horizontal="center" vertical="center" wrapText="1"/>
      <protection locked="0"/>
    </xf>
    <xf numFmtId="0" fontId="36" fillId="56" borderId="15" xfId="0" quotePrefix="1" applyFont="1" applyFill="1" applyBorder="1" applyAlignment="1" applyProtection="1">
      <alignment horizontal="center" vertical="center" wrapText="1"/>
      <protection locked="0"/>
    </xf>
    <xf numFmtId="168" fontId="36" fillId="56" borderId="33" xfId="0" applyNumberFormat="1" applyFont="1" applyFill="1" applyBorder="1" applyAlignment="1" applyProtection="1">
      <alignment horizontal="center" vertical="center" wrapText="1"/>
      <protection locked="0"/>
    </xf>
    <xf numFmtId="169" fontId="40" fillId="54" borderId="106" xfId="0" applyNumberFormat="1" applyFont="1" applyFill="1" applyBorder="1" applyAlignment="1" applyProtection="1">
      <alignment horizontal="center" vertical="center" wrapText="1"/>
      <protection locked="0"/>
    </xf>
    <xf numFmtId="175" fontId="40" fillId="54" borderId="107" xfId="0" applyNumberFormat="1" applyFont="1" applyFill="1" applyBorder="1" applyAlignment="1" applyProtection="1">
      <alignment horizontal="center" vertical="center" wrapText="1"/>
      <protection locked="0"/>
    </xf>
    <xf numFmtId="170" fontId="40" fillId="54" borderId="107" xfId="0" applyNumberFormat="1" applyFont="1" applyFill="1" applyBorder="1" applyAlignment="1" applyProtection="1">
      <alignment horizontal="center" vertical="center" wrapText="1"/>
      <protection locked="0"/>
    </xf>
    <xf numFmtId="0" fontId="41" fillId="0" borderId="0" xfId="0" applyFont="1" applyAlignment="1" applyProtection="1">
      <alignment horizontal="right"/>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173" fontId="40" fillId="0" borderId="0" xfId="0" applyNumberFormat="1" applyFont="1" applyAlignment="1" applyProtection="1">
      <alignment horizontal="left" vertical="center" wrapText="1"/>
      <protection hidden="1"/>
    </xf>
    <xf numFmtId="0" fontId="40" fillId="0" borderId="0" xfId="0" applyFont="1" applyAlignment="1" applyProtection="1">
      <alignment horizontal="left"/>
      <protection hidden="1"/>
    </xf>
    <xf numFmtId="0" fontId="65" fillId="0" borderId="0" xfId="0" applyFont="1" applyAlignment="1">
      <alignment horizontal="left"/>
    </xf>
    <xf numFmtId="0" fontId="40" fillId="36" borderId="0" xfId="0" applyFont="1" applyFill="1" applyAlignment="1" applyProtection="1">
      <alignment vertical="center" wrapText="1"/>
      <protection hidden="1"/>
    </xf>
    <xf numFmtId="0" fontId="40"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0" fillId="0" borderId="0" xfId="0" applyFont="1" applyAlignment="1" applyProtection="1">
      <alignment vertical="justify" wrapText="1"/>
      <protection locked="0" hidden="1"/>
    </xf>
    <xf numFmtId="0" fontId="41" fillId="0" borderId="0" xfId="0" applyFont="1" applyAlignment="1" applyProtection="1">
      <alignment vertical="center" wrapText="1"/>
      <protection hidden="1"/>
    </xf>
    <xf numFmtId="0" fontId="40" fillId="36" borderId="0" xfId="0" applyFont="1" applyFill="1" applyAlignment="1">
      <alignment vertical="center" wrapText="1"/>
    </xf>
    <xf numFmtId="0" fontId="40" fillId="0" borderId="0" xfId="0" applyFont="1" applyAlignment="1">
      <alignment vertical="center" wrapText="1"/>
    </xf>
    <xf numFmtId="0" fontId="40" fillId="0" borderId="0" xfId="0" applyFont="1" applyAlignment="1" applyProtection="1">
      <alignment vertical="justify" wrapText="1"/>
      <protection hidden="1"/>
    </xf>
    <xf numFmtId="0" fontId="40" fillId="0" borderId="0" xfId="0" applyFont="1" applyAlignment="1" applyProtection="1">
      <alignment horizontal="justify" vertical="justify" wrapText="1"/>
      <protection hidden="1"/>
    </xf>
    <xf numFmtId="0" fontId="40" fillId="0" borderId="0" xfId="0" applyFont="1" applyAlignment="1" applyProtection="1">
      <alignment vertical="center" wrapText="1"/>
      <protection locked="0" hidden="1"/>
    </xf>
    <xf numFmtId="0" fontId="67" fillId="0" borderId="18" xfId="0" applyFont="1" applyBorder="1" applyAlignment="1">
      <alignment horizontal="center" vertical="center"/>
    </xf>
    <xf numFmtId="1" fontId="7" fillId="0" borderId="37" xfId="0" applyNumberFormat="1" applyFont="1" applyBorder="1" applyAlignment="1" applyProtection="1">
      <alignment horizontal="center" vertical="center" wrapText="1"/>
      <protection hidden="1"/>
    </xf>
    <xf numFmtId="49" fontId="7" fillId="0" borderId="37" xfId="0" applyNumberFormat="1" applyFont="1" applyBorder="1" applyAlignment="1">
      <alignment horizontal="center" vertical="center" wrapText="1"/>
    </xf>
    <xf numFmtId="169" fontId="65" fillId="0" borderId="39" xfId="0" applyNumberFormat="1" applyFont="1" applyBorder="1" applyAlignment="1" applyProtection="1">
      <alignment horizontal="center" vertical="center" wrapText="1"/>
      <protection hidden="1"/>
    </xf>
    <xf numFmtId="49" fontId="7" fillId="0" borderId="26" xfId="0" applyNumberFormat="1" applyFont="1" applyBorder="1" applyAlignment="1">
      <alignment horizontal="center" vertical="center" wrapText="1"/>
    </xf>
    <xf numFmtId="169" fontId="65" fillId="0" borderId="28" xfId="0" applyNumberFormat="1" applyFont="1" applyBorder="1" applyAlignment="1" applyProtection="1">
      <alignment horizontal="center" vertical="center" wrapText="1"/>
      <protection hidden="1"/>
    </xf>
    <xf numFmtId="0" fontId="40" fillId="36" borderId="0" xfId="0" applyFont="1" applyFill="1" applyProtection="1">
      <protection hidden="1"/>
    </xf>
    <xf numFmtId="0" fontId="51" fillId="0" borderId="0" xfId="0" applyFont="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65" fillId="0" borderId="0" xfId="0" applyFont="1" applyAlignment="1" applyProtection="1">
      <alignment horizontal="justify" vertical="justify" wrapText="1"/>
      <protection hidden="1"/>
    </xf>
    <xf numFmtId="0" fontId="65" fillId="36" borderId="0" xfId="0" applyFont="1" applyFill="1" applyProtection="1">
      <protection hidden="1"/>
    </xf>
    <xf numFmtId="0" fontId="7" fillId="0" borderId="0" xfId="0" applyFont="1" applyAlignment="1" applyProtection="1">
      <alignment vertical="center" wrapText="1"/>
      <protection hidden="1"/>
    </xf>
    <xf numFmtId="168" fontId="65" fillId="0" borderId="0" xfId="0" applyNumberFormat="1" applyFont="1"/>
    <xf numFmtId="2" fontId="65" fillId="0" borderId="0" xfId="0" applyNumberFormat="1" applyFont="1"/>
    <xf numFmtId="174" fontId="7" fillId="0" borderId="0" xfId="0" applyNumberFormat="1" applyFont="1" applyAlignment="1" applyProtection="1">
      <alignment vertical="center" wrapText="1"/>
      <protection hidden="1"/>
    </xf>
    <xf numFmtId="0" fontId="7" fillId="0" borderId="0" xfId="0" applyFont="1" applyProtection="1">
      <protection hidden="1"/>
    </xf>
    <xf numFmtId="0" fontId="40" fillId="36" borderId="67" xfId="0" applyFont="1" applyFill="1" applyBorder="1" applyAlignment="1" applyProtection="1">
      <alignment horizontal="center" vertical="center"/>
      <protection hidden="1"/>
    </xf>
    <xf numFmtId="168" fontId="40" fillId="0" borderId="67" xfId="0" applyNumberFormat="1" applyFont="1" applyBorder="1" applyAlignment="1" applyProtection="1">
      <alignment horizontal="center" vertical="center"/>
      <protection hidden="1"/>
    </xf>
    <xf numFmtId="0" fontId="40" fillId="0" borderId="67" xfId="0" applyFont="1" applyBorder="1" applyAlignment="1" applyProtection="1">
      <alignment horizontal="center" vertical="center"/>
      <protection hidden="1"/>
    </xf>
    <xf numFmtId="2" fontId="40" fillId="0" borderId="0" xfId="0" applyNumberFormat="1" applyFont="1" applyProtection="1">
      <protection hidden="1"/>
    </xf>
    <xf numFmtId="168" fontId="40" fillId="36" borderId="0" xfId="0" applyNumberFormat="1" applyFont="1" applyFill="1" applyProtection="1">
      <protection hidden="1"/>
    </xf>
    <xf numFmtId="0" fontId="40" fillId="36" borderId="0" xfId="0" applyFont="1" applyFill="1" applyAlignment="1" applyProtection="1">
      <alignment vertical="top" wrapText="1"/>
      <protection hidden="1"/>
    </xf>
    <xf numFmtId="0" fontId="40" fillId="0" borderId="0" xfId="50" applyFont="1" applyFill="1" applyProtection="1">
      <alignment horizontal="center"/>
      <protection hidden="1"/>
    </xf>
    <xf numFmtId="0" fontId="41" fillId="0" borderId="0" xfId="0" applyFont="1" applyProtection="1">
      <protection hidden="1"/>
    </xf>
    <xf numFmtId="0" fontId="40" fillId="0" borderId="0" xfId="0" applyFont="1" applyAlignment="1" applyProtection="1">
      <alignment horizontal="left" vertical="center" wrapText="1"/>
      <protection hidden="1"/>
    </xf>
    <xf numFmtId="0" fontId="67" fillId="0" borderId="18" xfId="0" applyFont="1" applyBorder="1" applyAlignment="1" applyProtection="1">
      <alignment horizontal="center" vertical="center" wrapText="1"/>
      <protection hidden="1"/>
    </xf>
    <xf numFmtId="0" fontId="41"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1" fontId="7" fillId="0" borderId="26" xfId="0" applyNumberFormat="1" applyFont="1" applyBorder="1" applyAlignment="1" applyProtection="1">
      <alignment horizontal="center" vertical="center" wrapText="1"/>
      <protection hidden="1"/>
    </xf>
    <xf numFmtId="0" fontId="40"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1" fillId="36" borderId="0" xfId="0" applyFont="1" applyFill="1" applyAlignment="1" applyProtection="1">
      <alignment horizontal="left" vertical="center"/>
      <protection hidden="1"/>
    </xf>
    <xf numFmtId="0" fontId="65" fillId="36" borderId="0" xfId="0" applyFont="1" applyFill="1"/>
    <xf numFmtId="0" fontId="40" fillId="36" borderId="0" xfId="0" applyFont="1" applyFill="1" applyAlignment="1" applyProtection="1">
      <alignment horizontal="justify" vertical="justify" wrapText="1"/>
      <protection hidden="1"/>
    </xf>
    <xf numFmtId="168" fontId="40" fillId="56" borderId="33" xfId="0" applyNumberFormat="1" applyFont="1" applyFill="1" applyBorder="1" applyAlignment="1" applyProtection="1">
      <alignment horizontal="center" vertical="center" wrapText="1"/>
      <protection locked="0"/>
    </xf>
    <xf numFmtId="169" fontId="5" fillId="0" borderId="0" xfId="0" applyNumberFormat="1" applyFont="1" applyAlignment="1" applyProtection="1">
      <alignment horizontal="left" vertical="center" wrapText="1"/>
      <protection hidden="1"/>
    </xf>
    <xf numFmtId="2" fontId="40" fillId="56" borderId="33" xfId="0" applyNumberFormat="1" applyFont="1" applyFill="1" applyBorder="1" applyAlignment="1" applyProtection="1">
      <alignment horizontal="center" vertical="center" wrapText="1"/>
      <protection locked="0"/>
    </xf>
    <xf numFmtId="168" fontId="40" fillId="0" borderId="0" xfId="48" applyNumberFormat="1" applyFont="1" applyFill="1" applyAlignment="1" applyProtection="1">
      <alignment horizontal="left" vertical="center" wrapText="1"/>
      <protection hidden="1"/>
    </xf>
    <xf numFmtId="168" fontId="34" fillId="41" borderId="99" xfId="49" applyNumberFormat="1" applyFont="1" applyBorder="1" applyAlignment="1">
      <alignment horizontal="center" vertical="center" wrapText="1"/>
      <protection locked="0"/>
    </xf>
    <xf numFmtId="0" fontId="34" fillId="36" borderId="0" xfId="0" applyFont="1" applyFill="1" applyAlignment="1">
      <alignment horizontal="left" vertical="top"/>
    </xf>
    <xf numFmtId="0" fontId="44" fillId="44" borderId="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left" vertical="center" wrapText="1"/>
    </xf>
    <xf numFmtId="2" fontId="2" fillId="41" borderId="18" xfId="49" applyFont="1" applyBorder="1" applyAlignment="1">
      <alignment horizontal="center" vertical="center"/>
      <protection locked="0"/>
    </xf>
    <xf numFmtId="168" fontId="40" fillId="47" borderId="68" xfId="0" applyNumberFormat="1" applyFont="1" applyFill="1" applyBorder="1" applyAlignment="1">
      <alignment horizontal="center" vertical="center" wrapText="1"/>
    </xf>
    <xf numFmtId="0" fontId="0" fillId="0" borderId="0" xfId="0" quotePrefix="1" applyAlignment="1">
      <alignment vertical="center"/>
    </xf>
    <xf numFmtId="0" fontId="44" fillId="53" borderId="22" xfId="0" applyFont="1" applyFill="1" applyBorder="1" applyAlignment="1">
      <alignment vertical="center"/>
    </xf>
    <xf numFmtId="0" fontId="44" fillId="53" borderId="42" xfId="0" applyFont="1" applyFill="1" applyBorder="1" applyAlignment="1">
      <alignment vertical="center"/>
    </xf>
    <xf numFmtId="0" fontId="44" fillId="53" borderId="23" xfId="0" applyFont="1" applyFill="1" applyBorder="1" applyAlignment="1">
      <alignment vertical="center"/>
    </xf>
    <xf numFmtId="2" fontId="44" fillId="53" borderId="25" xfId="0" applyNumberFormat="1" applyFont="1" applyFill="1" applyBorder="1" applyAlignment="1">
      <alignment vertical="center"/>
    </xf>
    <xf numFmtId="168" fontId="44" fillId="53" borderId="26" xfId="0" applyNumberFormat="1" applyFont="1" applyFill="1" applyBorder="1" applyAlignment="1">
      <alignment vertical="center"/>
    </xf>
    <xf numFmtId="0" fontId="44" fillId="53" borderId="26" xfId="0" applyFont="1" applyFill="1" applyBorder="1" applyAlignment="1">
      <alignment vertical="center"/>
    </xf>
    <xf numFmtId="168" fontId="41" fillId="2" borderId="28" xfId="0" applyNumberFormat="1" applyFont="1" applyFill="1" applyBorder="1" applyAlignment="1">
      <alignment horizontal="center" vertical="center"/>
    </xf>
    <xf numFmtId="0" fontId="40" fillId="59" borderId="32" xfId="0" applyFont="1" applyFill="1" applyBorder="1" applyAlignment="1">
      <alignment horizontal="center" vertical="center" wrapText="1"/>
    </xf>
    <xf numFmtId="2" fontId="40" fillId="59" borderId="37" xfId="0" applyNumberFormat="1" applyFont="1" applyFill="1" applyBorder="1" applyAlignment="1">
      <alignment horizontal="center" vertical="center" wrapText="1"/>
    </xf>
    <xf numFmtId="0" fontId="40" fillId="59" borderId="37" xfId="0" applyFont="1" applyFill="1" applyBorder="1" applyAlignment="1">
      <alignment horizontal="center" vertical="center" wrapText="1"/>
    </xf>
    <xf numFmtId="177" fontId="40" fillId="59" borderId="37" xfId="0" applyNumberFormat="1" applyFont="1" applyFill="1" applyBorder="1" applyAlignment="1">
      <alignment horizontal="center" vertical="center" wrapText="1"/>
    </xf>
    <xf numFmtId="167" fontId="40" fillId="59" borderId="37" xfId="0" applyNumberFormat="1" applyFont="1" applyFill="1" applyBorder="1" applyAlignment="1">
      <alignment horizontal="center" vertical="center" wrapText="1"/>
    </xf>
    <xf numFmtId="10" fontId="40" fillId="59" borderId="39" xfId="0" applyNumberFormat="1" applyFont="1" applyFill="1" applyBorder="1" applyAlignment="1">
      <alignment horizontal="center" vertical="center" wrapText="1"/>
    </xf>
    <xf numFmtId="2" fontId="40" fillId="59" borderId="32" xfId="0" applyNumberFormat="1" applyFont="1" applyFill="1" applyBorder="1" applyAlignment="1">
      <alignment horizontal="center" vertical="center" wrapText="1"/>
    </xf>
    <xf numFmtId="177" fontId="40" fillId="59" borderId="32" xfId="0" applyNumberFormat="1" applyFont="1" applyFill="1" applyBorder="1" applyAlignment="1">
      <alignment horizontal="center" vertical="center" wrapText="1"/>
    </xf>
    <xf numFmtId="167" fontId="40" fillId="59" borderId="32" xfId="0" applyNumberFormat="1" applyFont="1" applyFill="1" applyBorder="1" applyAlignment="1">
      <alignment horizontal="center" vertical="center" wrapText="1"/>
    </xf>
    <xf numFmtId="10" fontId="40" fillId="59" borderId="30" xfId="0" applyNumberFormat="1" applyFont="1" applyFill="1" applyBorder="1" applyAlignment="1">
      <alignment horizontal="center" vertical="center" wrapText="1"/>
    </xf>
    <xf numFmtId="11" fontId="40" fillId="59" borderId="32" xfId="0" applyNumberFormat="1" applyFont="1" applyFill="1" applyBorder="1" applyAlignment="1">
      <alignment horizontal="center" vertical="center" wrapText="1"/>
    </xf>
    <xf numFmtId="169" fontId="40" fillId="59" borderId="32" xfId="0" applyNumberFormat="1" applyFont="1" applyFill="1" applyBorder="1" applyAlignment="1">
      <alignment horizontal="center" vertical="center" wrapText="1"/>
    </xf>
    <xf numFmtId="0" fontId="36" fillId="59" borderId="32" xfId="0" applyFont="1" applyFill="1" applyBorder="1" applyAlignment="1">
      <alignment horizontal="center" vertical="center"/>
    </xf>
    <xf numFmtId="178" fontId="40" fillId="59" borderId="32" xfId="0" applyNumberFormat="1" applyFont="1" applyFill="1" applyBorder="1" applyAlignment="1">
      <alignment horizontal="center" vertical="center" wrapText="1"/>
    </xf>
    <xf numFmtId="179" fontId="36" fillId="59" borderId="32" xfId="0" applyNumberFormat="1" applyFont="1" applyFill="1" applyBorder="1" applyAlignment="1">
      <alignment horizontal="center" vertical="center"/>
    </xf>
    <xf numFmtId="10" fontId="36" fillId="59" borderId="30" xfId="0" applyNumberFormat="1" applyFont="1" applyFill="1" applyBorder="1" applyAlignment="1">
      <alignment horizontal="center" vertical="center"/>
    </xf>
    <xf numFmtId="2" fontId="40" fillId="59" borderId="26" xfId="0" applyNumberFormat="1" applyFont="1" applyFill="1" applyBorder="1" applyAlignment="1">
      <alignment horizontal="center" vertical="center" wrapText="1"/>
    </xf>
    <xf numFmtId="169" fontId="40" fillId="59" borderId="26" xfId="0" quotePrefix="1" applyNumberFormat="1" applyFont="1" applyFill="1" applyBorder="1" applyAlignment="1">
      <alignment horizontal="center" vertical="center" wrapText="1"/>
    </xf>
    <xf numFmtId="169" fontId="40" fillId="59" borderId="26" xfId="0" applyNumberFormat="1" applyFont="1" applyFill="1" applyBorder="1" applyAlignment="1">
      <alignment horizontal="center" vertical="center" wrapText="1"/>
    </xf>
    <xf numFmtId="2" fontId="41" fillId="59" borderId="26" xfId="0" applyNumberFormat="1" applyFont="1" applyFill="1" applyBorder="1" applyAlignment="1">
      <alignment horizontal="center" vertical="center" wrapText="1"/>
    </xf>
    <xf numFmtId="0" fontId="40" fillId="59" borderId="26" xfId="0" applyFont="1" applyFill="1" applyBorder="1" applyAlignment="1">
      <alignment horizontal="center" vertical="center" wrapText="1"/>
    </xf>
    <xf numFmtId="167" fontId="40" fillId="59" borderId="26" xfId="0" applyNumberFormat="1" applyFont="1" applyFill="1" applyBorder="1" applyAlignment="1">
      <alignment horizontal="center" vertical="center" wrapText="1"/>
    </xf>
    <xf numFmtId="169" fontId="40" fillId="59" borderId="92" xfId="0" applyNumberFormat="1" applyFont="1" applyFill="1" applyBorder="1" applyAlignment="1">
      <alignment horizontal="center" vertical="center" wrapText="1"/>
    </xf>
    <xf numFmtId="0" fontId="40" fillId="59" borderId="92" xfId="0" applyFont="1" applyFill="1" applyBorder="1" applyAlignment="1">
      <alignment horizontal="center" vertical="center" wrapText="1"/>
    </xf>
    <xf numFmtId="10" fontId="40" fillId="59" borderId="28" xfId="0" applyNumberFormat="1" applyFont="1" applyFill="1" applyBorder="1" applyAlignment="1">
      <alignment horizontal="center" vertical="center" wrapText="1"/>
    </xf>
    <xf numFmtId="0" fontId="41" fillId="43" borderId="32" xfId="0" applyFont="1" applyFill="1" applyBorder="1" applyAlignment="1">
      <alignment horizontal="center" vertical="center"/>
    </xf>
    <xf numFmtId="0" fontId="2" fillId="43" borderId="32" xfId="0" applyFont="1" applyFill="1" applyBorder="1" applyAlignment="1">
      <alignment vertical="center"/>
    </xf>
    <xf numFmtId="168" fontId="41" fillId="59" borderId="26" xfId="0" applyNumberFormat="1" applyFont="1" applyFill="1" applyBorder="1" applyAlignment="1">
      <alignment horizontal="center" vertical="center" wrapText="1"/>
    </xf>
    <xf numFmtId="176" fontId="40" fillId="59" borderId="32" xfId="0" applyNumberFormat="1" applyFont="1" applyFill="1" applyBorder="1" applyAlignment="1">
      <alignment horizontal="center" vertical="center" wrapText="1"/>
    </xf>
    <xf numFmtId="10" fontId="40" fillId="59" borderId="32" xfId="0" applyNumberFormat="1" applyFont="1" applyFill="1" applyBorder="1" applyAlignment="1">
      <alignment horizontal="center" vertical="center" wrapText="1"/>
    </xf>
    <xf numFmtId="2" fontId="41" fillId="59" borderId="32" xfId="0" applyNumberFormat="1" applyFont="1" applyFill="1" applyBorder="1" applyAlignment="1">
      <alignment horizontal="center" vertical="center" wrapText="1"/>
    </xf>
    <xf numFmtId="0" fontId="40" fillId="59" borderId="32" xfId="0" quotePrefix="1" applyFont="1" applyFill="1" applyBorder="1" applyAlignment="1">
      <alignment horizontal="center" vertical="center" wrapText="1"/>
    </xf>
    <xf numFmtId="1" fontId="40" fillId="59" borderId="32" xfId="0" applyNumberFormat="1" applyFont="1" applyFill="1" applyBorder="1" applyAlignment="1">
      <alignment horizontal="center" vertical="center" wrapText="1"/>
    </xf>
    <xf numFmtId="0" fontId="40" fillId="59" borderId="93" xfId="0" applyFont="1" applyFill="1" applyBorder="1" applyAlignment="1">
      <alignment horizontal="center" vertical="center" wrapText="1"/>
    </xf>
    <xf numFmtId="180" fontId="40" fillId="59" borderId="32"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xf>
    <xf numFmtId="0" fontId="1" fillId="43" borderId="53" xfId="0" applyFont="1" applyFill="1" applyBorder="1" applyAlignment="1">
      <alignment horizontal="center" vertical="center" wrapText="1"/>
    </xf>
    <xf numFmtId="0" fontId="1" fillId="43" borderId="32" xfId="0" applyFont="1" applyFill="1" applyBorder="1" applyAlignment="1">
      <alignment horizontal="center" vertical="center" wrapText="1"/>
    </xf>
    <xf numFmtId="0" fontId="1" fillId="43" borderId="30" xfId="0" applyFont="1" applyFill="1" applyBorder="1" applyAlignment="1">
      <alignment horizontal="center" vertical="center" wrapText="1"/>
    </xf>
    <xf numFmtId="168" fontId="1" fillId="43" borderId="32" xfId="0" applyNumberFormat="1" applyFont="1" applyFill="1" applyBorder="1" applyAlignment="1">
      <alignment horizontal="center" vertical="center" wrapText="1"/>
    </xf>
    <xf numFmtId="0" fontId="1" fillId="43" borderId="26" xfId="0" applyFont="1" applyFill="1" applyBorder="1" applyAlignment="1">
      <alignment horizontal="center" vertical="center" wrapText="1"/>
    </xf>
    <xf numFmtId="0" fontId="1" fillId="43" borderId="28" xfId="0" applyFont="1" applyFill="1" applyBorder="1" applyAlignment="1">
      <alignment horizontal="center" vertical="center" wrapText="1"/>
    </xf>
    <xf numFmtId="0" fontId="1" fillId="43" borderId="25" xfId="0" applyFont="1" applyFill="1" applyBorder="1" applyAlignment="1">
      <alignment horizontal="center" vertical="center" wrapText="1"/>
    </xf>
    <xf numFmtId="0" fontId="1" fillId="0" borderId="0" xfId="0" applyFont="1" applyAlignment="1">
      <alignment horizontal="right"/>
    </xf>
    <xf numFmtId="0" fontId="1" fillId="60" borderId="22" xfId="0" applyFont="1" applyFill="1" applyBorder="1" applyAlignment="1">
      <alignment horizontal="center" vertical="center" wrapText="1"/>
    </xf>
    <xf numFmtId="0" fontId="1" fillId="60" borderId="53" xfId="0" applyFont="1" applyFill="1" applyBorder="1" applyAlignment="1">
      <alignment horizontal="center" vertical="center" wrapText="1"/>
    </xf>
    <xf numFmtId="0" fontId="41" fillId="45" borderId="34" xfId="0" applyFont="1" applyFill="1" applyBorder="1" applyAlignment="1">
      <alignment horizontal="center" vertical="center" wrapText="1"/>
    </xf>
    <xf numFmtId="0" fontId="41" fillId="45" borderId="35" xfId="0" applyFont="1" applyFill="1" applyBorder="1" applyAlignment="1">
      <alignment horizontal="center" vertical="center" wrapText="1"/>
    </xf>
    <xf numFmtId="0" fontId="41" fillId="45" borderId="36" xfId="0" applyFont="1" applyFill="1" applyBorder="1" applyAlignment="1">
      <alignment horizontal="center" vertical="center" wrapText="1"/>
    </xf>
    <xf numFmtId="168" fontId="1" fillId="43" borderId="42" xfId="0" applyNumberFormat="1" applyFont="1" applyFill="1" applyBorder="1" applyAlignment="1">
      <alignment horizontal="center" vertical="center" wrapText="1"/>
    </xf>
    <xf numFmtId="168" fontId="1" fillId="43" borderId="63" xfId="0" applyNumberFormat="1" applyFont="1" applyFill="1" applyBorder="1" applyAlignment="1">
      <alignment horizontal="center" vertical="center" wrapText="1"/>
    </xf>
    <xf numFmtId="2" fontId="1" fillId="45" borderId="22" xfId="0" applyNumberFormat="1" applyFont="1" applyFill="1" applyBorder="1" applyAlignment="1">
      <alignment horizontal="center" vertical="center" wrapText="1"/>
    </xf>
    <xf numFmtId="2" fontId="1" fillId="45" borderId="42" xfId="0" applyNumberFormat="1" applyFont="1" applyFill="1" applyBorder="1" applyAlignment="1">
      <alignment horizontal="center" vertical="center" wrapText="1"/>
    </xf>
    <xf numFmtId="2" fontId="1" fillId="45" borderId="23" xfId="0" applyNumberFormat="1" applyFont="1" applyFill="1" applyBorder="1" applyAlignment="1">
      <alignment horizontal="center" vertical="center" wrapText="1"/>
    </xf>
    <xf numFmtId="0" fontId="1" fillId="43" borderId="56" xfId="0" applyFont="1" applyFill="1" applyBorder="1" applyAlignment="1">
      <alignment horizontal="center" vertical="center" wrapText="1"/>
    </xf>
    <xf numFmtId="2" fontId="1" fillId="45" borderId="53" xfId="0" applyNumberFormat="1" applyFont="1" applyFill="1" applyBorder="1" applyAlignment="1">
      <alignment horizontal="center" vertical="center" wrapText="1"/>
    </xf>
    <xf numFmtId="2" fontId="1" fillId="45" borderId="32" xfId="0" applyNumberFormat="1" applyFont="1" applyFill="1" applyBorder="1" applyAlignment="1">
      <alignment horizontal="center" vertical="center" wrapText="1"/>
    </xf>
    <xf numFmtId="2" fontId="1" fillId="45" borderId="30" xfId="0" applyNumberFormat="1" applyFont="1" applyFill="1" applyBorder="1" applyAlignment="1">
      <alignment horizontal="center" vertical="center" wrapText="1"/>
    </xf>
    <xf numFmtId="0" fontId="41" fillId="60" borderId="53" xfId="0" applyFont="1" applyFill="1" applyBorder="1" applyAlignment="1">
      <alignment horizontal="center" vertical="center" wrapText="1"/>
    </xf>
    <xf numFmtId="0" fontId="1" fillId="60" borderId="25" xfId="0" applyFont="1" applyFill="1" applyBorder="1" applyAlignment="1">
      <alignment horizontal="center" vertical="center" wrapText="1"/>
    </xf>
    <xf numFmtId="0" fontId="1" fillId="43" borderId="64" xfId="0" applyFont="1" applyFill="1" applyBorder="1" applyAlignment="1">
      <alignment horizontal="center" vertical="center" wrapText="1"/>
    </xf>
    <xf numFmtId="2" fontId="1" fillId="45" borderId="25" xfId="0" applyNumberFormat="1" applyFont="1" applyFill="1" applyBorder="1" applyAlignment="1">
      <alignment horizontal="center" vertical="center" wrapText="1"/>
    </xf>
    <xf numFmtId="2" fontId="1" fillId="45" borderId="26" xfId="0" applyNumberFormat="1" applyFont="1" applyFill="1" applyBorder="1" applyAlignment="1">
      <alignment horizontal="center" vertical="center" wrapText="1"/>
    </xf>
    <xf numFmtId="2" fontId="1" fillId="45" borderId="28"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2" fontId="41" fillId="0" borderId="5" xfId="0" applyNumberFormat="1" applyFont="1" applyBorder="1" applyAlignment="1">
      <alignment horizontal="center" vertical="center" wrapText="1"/>
    </xf>
    <xf numFmtId="0" fontId="44" fillId="44" borderId="98" xfId="0" applyFont="1" applyFill="1" applyBorder="1" applyAlignment="1">
      <alignment horizontal="center" vertical="center" wrapText="1"/>
    </xf>
    <xf numFmtId="0" fontId="44" fillId="44" borderId="75" xfId="0" applyFont="1" applyFill="1" applyBorder="1" applyAlignment="1">
      <alignment horizontal="center" vertical="center" wrapText="1"/>
    </xf>
    <xf numFmtId="0" fontId="44" fillId="44" borderId="99" xfId="0" applyFont="1" applyFill="1" applyBorder="1" applyAlignment="1">
      <alignment horizontal="center" vertical="center" wrapText="1"/>
    </xf>
    <xf numFmtId="168" fontId="1" fillId="43" borderId="23" xfId="0" applyNumberFormat="1" applyFont="1" applyFill="1" applyBorder="1" applyAlignment="1">
      <alignment horizontal="center" vertical="center" wrapText="1"/>
    </xf>
    <xf numFmtId="0" fontId="53" fillId="43" borderId="30" xfId="0" applyFont="1" applyFill="1" applyBorder="1" applyAlignment="1">
      <alignment horizontal="center" vertical="center" wrapText="1"/>
    </xf>
    <xf numFmtId="176" fontId="1" fillId="43" borderId="32" xfId="0" applyNumberFormat="1" applyFont="1" applyFill="1" applyBorder="1" applyAlignment="1">
      <alignment horizontal="center" vertical="center" wrapText="1"/>
    </xf>
    <xf numFmtId="0" fontId="53" fillId="43" borderId="20" xfId="0" applyFont="1" applyFill="1" applyBorder="1" applyAlignment="1">
      <alignment horizontal="center" vertical="center" wrapText="1"/>
    </xf>
    <xf numFmtId="0" fontId="53" fillId="43" borderId="24" xfId="0" applyFont="1" applyFill="1" applyBorder="1" applyAlignment="1">
      <alignment horizontal="center" vertical="center" wrapText="1"/>
    </xf>
    <xf numFmtId="0" fontId="53" fillId="43" borderId="40" xfId="0" applyFont="1" applyFill="1" applyBorder="1" applyAlignment="1">
      <alignment horizontal="center" vertical="center" wrapText="1"/>
    </xf>
    <xf numFmtId="177" fontId="1" fillId="43" borderId="26" xfId="0" applyNumberFormat="1" applyFont="1" applyFill="1" applyBorder="1" applyAlignment="1">
      <alignment horizontal="center" vertical="center" wrapText="1"/>
    </xf>
    <xf numFmtId="0" fontId="44" fillId="61" borderId="18" xfId="0" applyFont="1" applyFill="1" applyBorder="1" applyAlignment="1">
      <alignment horizontal="center" wrapText="1"/>
    </xf>
    <xf numFmtId="168" fontId="1" fillId="45" borderId="37" xfId="0" applyNumberFormat="1" applyFont="1" applyFill="1" applyBorder="1" applyAlignment="1">
      <alignment horizontal="center" vertical="center" wrapText="1"/>
    </xf>
    <xf numFmtId="168" fontId="1" fillId="45" borderId="32" xfId="0" applyNumberFormat="1" applyFont="1" applyFill="1" applyBorder="1" applyAlignment="1">
      <alignment horizontal="center" vertical="center" wrapText="1"/>
    </xf>
    <xf numFmtId="0" fontId="41" fillId="45" borderId="37" xfId="0" applyFont="1" applyFill="1" applyBorder="1" applyAlignment="1">
      <alignment horizontal="center" vertical="center" wrapText="1"/>
    </xf>
    <xf numFmtId="2" fontId="41" fillId="45" borderId="37" xfId="0" applyNumberFormat="1" applyFont="1" applyFill="1" applyBorder="1" applyAlignment="1">
      <alignment horizontal="center" vertical="center" wrapText="1"/>
    </xf>
    <xf numFmtId="0" fontId="41" fillId="45" borderId="22" xfId="0" applyFont="1" applyFill="1" applyBorder="1" applyAlignment="1">
      <alignment horizontal="center" vertical="center" wrapText="1"/>
    </xf>
    <xf numFmtId="0" fontId="41" fillId="45" borderId="42" xfId="0" applyFont="1" applyFill="1" applyBorder="1" applyAlignment="1">
      <alignment horizontal="center" vertical="center" wrapText="1"/>
    </xf>
    <xf numFmtId="0" fontId="41" fillId="45" borderId="23" xfId="0" applyFont="1" applyFill="1" applyBorder="1" applyAlignment="1">
      <alignment horizontal="center" vertical="center" wrapText="1"/>
    </xf>
    <xf numFmtId="0" fontId="47" fillId="44" borderId="98" xfId="0" applyFont="1" applyFill="1" applyBorder="1" applyAlignment="1">
      <alignment horizontal="center" vertical="center" wrapText="1"/>
    </xf>
    <xf numFmtId="0" fontId="47" fillId="44" borderId="75" xfId="0" applyFont="1" applyFill="1" applyBorder="1" applyAlignment="1">
      <alignment horizontal="center" vertical="center" wrapText="1"/>
    </xf>
    <xf numFmtId="0" fontId="1" fillId="59" borderId="22" xfId="0" applyFont="1" applyFill="1" applyBorder="1" applyAlignment="1">
      <alignment horizontal="center" vertical="center" wrapText="1"/>
    </xf>
    <xf numFmtId="167" fontId="1" fillId="2" borderId="42" xfId="0" applyNumberFormat="1" applyFont="1" applyFill="1" applyBorder="1" applyAlignment="1">
      <alignment horizontal="center" vertical="center" wrapText="1"/>
    </xf>
    <xf numFmtId="167" fontId="1" fillId="2" borderId="23" xfId="0" applyNumberFormat="1" applyFont="1" applyFill="1" applyBorder="1" applyAlignment="1">
      <alignment horizontal="center" vertical="center" wrapText="1"/>
    </xf>
    <xf numFmtId="0" fontId="1" fillId="59" borderId="53" xfId="0" applyFont="1" applyFill="1" applyBorder="1" applyAlignment="1">
      <alignment horizontal="center" vertical="center" wrapText="1"/>
    </xf>
    <xf numFmtId="167" fontId="1" fillId="2" borderId="32" xfId="0" applyNumberFormat="1" applyFont="1" applyFill="1" applyBorder="1" applyAlignment="1">
      <alignment horizontal="center" vertical="center" wrapText="1"/>
    </xf>
    <xf numFmtId="167" fontId="1" fillId="2" borderId="30" xfId="0" applyNumberFormat="1" applyFont="1" applyFill="1" applyBorder="1" applyAlignment="1">
      <alignment horizontal="center" vertical="center" wrapText="1"/>
    </xf>
    <xf numFmtId="0" fontId="1" fillId="59" borderId="25" xfId="0" applyFont="1" applyFill="1" applyBorder="1" applyAlignment="1">
      <alignment horizontal="center" vertical="center" wrapText="1"/>
    </xf>
    <xf numFmtId="167" fontId="1" fillId="2" borderId="26" xfId="0" applyNumberFormat="1" applyFont="1" applyFill="1" applyBorder="1" applyAlignment="1">
      <alignment horizontal="center" vertical="center" wrapText="1"/>
    </xf>
    <xf numFmtId="167" fontId="1" fillId="2" borderId="28" xfId="0" applyNumberFormat="1"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62" borderId="25" xfId="0" applyFont="1" applyFill="1" applyBorder="1" applyAlignment="1">
      <alignment horizontal="center" vertical="center" wrapText="1"/>
    </xf>
    <xf numFmtId="167" fontId="0" fillId="62" borderId="26" xfId="0" applyNumberFormat="1" applyFill="1" applyBorder="1" applyAlignment="1">
      <alignment horizontal="center" vertical="center"/>
    </xf>
    <xf numFmtId="167" fontId="0" fillId="62" borderId="28" xfId="0" applyNumberFormat="1" applyFill="1" applyBorder="1" applyAlignment="1">
      <alignment horizontal="center" vertical="center"/>
    </xf>
    <xf numFmtId="0" fontId="60" fillId="45" borderId="22" xfId="0" applyFont="1" applyFill="1" applyBorder="1" applyAlignment="1">
      <alignment horizontal="center" vertical="center"/>
    </xf>
    <xf numFmtId="0" fontId="60" fillId="45" borderId="23" xfId="0" applyFont="1" applyFill="1" applyBorder="1" applyAlignment="1">
      <alignment horizontal="center" vertical="center"/>
    </xf>
    <xf numFmtId="0" fontId="25" fillId="45" borderId="53" xfId="0" applyFont="1" applyFill="1" applyBorder="1" applyAlignment="1">
      <alignment horizontal="center" vertical="center"/>
    </xf>
    <xf numFmtId="0" fontId="25" fillId="45" borderId="30" xfId="0" applyFont="1" applyFill="1" applyBorder="1" applyAlignment="1">
      <alignment horizontal="center" vertical="center"/>
    </xf>
    <xf numFmtId="0" fontId="44" fillId="45" borderId="53" xfId="0" applyFont="1" applyFill="1" applyBorder="1" applyAlignment="1">
      <alignment horizontal="center" vertical="center" wrapText="1"/>
    </xf>
    <xf numFmtId="0" fontId="25" fillId="45" borderId="25" xfId="0" applyFont="1" applyFill="1" applyBorder="1" applyAlignment="1">
      <alignment horizontal="center" vertical="center"/>
    </xf>
    <xf numFmtId="0" fontId="25" fillId="45" borderId="28" xfId="0" applyFont="1" applyFill="1" applyBorder="1" applyAlignment="1">
      <alignment horizontal="center" vertical="center"/>
    </xf>
    <xf numFmtId="0" fontId="44" fillId="45" borderId="30" xfId="0" applyFont="1" applyFill="1" applyBorder="1" applyAlignment="1">
      <alignment horizontal="center" vertical="center" wrapText="1"/>
    </xf>
    <xf numFmtId="179" fontId="0" fillId="0" borderId="32" xfId="0" applyNumberFormat="1" applyBorder="1" applyAlignment="1">
      <alignment horizontal="left" vertical="center" wrapText="1"/>
    </xf>
    <xf numFmtId="168" fontId="41" fillId="58" borderId="30" xfId="0" applyNumberFormat="1" applyFont="1" applyFill="1" applyBorder="1" applyAlignment="1" applyProtection="1">
      <alignment horizontal="center" vertical="center" wrapText="1"/>
      <protection locked="0"/>
    </xf>
    <xf numFmtId="2" fontId="44" fillId="41" borderId="0" xfId="49" applyFont="1" applyBorder="1" applyAlignment="1">
      <alignment horizontal="center" vertical="center"/>
      <protection locked="0"/>
    </xf>
    <xf numFmtId="168" fontId="63" fillId="0" borderId="42" xfId="0" applyNumberFormat="1" applyFont="1" applyBorder="1" applyAlignment="1" applyProtection="1">
      <alignment horizontal="center" vertical="center" wrapText="1"/>
      <protection hidden="1"/>
    </xf>
    <xf numFmtId="2" fontId="63" fillId="0" borderId="23" xfId="0" applyNumberFormat="1" applyFont="1" applyBorder="1" applyAlignment="1" applyProtection="1">
      <alignment horizontal="center" vertical="center" wrapText="1"/>
      <protection hidden="1"/>
    </xf>
    <xf numFmtId="168" fontId="63" fillId="0" borderId="32" xfId="0" applyNumberFormat="1" applyFont="1" applyBorder="1" applyAlignment="1" applyProtection="1">
      <alignment horizontal="center" vertical="center" wrapText="1"/>
      <protection hidden="1"/>
    </xf>
    <xf numFmtId="2" fontId="63" fillId="0" borderId="30"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2" fontId="63" fillId="0" borderId="28" xfId="0" applyNumberFormat="1" applyFont="1" applyBorder="1" applyAlignment="1" applyProtection="1">
      <alignment horizontal="center" vertical="center" wrapText="1"/>
      <protection hidden="1"/>
    </xf>
    <xf numFmtId="0" fontId="44" fillId="0" borderId="0" xfId="0" applyFont="1" applyAlignment="1" applyProtection="1">
      <alignment horizontal="center" vertical="center" wrapText="1"/>
      <protection hidden="1"/>
    </xf>
    <xf numFmtId="0" fontId="44" fillId="0" borderId="0" xfId="0" applyFont="1" applyAlignment="1" applyProtection="1">
      <alignment horizontal="center"/>
      <protection hidden="1"/>
    </xf>
    <xf numFmtId="2" fontId="64" fillId="41" borderId="0" xfId="49" applyFont="1" applyBorder="1" applyAlignment="1">
      <alignment horizontal="center"/>
      <protection locked="0"/>
    </xf>
    <xf numFmtId="2" fontId="39" fillId="41" borderId="0" xfId="49" applyFont="1" applyBorder="1" applyAlignment="1">
      <alignment horizontal="center"/>
      <protection locked="0"/>
    </xf>
    <xf numFmtId="2" fontId="36" fillId="0" borderId="65" xfId="0" applyNumberFormat="1" applyFont="1" applyBorder="1" applyAlignment="1">
      <alignment horizontal="center" vertical="center"/>
    </xf>
    <xf numFmtId="2" fontId="36" fillId="0" borderId="69" xfId="0" applyNumberFormat="1" applyFont="1" applyBorder="1" applyAlignment="1">
      <alignment horizontal="center" vertical="center"/>
    </xf>
    <xf numFmtId="2" fontId="36" fillId="0" borderId="58" xfId="0" applyNumberFormat="1" applyFont="1" applyBorder="1" applyAlignment="1">
      <alignment horizontal="center" vertical="center"/>
    </xf>
    <xf numFmtId="2" fontId="36" fillId="0" borderId="119" xfId="0" applyNumberFormat="1" applyFont="1" applyBorder="1" applyAlignment="1">
      <alignment horizontal="center" vertical="center"/>
    </xf>
    <xf numFmtId="2" fontId="36" fillId="0" borderId="16" xfId="0" applyNumberFormat="1" applyFont="1" applyBorder="1" applyAlignment="1">
      <alignment horizontal="center" vertical="center"/>
    </xf>
    <xf numFmtId="2" fontId="36" fillId="0" borderId="120" xfId="0" applyNumberFormat="1" applyFont="1" applyBorder="1" applyAlignment="1">
      <alignment horizontal="center" vertical="center"/>
    </xf>
    <xf numFmtId="49" fontId="65" fillId="2" borderId="32" xfId="0" quotePrefix="1" applyNumberFormat="1" applyFont="1" applyFill="1" applyBorder="1" applyAlignment="1">
      <alignment horizontal="left" vertical="center" wrapText="1"/>
    </xf>
    <xf numFmtId="49" fontId="65" fillId="2" borderId="32" xfId="0" applyNumberFormat="1" applyFont="1" applyFill="1" applyBorder="1" applyAlignment="1">
      <alignment horizontal="left" vertical="center" wrapText="1"/>
    </xf>
    <xf numFmtId="0" fontId="34" fillId="45" borderId="32" xfId="0" applyFont="1" applyFill="1" applyBorder="1" applyAlignment="1">
      <alignment horizontal="left" vertical="center" wrapText="1"/>
    </xf>
    <xf numFmtId="0" fontId="40" fillId="0" borderId="56" xfId="0" applyFont="1" applyBorder="1" applyAlignment="1">
      <alignment horizontal="center"/>
    </xf>
    <xf numFmtId="0" fontId="40" fillId="0" borderId="14" xfId="0" applyFont="1" applyBorder="1" applyAlignment="1">
      <alignment horizontal="center"/>
    </xf>
    <xf numFmtId="0" fontId="40" fillId="0" borderId="33" xfId="0" applyFont="1" applyBorder="1" applyAlignment="1">
      <alignment horizontal="center"/>
    </xf>
    <xf numFmtId="0" fontId="40" fillId="3" borderId="56" xfId="0" applyFont="1" applyFill="1" applyBorder="1" applyAlignment="1">
      <alignment horizontal="center"/>
    </xf>
    <xf numFmtId="0" fontId="40" fillId="3" borderId="14" xfId="0" applyFont="1" applyFill="1" applyBorder="1" applyAlignment="1">
      <alignment horizontal="center"/>
    </xf>
    <xf numFmtId="0" fontId="40" fillId="3" borderId="33" xfId="0" applyFont="1" applyFill="1" applyBorder="1" applyAlignment="1">
      <alignment horizontal="center"/>
    </xf>
    <xf numFmtId="0" fontId="2" fillId="2" borderId="56"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34" fillId="45" borderId="53" xfId="0" applyFont="1" applyFill="1" applyBorder="1" applyAlignment="1">
      <alignment horizontal="left" vertical="center" wrapText="1"/>
    </xf>
    <xf numFmtId="2" fontId="45" fillId="54" borderId="32" xfId="0" applyNumberFormat="1" applyFont="1" applyFill="1" applyBorder="1" applyAlignment="1">
      <alignment horizontal="left" vertical="center" wrapText="1"/>
    </xf>
    <xf numFmtId="2" fontId="45" fillId="54" borderId="30" xfId="0" applyNumberFormat="1" applyFont="1" applyFill="1" applyBorder="1" applyAlignment="1">
      <alignment horizontal="left" vertical="center" wrapText="1"/>
    </xf>
    <xf numFmtId="0" fontId="34" fillId="45" borderId="31" xfId="0" applyFont="1" applyFill="1" applyBorder="1" applyAlignment="1">
      <alignment horizontal="left" vertical="center" wrapText="1"/>
    </xf>
    <xf numFmtId="0" fontId="34" fillId="45" borderId="14" xfId="0" applyFont="1" applyFill="1" applyBorder="1" applyAlignment="1">
      <alignment horizontal="left" vertical="center" wrapText="1"/>
    </xf>
    <xf numFmtId="0" fontId="34" fillId="45" borderId="33" xfId="0" applyFont="1" applyFill="1" applyBorder="1" applyAlignment="1">
      <alignment horizontal="left" vertical="center" wrapText="1"/>
    </xf>
    <xf numFmtId="0" fontId="34" fillId="45" borderId="56" xfId="0" applyFont="1" applyFill="1" applyBorder="1" applyAlignment="1">
      <alignment horizontal="left" vertical="center" wrapText="1"/>
    </xf>
    <xf numFmtId="0" fontId="46" fillId="54" borderId="32" xfId="0" applyFont="1" applyFill="1" applyBorder="1" applyAlignment="1">
      <alignment horizontal="left" vertical="center" wrapText="1"/>
    </xf>
    <xf numFmtId="0" fontId="46" fillId="54" borderId="56" xfId="0" applyFont="1" applyFill="1" applyBorder="1" applyAlignment="1">
      <alignment horizontal="left" vertical="center" wrapText="1"/>
    </xf>
    <xf numFmtId="0" fontId="44" fillId="44" borderId="3" xfId="0" applyFont="1" applyFill="1" applyBorder="1" applyAlignment="1">
      <alignment horizontal="center" vertical="center" wrapText="1"/>
    </xf>
    <xf numFmtId="0" fontId="44" fillId="44" borderId="4" xfId="0" applyFont="1" applyFill="1" applyBorder="1" applyAlignment="1">
      <alignment horizontal="center" vertical="center" wrapText="1"/>
    </xf>
    <xf numFmtId="0" fontId="44" fillId="44" borderId="5" xfId="0" applyFont="1" applyFill="1" applyBorder="1" applyAlignment="1">
      <alignment horizontal="center" vertical="center" wrapText="1"/>
    </xf>
    <xf numFmtId="0" fontId="40" fillId="36" borderId="3" xfId="0" applyFont="1" applyFill="1" applyBorder="1" applyAlignment="1">
      <alignment horizontal="center" vertical="center" wrapText="1"/>
    </xf>
    <xf numFmtId="0" fontId="40" fillId="36" borderId="4" xfId="0" applyFont="1" applyFill="1" applyBorder="1" applyAlignment="1">
      <alignment horizontal="center" vertical="center" wrapText="1"/>
    </xf>
    <xf numFmtId="0" fontId="40" fillId="36" borderId="5" xfId="0" applyFont="1" applyFill="1" applyBorder="1" applyAlignment="1">
      <alignment horizontal="center" vertical="center" wrapText="1"/>
    </xf>
    <xf numFmtId="0" fontId="36" fillId="0" borderId="113" xfId="0" applyFont="1" applyBorder="1" applyAlignment="1">
      <alignment horizontal="center" vertical="center"/>
    </xf>
    <xf numFmtId="0" fontId="36" fillId="0" borderId="114" xfId="0" applyFont="1" applyBorder="1" applyAlignment="1">
      <alignment horizontal="center" vertical="center"/>
    </xf>
    <xf numFmtId="0" fontId="34" fillId="45" borderId="22" xfId="0" applyFont="1" applyFill="1" applyBorder="1" applyAlignment="1">
      <alignment horizontal="left" vertical="center" wrapText="1"/>
    </xf>
    <xf numFmtId="0" fontId="34" fillId="45" borderId="42" xfId="0" applyFont="1" applyFill="1" applyBorder="1" applyAlignment="1">
      <alignment horizontal="left" vertical="center" wrapText="1"/>
    </xf>
    <xf numFmtId="0" fontId="34" fillId="45" borderId="25" xfId="0" applyFont="1" applyFill="1" applyBorder="1" applyAlignment="1">
      <alignment horizontal="left" vertical="center" wrapText="1"/>
    </xf>
    <xf numFmtId="0" fontId="34" fillId="45" borderId="26" xfId="0" applyFont="1" applyFill="1" applyBorder="1" applyAlignment="1">
      <alignment horizontal="left" vertical="center" wrapText="1"/>
    </xf>
    <xf numFmtId="169" fontId="45" fillId="54" borderId="26" xfId="0" applyNumberFormat="1" applyFont="1" applyFill="1" applyBorder="1" applyAlignment="1">
      <alignment horizontal="left" vertical="center" wrapText="1"/>
    </xf>
    <xf numFmtId="169" fontId="45" fillId="54" borderId="28" xfId="0" applyNumberFormat="1" applyFont="1" applyFill="1" applyBorder="1" applyAlignment="1">
      <alignment horizontal="left" vertical="center" wrapText="1"/>
    </xf>
    <xf numFmtId="169" fontId="46" fillId="54" borderId="26" xfId="0" applyNumberFormat="1" applyFont="1" applyFill="1" applyBorder="1" applyAlignment="1">
      <alignment horizontal="left" vertical="center" wrapText="1"/>
    </xf>
    <xf numFmtId="169" fontId="46" fillId="54" borderId="64" xfId="0" applyNumberFormat="1" applyFont="1" applyFill="1" applyBorder="1" applyAlignment="1">
      <alignment horizontal="left" vertical="center" wrapText="1"/>
    </xf>
    <xf numFmtId="2" fontId="36" fillId="0" borderId="100" xfId="0" applyNumberFormat="1" applyFont="1" applyBorder="1" applyAlignment="1">
      <alignment horizontal="center" vertical="center"/>
    </xf>
    <xf numFmtId="2" fontId="36" fillId="0" borderId="91" xfId="0" applyNumberFormat="1" applyFont="1" applyBorder="1" applyAlignment="1">
      <alignment horizontal="center" vertical="center"/>
    </xf>
    <xf numFmtId="2" fontId="36" fillId="0" borderId="59" xfId="0" applyNumberFormat="1" applyFont="1" applyBorder="1" applyAlignment="1">
      <alignment horizontal="center" vertical="center"/>
    </xf>
    <xf numFmtId="0" fontId="36" fillId="0" borderId="65"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100" xfId="0" applyFont="1" applyBorder="1" applyAlignment="1">
      <alignment horizontal="center" vertical="center" wrapText="1"/>
    </xf>
    <xf numFmtId="0" fontId="36" fillId="0" borderId="91"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04" xfId="0" applyFont="1" applyBorder="1" applyAlignment="1">
      <alignment horizontal="center" vertical="center" wrapText="1"/>
    </xf>
    <xf numFmtId="0" fontId="36" fillId="0" borderId="101" xfId="0" applyFont="1" applyBorder="1" applyAlignment="1">
      <alignment horizontal="center" vertical="center" wrapText="1"/>
    </xf>
    <xf numFmtId="2" fontId="45" fillId="54" borderId="42" xfId="0" applyNumberFormat="1" applyFont="1" applyFill="1" applyBorder="1" applyAlignment="1">
      <alignment horizontal="left" vertical="center" wrapText="1"/>
    </xf>
    <xf numFmtId="2" fontId="45" fillId="54" borderId="23" xfId="0" applyNumberFormat="1" applyFont="1" applyFill="1" applyBorder="1" applyAlignment="1">
      <alignment horizontal="left" vertical="center" wrapText="1"/>
    </xf>
    <xf numFmtId="2" fontId="36" fillId="0" borderId="115" xfId="0" applyNumberFormat="1" applyFont="1" applyBorder="1" applyAlignment="1">
      <alignment horizontal="center" vertical="center" wrapText="1"/>
    </xf>
    <xf numFmtId="2" fontId="36" fillId="0" borderId="41" xfId="0" applyNumberFormat="1" applyFont="1" applyBorder="1" applyAlignment="1">
      <alignment horizontal="center" vertical="center" wrapText="1"/>
    </xf>
    <xf numFmtId="2" fontId="36" fillId="0" borderId="117" xfId="0" applyNumberFormat="1" applyFont="1" applyBorder="1" applyAlignment="1">
      <alignment horizontal="center" vertical="center" wrapText="1"/>
    </xf>
    <xf numFmtId="2" fontId="36" fillId="0" borderId="100" xfId="0" applyNumberFormat="1" applyFont="1" applyBorder="1" applyAlignment="1">
      <alignment horizontal="center" vertical="center" wrapText="1"/>
    </xf>
    <xf numFmtId="2" fontId="36" fillId="0" borderId="91" xfId="0" applyNumberFormat="1" applyFont="1" applyBorder="1" applyAlignment="1">
      <alignment horizontal="center" vertical="center" wrapText="1"/>
    </xf>
    <xf numFmtId="2" fontId="36" fillId="0" borderId="59" xfId="0" applyNumberFormat="1" applyFont="1" applyBorder="1" applyAlignment="1">
      <alignment horizontal="center" vertical="center" wrapText="1"/>
    </xf>
    <xf numFmtId="0" fontId="36" fillId="0" borderId="115" xfId="0" applyFont="1" applyBorder="1" applyAlignment="1">
      <alignment horizontal="center" vertical="center" wrapText="1"/>
    </xf>
    <xf numFmtId="0" fontId="36" fillId="0" borderId="41" xfId="0" applyFont="1" applyBorder="1" applyAlignment="1">
      <alignment horizontal="center" vertical="center" wrapText="1"/>
    </xf>
    <xf numFmtId="0" fontId="36" fillId="0" borderId="116" xfId="0" applyFont="1" applyBorder="1" applyAlignment="1">
      <alignment horizontal="center" vertical="center" wrapText="1"/>
    </xf>
    <xf numFmtId="0" fontId="40" fillId="36" borderId="3" xfId="0" applyFont="1" applyFill="1" applyBorder="1" applyAlignment="1">
      <alignment horizontal="justify" vertical="center" wrapText="1"/>
    </xf>
    <xf numFmtId="0" fontId="40" fillId="36" borderId="4" xfId="0" applyFont="1" applyFill="1" applyBorder="1" applyAlignment="1">
      <alignment horizontal="justify" vertical="center" wrapText="1"/>
    </xf>
    <xf numFmtId="0" fontId="40" fillId="36" borderId="5" xfId="0" applyFont="1" applyFill="1" applyBorder="1" applyAlignment="1">
      <alignment horizontal="justify" vertical="center" wrapText="1"/>
    </xf>
    <xf numFmtId="0" fontId="36" fillId="0" borderId="121" xfId="0" applyFont="1" applyBorder="1" applyAlignment="1">
      <alignment horizontal="center" vertical="center"/>
    </xf>
    <xf numFmtId="0" fontId="34" fillId="43" borderId="22" xfId="0" applyFont="1" applyFill="1" applyBorder="1" applyAlignment="1">
      <alignment horizontal="left" vertical="center" wrapText="1"/>
    </xf>
    <xf numFmtId="0" fontId="34" fillId="43" borderId="42" xfId="0" applyFont="1" applyFill="1" applyBorder="1" applyAlignment="1">
      <alignment horizontal="left" vertical="center" wrapText="1"/>
    </xf>
    <xf numFmtId="0" fontId="41" fillId="54" borderId="42" xfId="0" applyFont="1" applyFill="1" applyBorder="1" applyAlignment="1">
      <alignment horizontal="left" vertical="center" wrapText="1"/>
    </xf>
    <xf numFmtId="0" fontId="34" fillId="43" borderId="53" xfId="0" applyFont="1" applyFill="1" applyBorder="1" applyAlignment="1">
      <alignment horizontal="left" vertical="center" wrapText="1"/>
    </xf>
    <xf numFmtId="0" fontId="34" fillId="43" borderId="32" xfId="0" applyFont="1" applyFill="1" applyBorder="1" applyAlignment="1">
      <alignment horizontal="left" vertical="center" wrapText="1"/>
    </xf>
    <xf numFmtId="1" fontId="41" fillId="54" borderId="32" xfId="0" applyNumberFormat="1" applyFont="1" applyFill="1" applyBorder="1" applyAlignment="1" applyProtection="1">
      <alignment horizontal="left" vertical="center" wrapText="1"/>
      <protection locked="0"/>
    </xf>
    <xf numFmtId="169" fontId="41" fillId="54" borderId="32" xfId="0" applyNumberFormat="1" applyFont="1" applyFill="1" applyBorder="1" applyAlignment="1">
      <alignment horizontal="left" vertical="center" wrapText="1"/>
    </xf>
    <xf numFmtId="0" fontId="44" fillId="44" borderId="80" xfId="0" applyFont="1" applyFill="1" applyBorder="1" applyAlignment="1">
      <alignment horizontal="center" vertical="center" wrapText="1"/>
    </xf>
    <xf numFmtId="0" fontId="44" fillId="44" borderId="77" xfId="0" applyFont="1" applyFill="1" applyBorder="1" applyAlignment="1">
      <alignment horizontal="center" vertical="center" wrapText="1"/>
    </xf>
    <xf numFmtId="0" fontId="44" fillId="44" borderId="81" xfId="0" applyFont="1" applyFill="1" applyBorder="1" applyAlignment="1">
      <alignment horizontal="center" vertical="center" wrapText="1"/>
    </xf>
    <xf numFmtId="0" fontId="44" fillId="44" borderId="82" xfId="0" applyFont="1" applyFill="1" applyBorder="1" applyAlignment="1">
      <alignment horizontal="center" vertical="center" wrapText="1"/>
    </xf>
    <xf numFmtId="0" fontId="34" fillId="54" borderId="56" xfId="0" applyFont="1" applyFill="1" applyBorder="1" applyAlignment="1">
      <alignment horizontal="center" vertical="center"/>
    </xf>
    <xf numFmtId="0" fontId="34" fillId="54" borderId="33" xfId="0" applyFont="1" applyFill="1" applyBorder="1" applyAlignment="1">
      <alignment horizontal="center" vertical="center"/>
    </xf>
    <xf numFmtId="0" fontId="34" fillId="54" borderId="14" xfId="0" applyFont="1" applyFill="1" applyBorder="1" applyAlignment="1">
      <alignment horizontal="center" vertical="center"/>
    </xf>
    <xf numFmtId="0" fontId="34" fillId="54" borderId="13" xfId="0" applyFont="1" applyFill="1" applyBorder="1" applyAlignment="1">
      <alignment horizontal="center" vertical="center"/>
    </xf>
    <xf numFmtId="0" fontId="34" fillId="43" borderId="33" xfId="0" applyFont="1" applyFill="1" applyBorder="1" applyAlignment="1">
      <alignment horizontal="left" vertical="center" wrapText="1"/>
    </xf>
    <xf numFmtId="49" fontId="4" fillId="54" borderId="56" xfId="0" applyNumberFormat="1" applyFont="1" applyFill="1" applyBorder="1" applyAlignment="1">
      <alignment horizontal="left" vertical="center" wrapText="1"/>
    </xf>
    <xf numFmtId="49" fontId="40" fillId="54" borderId="14" xfId="0" applyNumberFormat="1" applyFont="1" applyFill="1" applyBorder="1" applyAlignment="1">
      <alignment horizontal="left" vertical="center" wrapText="1"/>
    </xf>
    <xf numFmtId="49" fontId="40" fillId="54" borderId="33" xfId="0" applyNumberFormat="1" applyFont="1" applyFill="1" applyBorder="1" applyAlignment="1">
      <alignment horizontal="left" vertical="center" wrapText="1"/>
    </xf>
    <xf numFmtId="0" fontId="36" fillId="54" borderId="56" xfId="0" applyFont="1" applyFill="1" applyBorder="1" applyAlignment="1" applyProtection="1">
      <alignment horizontal="center" vertical="center"/>
      <protection locked="0"/>
    </xf>
    <xf numFmtId="0" fontId="36" fillId="54" borderId="33" xfId="0" applyFont="1" applyFill="1" applyBorder="1" applyAlignment="1" applyProtection="1">
      <alignment horizontal="center" vertical="center"/>
      <protection locked="0"/>
    </xf>
    <xf numFmtId="0" fontId="36" fillId="54" borderId="14" xfId="0" applyFont="1" applyFill="1" applyBorder="1" applyAlignment="1" applyProtection="1">
      <alignment horizontal="center" vertical="center"/>
      <protection locked="0"/>
    </xf>
    <xf numFmtId="0" fontId="36" fillId="54" borderId="15" xfId="0" applyFont="1" applyFill="1" applyBorder="1" applyAlignment="1" applyProtection="1">
      <alignment horizontal="center" vertical="center"/>
      <protection locked="0"/>
    </xf>
    <xf numFmtId="0" fontId="34" fillId="43" borderId="25" xfId="0" applyFont="1" applyFill="1" applyBorder="1" applyAlignment="1">
      <alignment horizontal="left" vertical="center" wrapText="1"/>
    </xf>
    <xf numFmtId="0" fontId="34" fillId="43" borderId="27" xfId="0" applyFont="1" applyFill="1" applyBorder="1" applyAlignment="1">
      <alignment horizontal="left" vertical="center" wrapText="1"/>
    </xf>
    <xf numFmtId="0" fontId="34" fillId="43" borderId="26" xfId="0" applyFont="1" applyFill="1" applyBorder="1" applyAlignment="1">
      <alignment horizontal="left" vertical="center" wrapText="1"/>
    </xf>
    <xf numFmtId="49" fontId="3" fillId="54" borderId="26" xfId="0" applyNumberFormat="1" applyFont="1" applyFill="1" applyBorder="1" applyAlignment="1">
      <alignment horizontal="left" vertical="center" wrapText="1"/>
    </xf>
    <xf numFmtId="49" fontId="40" fillId="54" borderId="26" xfId="0" applyNumberFormat="1" applyFont="1" applyFill="1" applyBorder="1" applyAlignment="1">
      <alignment horizontal="left" vertical="center" wrapText="1"/>
    </xf>
    <xf numFmtId="0" fontId="40" fillId="43" borderId="64" xfId="0" applyFont="1" applyFill="1" applyBorder="1" applyAlignment="1">
      <alignment horizontal="center"/>
    </xf>
    <xf numFmtId="0" fontId="40" fillId="43" borderId="24" xfId="0" applyFont="1" applyFill="1" applyBorder="1" applyAlignment="1">
      <alignment horizontal="center"/>
    </xf>
    <xf numFmtId="0" fontId="40" fillId="43" borderId="40" xfId="0" applyFont="1" applyFill="1" applyBorder="1" applyAlignment="1">
      <alignment horizontal="center"/>
    </xf>
    <xf numFmtId="2" fontId="4" fillId="54" borderId="56" xfId="0" applyNumberFormat="1" applyFont="1" applyFill="1" applyBorder="1" applyAlignment="1">
      <alignment horizontal="left" vertical="center" wrapText="1"/>
    </xf>
    <xf numFmtId="2" fontId="40" fillId="54" borderId="14" xfId="0" applyNumberFormat="1" applyFont="1" applyFill="1" applyBorder="1" applyAlignment="1">
      <alignment horizontal="left" vertical="center" wrapText="1"/>
    </xf>
    <xf numFmtId="2" fontId="40" fillId="54" borderId="33" xfId="0" applyNumberFormat="1" applyFont="1" applyFill="1" applyBorder="1" applyAlignment="1">
      <alignment horizontal="left" vertical="center" wrapText="1"/>
    </xf>
    <xf numFmtId="49" fontId="65" fillId="2" borderId="42" xfId="0" quotePrefix="1" applyNumberFormat="1" applyFont="1" applyFill="1" applyBorder="1" applyAlignment="1">
      <alignment horizontal="left" vertical="center" wrapText="1"/>
    </xf>
    <xf numFmtId="49" fontId="65" fillId="2" borderId="42" xfId="0" applyNumberFormat="1" applyFont="1" applyFill="1" applyBorder="1" applyAlignment="1">
      <alignment horizontal="left" vertical="center" wrapText="1"/>
    </xf>
    <xf numFmtId="49" fontId="65" fillId="2" borderId="23" xfId="0" applyNumberFormat="1" applyFont="1" applyFill="1" applyBorder="1" applyAlignment="1">
      <alignment horizontal="left" vertical="center" wrapText="1"/>
    </xf>
    <xf numFmtId="49" fontId="65" fillId="2" borderId="30" xfId="0" applyNumberFormat="1" applyFont="1" applyFill="1" applyBorder="1" applyAlignment="1">
      <alignment horizontal="left" vertical="center" wrapText="1"/>
    </xf>
    <xf numFmtId="2" fontId="65" fillId="2" borderId="32" xfId="0" quotePrefix="1" applyNumberFormat="1" applyFont="1" applyFill="1" applyBorder="1" applyAlignment="1">
      <alignment horizontal="left" vertical="center" wrapText="1"/>
    </xf>
    <xf numFmtId="2" fontId="65" fillId="2" borderId="32" xfId="0" applyNumberFormat="1" applyFont="1" applyFill="1" applyBorder="1" applyAlignment="1">
      <alignment horizontal="left" vertical="center" wrapText="1"/>
    </xf>
    <xf numFmtId="2" fontId="65" fillId="2" borderId="30" xfId="0" applyNumberFormat="1" applyFont="1" applyFill="1" applyBorder="1" applyAlignment="1">
      <alignment horizontal="left" vertical="center" wrapText="1"/>
    </xf>
    <xf numFmtId="0" fontId="34" fillId="45" borderId="20" xfId="0" applyFont="1" applyFill="1" applyBorder="1" applyAlignment="1">
      <alignment horizontal="left" vertical="top"/>
    </xf>
    <xf numFmtId="0" fontId="34" fillId="45" borderId="24" xfId="0" applyFont="1" applyFill="1" applyBorder="1" applyAlignment="1">
      <alignment horizontal="left" vertical="top"/>
    </xf>
    <xf numFmtId="0" fontId="34" fillId="45" borderId="27" xfId="0" applyFont="1" applyFill="1" applyBorder="1" applyAlignment="1">
      <alignment horizontal="left" vertical="top"/>
    </xf>
    <xf numFmtId="49" fontId="65" fillId="2" borderId="26" xfId="0" applyNumberFormat="1" applyFont="1" applyFill="1" applyBorder="1" applyAlignment="1">
      <alignment horizontal="center" vertical="center" wrapText="1"/>
    </xf>
    <xf numFmtId="49" fontId="65" fillId="2" borderId="28" xfId="0" applyNumberFormat="1" applyFont="1" applyFill="1" applyBorder="1" applyAlignment="1">
      <alignment horizontal="center" vertical="center" wrapText="1"/>
    </xf>
    <xf numFmtId="0" fontId="46" fillId="54" borderId="42" xfId="0" applyFont="1" applyFill="1" applyBorder="1" applyAlignment="1">
      <alignment horizontal="left" vertical="center" wrapText="1"/>
    </xf>
    <xf numFmtId="0" fontId="46" fillId="54" borderId="63" xfId="0" applyFont="1" applyFill="1" applyBorder="1" applyAlignment="1">
      <alignment horizontal="left" vertical="center" wrapText="1"/>
    </xf>
    <xf numFmtId="169" fontId="65" fillId="2" borderId="32" xfId="0" quotePrefix="1" applyNumberFormat="1" applyFont="1" applyFill="1" applyBorder="1" applyAlignment="1">
      <alignment horizontal="left" vertical="center" wrapText="1"/>
    </xf>
    <xf numFmtId="169" fontId="65" fillId="2" borderId="32" xfId="0" applyNumberFormat="1" applyFont="1" applyFill="1" applyBorder="1" applyAlignment="1">
      <alignment horizontal="left" vertical="center" wrapText="1"/>
    </xf>
    <xf numFmtId="0" fontId="34" fillId="3" borderId="32" xfId="0" applyFont="1" applyFill="1" applyBorder="1" applyAlignment="1">
      <alignment horizontal="left" vertical="top"/>
    </xf>
    <xf numFmtId="0" fontId="34" fillId="0" borderId="1"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9"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 xfId="0" applyFont="1" applyBorder="1" applyAlignment="1">
      <alignment horizontal="center" vertical="center" wrapText="1"/>
    </xf>
    <xf numFmtId="0" fontId="73" fillId="0" borderId="6" xfId="0" applyFont="1" applyBorder="1" applyAlignment="1">
      <alignment horizontal="center" vertical="center" wrapText="1"/>
    </xf>
    <xf numFmtId="0" fontId="73" fillId="0" borderId="0" xfId="0" applyFont="1" applyAlignment="1">
      <alignment horizontal="center" vertical="center" wrapText="1"/>
    </xf>
    <xf numFmtId="0" fontId="73" fillId="0" borderId="7" xfId="0" applyFont="1" applyBorder="1" applyAlignment="1">
      <alignment horizontal="center" vertical="center" wrapText="1"/>
    </xf>
    <xf numFmtId="0" fontId="73" fillId="0" borderId="8" xfId="0" applyFont="1" applyBorder="1" applyAlignment="1">
      <alignment horizontal="center" vertical="center" wrapText="1"/>
    </xf>
    <xf numFmtId="0" fontId="73" fillId="0" borderId="16" xfId="0" applyFont="1" applyBorder="1" applyAlignment="1">
      <alignment horizontal="center" vertical="center" wrapText="1"/>
    </xf>
    <xf numFmtId="0" fontId="73" fillId="0" borderId="9" xfId="0" applyFont="1" applyBorder="1" applyAlignment="1">
      <alignment horizontal="center" vertical="center" wrapText="1"/>
    </xf>
    <xf numFmtId="0" fontId="34" fillId="43" borderId="76" xfId="0" applyFont="1" applyFill="1" applyBorder="1" applyAlignment="1">
      <alignment horizontal="left" vertical="center" wrapText="1"/>
    </xf>
    <xf numFmtId="0" fontId="34" fillId="43" borderId="17" xfId="0" applyFont="1" applyFill="1" applyBorder="1" applyAlignment="1">
      <alignment horizontal="left" vertical="center" wrapText="1"/>
    </xf>
    <xf numFmtId="0" fontId="34" fillId="43" borderId="77" xfId="0" applyFont="1" applyFill="1" applyBorder="1" applyAlignment="1">
      <alignment horizontal="left" vertical="center" wrapText="1"/>
    </xf>
    <xf numFmtId="0" fontId="34" fillId="43" borderId="56" xfId="0" applyFont="1" applyFill="1" applyBorder="1" applyAlignment="1">
      <alignment horizontal="left" vertical="center" wrapText="1"/>
    </xf>
    <xf numFmtId="0" fontId="34" fillId="43" borderId="14" xfId="0" applyFont="1" applyFill="1" applyBorder="1" applyAlignment="1">
      <alignment horizontal="left" vertical="center" wrapText="1"/>
    </xf>
    <xf numFmtId="0" fontId="34" fillId="43" borderId="57" xfId="0" applyFont="1" applyFill="1" applyBorder="1" applyAlignment="1">
      <alignment horizontal="left" vertical="center" wrapText="1"/>
    </xf>
    <xf numFmtId="0" fontId="34" fillId="43" borderId="12" xfId="0" applyFont="1" applyFill="1" applyBorder="1" applyAlignment="1">
      <alignment horizontal="left" vertical="center" wrapText="1"/>
    </xf>
    <xf numFmtId="0" fontId="34" fillId="43" borderId="38" xfId="0" applyFont="1" applyFill="1" applyBorder="1" applyAlignment="1">
      <alignment horizontal="left" vertical="center" wrapText="1"/>
    </xf>
    <xf numFmtId="172" fontId="34" fillId="54" borderId="32" xfId="0" applyNumberFormat="1" applyFont="1" applyFill="1" applyBorder="1" applyAlignment="1" applyProtection="1">
      <alignment horizontal="left" vertical="center"/>
      <protection locked="0"/>
    </xf>
    <xf numFmtId="172" fontId="34" fillId="54" borderId="30" xfId="0" applyNumberFormat="1" applyFont="1" applyFill="1" applyBorder="1" applyAlignment="1" applyProtection="1">
      <alignment horizontal="left" vertical="center"/>
      <protection locked="0"/>
    </xf>
    <xf numFmtId="169" fontId="41" fillId="54" borderId="64" xfId="0" applyNumberFormat="1" applyFont="1" applyFill="1" applyBorder="1" applyAlignment="1">
      <alignment horizontal="left" vertical="center" wrapText="1"/>
    </xf>
    <xf numFmtId="169" fontId="41" fillId="54" borderId="24" xfId="0" applyNumberFormat="1" applyFont="1" applyFill="1" applyBorder="1" applyAlignment="1">
      <alignment horizontal="left" vertical="center" wrapText="1"/>
    </xf>
    <xf numFmtId="169" fontId="41" fillId="54" borderId="27" xfId="0" applyNumberFormat="1" applyFont="1" applyFill="1" applyBorder="1" applyAlignment="1">
      <alignment horizontal="left" vertical="center" wrapText="1"/>
    </xf>
    <xf numFmtId="0" fontId="34" fillId="43" borderId="26" xfId="0" applyFont="1" applyFill="1" applyBorder="1" applyAlignment="1">
      <alignment horizontal="left" vertical="center"/>
    </xf>
    <xf numFmtId="172" fontId="34" fillId="54" borderId="26" xfId="0" applyNumberFormat="1" applyFont="1" applyFill="1" applyBorder="1" applyAlignment="1" applyProtection="1">
      <alignment horizontal="left" vertical="center"/>
      <protection locked="0"/>
    </xf>
    <xf numFmtId="172" fontId="34" fillId="54" borderId="28" xfId="0" applyNumberFormat="1" applyFont="1" applyFill="1" applyBorder="1" applyAlignment="1" applyProtection="1">
      <alignment horizontal="left" vertical="center"/>
      <protection locked="0"/>
    </xf>
    <xf numFmtId="0" fontId="34" fillId="43" borderId="66" xfId="0" applyFont="1" applyFill="1" applyBorder="1" applyAlignment="1">
      <alignment horizontal="left" vertical="center" wrapText="1"/>
    </xf>
    <xf numFmtId="0" fontId="40" fillId="54" borderId="42" xfId="0" applyFont="1" applyFill="1" applyBorder="1" applyAlignment="1">
      <alignment horizontal="left" vertical="center" wrapText="1"/>
    </xf>
    <xf numFmtId="165" fontId="34" fillId="54" borderId="63" xfId="0" applyNumberFormat="1" applyFont="1" applyFill="1" applyBorder="1" applyAlignment="1">
      <alignment horizontal="center" vertical="center"/>
    </xf>
    <xf numFmtId="165" fontId="34" fillId="54" borderId="66" xfId="0" applyNumberFormat="1" applyFont="1" applyFill="1" applyBorder="1" applyAlignment="1">
      <alignment horizontal="center" vertical="center"/>
    </xf>
    <xf numFmtId="166" fontId="34" fillId="54" borderId="63" xfId="0" applyNumberFormat="1" applyFont="1" applyFill="1" applyBorder="1" applyAlignment="1">
      <alignment horizontal="center" vertical="center"/>
    </xf>
    <xf numFmtId="166" fontId="34" fillId="54" borderId="21" xfId="0" applyNumberFormat="1" applyFont="1" applyFill="1" applyBorder="1" applyAlignment="1">
      <alignment horizontal="center" vertical="center"/>
    </xf>
    <xf numFmtId="0" fontId="34" fillId="43" borderId="42" xfId="0" applyFont="1" applyFill="1" applyBorder="1" applyAlignment="1">
      <alignment horizontal="left" vertical="center"/>
    </xf>
    <xf numFmtId="0" fontId="34" fillId="43" borderId="32" xfId="0" applyFont="1" applyFill="1" applyBorder="1" applyAlignment="1">
      <alignment horizontal="left" vertical="center"/>
    </xf>
    <xf numFmtId="0" fontId="36" fillId="0" borderId="119"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20" xfId="0" applyFont="1" applyBorder="1" applyAlignment="1">
      <alignment horizontal="center" vertical="center" wrapText="1"/>
    </xf>
    <xf numFmtId="0" fontId="36" fillId="0" borderId="9" xfId="0" applyFont="1" applyBorder="1" applyAlignment="1">
      <alignment horizontal="center" vertical="center" wrapText="1"/>
    </xf>
    <xf numFmtId="172" fontId="34" fillId="54" borderId="56" xfId="0" applyNumberFormat="1" applyFont="1" applyFill="1" applyBorder="1" applyAlignment="1" applyProtection="1">
      <alignment horizontal="left" vertical="center"/>
      <protection locked="0"/>
    </xf>
    <xf numFmtId="172" fontId="34" fillId="54" borderId="14" xfId="0" applyNumberFormat="1" applyFont="1" applyFill="1" applyBorder="1" applyAlignment="1" applyProtection="1">
      <alignment horizontal="left" vertical="center"/>
      <protection locked="0"/>
    </xf>
    <xf numFmtId="172" fontId="34" fillId="54" borderId="15" xfId="0" applyNumberFormat="1" applyFont="1" applyFill="1" applyBorder="1" applyAlignment="1" applyProtection="1">
      <alignment horizontal="left" vertical="center"/>
      <protection locked="0"/>
    </xf>
    <xf numFmtId="1" fontId="34" fillId="43" borderId="32" xfId="0" applyNumberFormat="1" applyFont="1" applyFill="1" applyBorder="1" applyAlignment="1">
      <alignment horizontal="justify" vertical="center" wrapText="1"/>
    </xf>
    <xf numFmtId="2" fontId="34" fillId="54" borderId="32" xfId="0" applyNumberFormat="1" applyFont="1" applyFill="1" applyBorder="1" applyAlignment="1" applyProtection="1">
      <alignment horizontal="left" vertical="center"/>
      <protection locked="0"/>
    </xf>
    <xf numFmtId="2" fontId="34" fillId="54" borderId="30" xfId="0" applyNumberFormat="1" applyFont="1" applyFill="1" applyBorder="1" applyAlignment="1" applyProtection="1">
      <alignment horizontal="left" vertical="center"/>
      <protection locked="0"/>
    </xf>
    <xf numFmtId="0" fontId="36" fillId="0" borderId="118" xfId="0" applyFont="1" applyBorder="1" applyAlignment="1">
      <alignment horizontal="center" vertical="center"/>
    </xf>
    <xf numFmtId="2" fontId="36" fillId="0" borderId="115" xfId="0" applyNumberFormat="1" applyFont="1" applyBorder="1" applyAlignment="1">
      <alignment horizontal="center" vertical="center"/>
    </xf>
    <xf numFmtId="2" fontId="36" fillId="0" borderId="41" xfId="0" applyNumberFormat="1" applyFont="1" applyBorder="1" applyAlignment="1">
      <alignment horizontal="center" vertical="center"/>
    </xf>
    <xf numFmtId="2" fontId="36" fillId="0" borderId="117" xfId="0" applyNumberFormat="1" applyFont="1" applyBorder="1" applyAlignment="1">
      <alignment horizontal="center" vertical="center"/>
    </xf>
    <xf numFmtId="0" fontId="44" fillId="46" borderId="22" xfId="0" applyFont="1" applyFill="1" applyBorder="1" applyAlignment="1">
      <alignment horizontal="center" vertical="center"/>
    </xf>
    <xf numFmtId="0" fontId="44" fillId="46" borderId="42" xfId="0" applyFont="1" applyFill="1" applyBorder="1" applyAlignment="1">
      <alignment horizontal="center" vertical="center"/>
    </xf>
    <xf numFmtId="0" fontId="44" fillId="46" borderId="23" xfId="0" applyFont="1" applyFill="1" applyBorder="1" applyAlignment="1">
      <alignment horizontal="center" vertical="center"/>
    </xf>
    <xf numFmtId="0" fontId="44" fillId="46" borderId="25" xfId="0" applyFont="1" applyFill="1" applyBorder="1" applyAlignment="1">
      <alignment horizontal="center" vertical="center"/>
    </xf>
    <xf numFmtId="0" fontId="44" fillId="46" borderId="26" xfId="0" applyFont="1" applyFill="1" applyBorder="1" applyAlignment="1">
      <alignment horizontal="center" vertical="center"/>
    </xf>
    <xf numFmtId="0" fontId="44" fillId="46" borderId="28" xfId="0" applyFont="1" applyFill="1" applyBorder="1" applyAlignment="1">
      <alignment horizontal="center" vertical="center"/>
    </xf>
    <xf numFmtId="0" fontId="29" fillId="43" borderId="42" xfId="0" applyFont="1" applyFill="1" applyBorder="1" applyAlignment="1">
      <alignment horizontal="center" vertical="center" wrapText="1"/>
    </xf>
    <xf numFmtId="0" fontId="34" fillId="47" borderId="42" xfId="0" applyFont="1" applyFill="1" applyBorder="1" applyAlignment="1">
      <alignment horizontal="center" vertical="center" wrapText="1"/>
    </xf>
    <xf numFmtId="0" fontId="34" fillId="47" borderId="23" xfId="0" applyFont="1" applyFill="1" applyBorder="1" applyAlignment="1">
      <alignment horizontal="center" vertical="center" wrapText="1"/>
    </xf>
    <xf numFmtId="0" fontId="40" fillId="0" borderId="1" xfId="0" applyFont="1" applyBorder="1" applyAlignment="1">
      <alignment horizontal="center" vertical="center"/>
    </xf>
    <xf numFmtId="0" fontId="40" fillId="0" borderId="17"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16" xfId="0" applyFont="1" applyBorder="1" applyAlignment="1">
      <alignment horizontal="center" vertical="center"/>
    </xf>
    <xf numFmtId="0" fontId="40" fillId="0" borderId="9" xfId="0" applyFont="1" applyBorder="1" applyAlignment="1">
      <alignment horizontal="center" vertical="center"/>
    </xf>
    <xf numFmtId="0" fontId="36" fillId="54" borderId="34" xfId="0" quotePrefix="1" applyFont="1" applyFill="1" applyBorder="1" applyAlignment="1">
      <alignment horizontal="center" vertical="center" wrapText="1"/>
    </xf>
    <xf numFmtId="0" fontId="36" fillId="54" borderId="35" xfId="0" quotePrefix="1" applyFont="1" applyFill="1" applyBorder="1" applyAlignment="1">
      <alignment horizontal="center" vertical="center" wrapText="1"/>
    </xf>
    <xf numFmtId="0" fontId="36" fillId="54" borderId="36" xfId="0" quotePrefix="1" applyFont="1" applyFill="1" applyBorder="1" applyAlignment="1">
      <alignment horizontal="center" vertical="center" wrapText="1"/>
    </xf>
    <xf numFmtId="0" fontId="51" fillId="43" borderId="33" xfId="0" applyFont="1" applyFill="1" applyBorder="1" applyAlignment="1">
      <alignment horizontal="center" vertical="center" wrapText="1"/>
    </xf>
    <xf numFmtId="0" fontId="51" fillId="43" borderId="27" xfId="0" applyFont="1" applyFill="1" applyBorder="1" applyAlignment="1">
      <alignment horizontal="center" vertical="center" wrapText="1"/>
    </xf>
    <xf numFmtId="0" fontId="41" fillId="52" borderId="30" xfId="0" applyFont="1" applyFill="1" applyBorder="1" applyAlignment="1">
      <alignment horizontal="center" vertical="center" wrapText="1"/>
    </xf>
    <xf numFmtId="0" fontId="41" fillId="52" borderId="28" xfId="0" applyFont="1" applyFill="1" applyBorder="1" applyAlignment="1">
      <alignment horizontal="center" vertical="center" wrapText="1"/>
    </xf>
    <xf numFmtId="0" fontId="40" fillId="0" borderId="0" xfId="0" applyFont="1" applyAlignment="1">
      <alignment horizontal="center" vertical="center" wrapText="1"/>
    </xf>
    <xf numFmtId="0" fontId="2" fillId="54" borderId="3" xfId="0" applyFont="1" applyFill="1" applyBorder="1" applyAlignment="1">
      <alignment horizontal="center" vertical="center" wrapText="1"/>
    </xf>
    <xf numFmtId="0" fontId="2" fillId="54" borderId="4" xfId="0" applyFont="1" applyFill="1" applyBorder="1" applyAlignment="1">
      <alignment horizontal="center" vertical="center" wrapText="1"/>
    </xf>
    <xf numFmtId="0" fontId="2" fillId="54" borderId="5" xfId="0" applyFont="1" applyFill="1" applyBorder="1" applyAlignment="1">
      <alignment horizontal="center" vertical="center" wrapText="1"/>
    </xf>
    <xf numFmtId="0" fontId="41" fillId="43" borderId="34" xfId="0" applyFont="1" applyFill="1" applyBorder="1" applyAlignment="1">
      <alignment horizontal="center" vertical="center" wrapText="1"/>
    </xf>
    <xf numFmtId="0" fontId="41" fillId="43" borderId="35" xfId="0" applyFont="1" applyFill="1" applyBorder="1" applyAlignment="1">
      <alignment horizontal="center" vertical="center" wrapText="1"/>
    </xf>
    <xf numFmtId="0" fontId="40" fillId="54" borderId="20" xfId="0" applyFont="1" applyFill="1" applyBorder="1" applyAlignment="1">
      <alignment horizontal="center" vertical="center" wrapText="1"/>
    </xf>
    <xf numFmtId="0" fontId="40" fillId="54" borderId="24" xfId="0" applyFont="1" applyFill="1" applyBorder="1" applyAlignment="1">
      <alignment horizontal="center" vertical="center" wrapText="1"/>
    </xf>
    <xf numFmtId="0" fontId="40" fillId="54" borderId="40" xfId="0" applyFont="1" applyFill="1" applyBorder="1" applyAlignment="1">
      <alignment horizontal="center" vertical="center" wrapText="1"/>
    </xf>
    <xf numFmtId="0" fontId="36" fillId="54" borderId="3" xfId="0" quotePrefix="1" applyFont="1" applyFill="1" applyBorder="1" applyAlignment="1">
      <alignment horizontal="center" vertical="center" wrapText="1"/>
    </xf>
    <xf numFmtId="0" fontId="36" fillId="54" borderId="4" xfId="0" quotePrefix="1" applyFont="1" applyFill="1" applyBorder="1" applyAlignment="1">
      <alignment horizontal="center" vertical="center" wrapText="1"/>
    </xf>
    <xf numFmtId="0" fontId="36" fillId="54" borderId="5" xfId="0" quotePrefix="1" applyFont="1" applyFill="1" applyBorder="1" applyAlignment="1">
      <alignment horizontal="center" vertical="center" wrapText="1"/>
    </xf>
    <xf numFmtId="0" fontId="69" fillId="35" borderId="1" xfId="0" applyFont="1" applyFill="1" applyBorder="1" applyAlignment="1">
      <alignment horizontal="center" vertical="center" wrapText="1"/>
    </xf>
    <xf numFmtId="0" fontId="69" fillId="35" borderId="17" xfId="0" applyFont="1" applyFill="1" applyBorder="1" applyAlignment="1">
      <alignment horizontal="center" vertical="center" wrapText="1"/>
    </xf>
    <xf numFmtId="0" fontId="69" fillId="35" borderId="2" xfId="0" applyFont="1" applyFill="1" applyBorder="1" applyAlignment="1">
      <alignment horizontal="center" vertical="center" wrapText="1"/>
    </xf>
    <xf numFmtId="0" fontId="69" fillId="35" borderId="8" xfId="0" applyFont="1" applyFill="1" applyBorder="1" applyAlignment="1">
      <alignment horizontal="center" vertical="center" wrapText="1"/>
    </xf>
    <xf numFmtId="0" fontId="69" fillId="35" borderId="16" xfId="0" applyFont="1" applyFill="1" applyBorder="1" applyAlignment="1">
      <alignment horizontal="center" vertical="center" wrapText="1"/>
    </xf>
    <xf numFmtId="0" fontId="69" fillId="35" borderId="9" xfId="0" applyFont="1" applyFill="1" applyBorder="1" applyAlignment="1">
      <alignment horizontal="center" vertical="center" wrapText="1"/>
    </xf>
    <xf numFmtId="0" fontId="51" fillId="43" borderId="54" xfId="0" applyFont="1" applyFill="1" applyBorder="1" applyAlignment="1">
      <alignment horizontal="center" vertical="center" wrapText="1"/>
    </xf>
    <xf numFmtId="0" fontId="51" fillId="43" borderId="79" xfId="0" applyFont="1" applyFill="1" applyBorder="1" applyAlignment="1">
      <alignment horizontal="center" vertical="center" wrapText="1"/>
    </xf>
    <xf numFmtId="0" fontId="41" fillId="52" borderId="96" xfId="0" applyFont="1" applyFill="1" applyBorder="1" applyAlignment="1">
      <alignment horizontal="center" vertical="center" wrapText="1"/>
    </xf>
    <xf numFmtId="0" fontId="41" fillId="52" borderId="97" xfId="0" applyFont="1" applyFill="1" applyBorder="1" applyAlignment="1">
      <alignment horizontal="center" vertical="center" wrapText="1"/>
    </xf>
    <xf numFmtId="0" fontId="40" fillId="0" borderId="0" xfId="0" applyFont="1" applyAlignment="1">
      <alignment horizontal="center" wrapText="1"/>
    </xf>
    <xf numFmtId="0" fontId="36" fillId="0" borderId="0" xfId="0" applyFont="1" applyAlignment="1">
      <alignment horizontal="center"/>
    </xf>
    <xf numFmtId="0" fontId="41" fillId="47" borderId="1" xfId="0" applyFont="1" applyFill="1" applyBorder="1" applyAlignment="1">
      <alignment horizontal="center" vertical="center" wrapText="1"/>
    </xf>
    <xf numFmtId="0" fontId="41" fillId="47" borderId="17" xfId="0" applyFont="1" applyFill="1" applyBorder="1" applyAlignment="1">
      <alignment horizontal="center" vertical="center" wrapText="1"/>
    </xf>
    <xf numFmtId="0" fontId="41" fillId="47" borderId="2" xfId="0" applyFont="1" applyFill="1" applyBorder="1" applyAlignment="1">
      <alignment horizontal="center" vertical="center" wrapText="1"/>
    </xf>
    <xf numFmtId="0" fontId="41" fillId="47" borderId="8" xfId="0" applyFont="1" applyFill="1" applyBorder="1" applyAlignment="1">
      <alignment horizontal="center" vertical="center" wrapText="1"/>
    </xf>
    <xf numFmtId="0" fontId="41" fillId="47" borderId="16" xfId="0" applyFont="1" applyFill="1" applyBorder="1" applyAlignment="1">
      <alignment horizontal="center" vertical="center" wrapText="1"/>
    </xf>
    <xf numFmtId="0" fontId="41" fillId="47" borderId="9" xfId="0" applyFont="1" applyFill="1" applyBorder="1" applyAlignment="1">
      <alignment horizontal="center" vertical="center" wrapText="1"/>
    </xf>
    <xf numFmtId="0" fontId="41" fillId="54" borderId="1" xfId="0" applyFont="1" applyFill="1" applyBorder="1" applyAlignment="1" applyProtection="1">
      <alignment horizontal="center" vertical="center" wrapText="1"/>
      <protection locked="0"/>
    </xf>
    <xf numFmtId="0" fontId="41" fillId="54" borderId="17" xfId="0" applyFont="1" applyFill="1" applyBorder="1" applyAlignment="1" applyProtection="1">
      <alignment horizontal="center" vertical="center" wrapText="1"/>
      <protection locked="0"/>
    </xf>
    <xf numFmtId="0" fontId="41" fillId="54" borderId="2" xfId="0" applyFont="1" applyFill="1" applyBorder="1" applyAlignment="1" applyProtection="1">
      <alignment horizontal="center" vertical="center" wrapText="1"/>
      <protection locked="0"/>
    </xf>
    <xf numFmtId="0" fontId="41" fillId="54" borderId="6" xfId="0" applyFont="1" applyFill="1" applyBorder="1" applyAlignment="1" applyProtection="1">
      <alignment horizontal="center" vertical="center" wrapText="1"/>
      <protection locked="0"/>
    </xf>
    <xf numFmtId="0" fontId="41" fillId="54" borderId="0" xfId="0" applyFont="1" applyFill="1" applyAlignment="1" applyProtection="1">
      <alignment horizontal="center" vertical="center" wrapText="1"/>
      <protection locked="0"/>
    </xf>
    <xf numFmtId="0" fontId="41" fillId="54" borderId="7" xfId="0" applyFont="1" applyFill="1" applyBorder="1" applyAlignment="1" applyProtection="1">
      <alignment horizontal="center" vertical="center" wrapText="1"/>
      <protection locked="0"/>
    </xf>
    <xf numFmtId="0" fontId="56" fillId="39" borderId="3" xfId="0" quotePrefix="1" applyFont="1" applyFill="1" applyBorder="1" applyAlignment="1">
      <alignment horizontal="center" vertical="center" wrapText="1"/>
    </xf>
    <xf numFmtId="0" fontId="56" fillId="39" borderId="4" xfId="0" quotePrefix="1" applyFont="1" applyFill="1" applyBorder="1" applyAlignment="1">
      <alignment horizontal="center" vertical="center" wrapText="1"/>
    </xf>
    <xf numFmtId="0" fontId="56" fillId="39" borderId="5" xfId="0" quotePrefix="1" applyFont="1" applyFill="1" applyBorder="1" applyAlignment="1">
      <alignment horizontal="center" vertical="center" wrapText="1"/>
    </xf>
    <xf numFmtId="169" fontId="37" fillId="43" borderId="15" xfId="0" applyNumberFormat="1" applyFont="1" applyFill="1" applyBorder="1" applyAlignment="1">
      <alignment horizontal="center" vertical="center" wrapText="1"/>
    </xf>
    <xf numFmtId="0" fontId="37" fillId="43" borderId="40" xfId="0" applyFont="1" applyFill="1" applyBorder="1" applyAlignment="1">
      <alignment horizontal="center" vertical="center" wrapText="1"/>
    </xf>
    <xf numFmtId="0" fontId="41" fillId="52" borderId="15" xfId="0" applyFont="1" applyFill="1" applyBorder="1" applyAlignment="1">
      <alignment horizontal="center" vertical="center" wrapText="1"/>
    </xf>
    <xf numFmtId="0" fontId="41" fillId="52" borderId="40" xfId="0" applyFont="1" applyFill="1" applyBorder="1" applyAlignment="1">
      <alignment horizontal="center" vertical="center" wrapText="1"/>
    </xf>
    <xf numFmtId="0" fontId="44" fillId="44" borderId="10"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1" fillId="43" borderId="31" xfId="0" applyFont="1" applyFill="1" applyBorder="1" applyAlignment="1">
      <alignment horizontal="left" vertical="center" wrapText="1"/>
    </xf>
    <xf numFmtId="0" fontId="41" fillId="43" borderId="14" xfId="0" applyFont="1" applyFill="1" applyBorder="1" applyAlignment="1">
      <alignment horizontal="left" vertical="center" wrapText="1"/>
    </xf>
    <xf numFmtId="0" fontId="41" fillId="43" borderId="33" xfId="0" applyFont="1" applyFill="1" applyBorder="1" applyAlignment="1">
      <alignment horizontal="left" vertical="center" wrapText="1"/>
    </xf>
    <xf numFmtId="0" fontId="44" fillId="44" borderId="31" xfId="0" applyFont="1" applyFill="1" applyBorder="1" applyAlignment="1">
      <alignment horizontal="center" vertical="center"/>
    </xf>
    <xf numFmtId="0" fontId="44" fillId="44" borderId="14" xfId="0" applyFont="1" applyFill="1" applyBorder="1" applyAlignment="1">
      <alignment horizontal="center" vertical="center"/>
    </xf>
    <xf numFmtId="0" fontId="44" fillId="44" borderId="15"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9" xfId="0" applyFont="1" applyBorder="1" applyAlignment="1">
      <alignment horizontal="center" vertical="center" wrapText="1"/>
    </xf>
    <xf numFmtId="0" fontId="41" fillId="47" borderId="31" xfId="0" applyFont="1" applyFill="1" applyBorder="1" applyAlignment="1">
      <alignment horizontal="left" vertical="center" wrapText="1"/>
    </xf>
    <xf numFmtId="0" fontId="41" fillId="47" borderId="14" xfId="0" applyFont="1" applyFill="1" applyBorder="1" applyAlignment="1">
      <alignment horizontal="left" vertical="center" wrapText="1"/>
    </xf>
    <xf numFmtId="0" fontId="41" fillId="47" borderId="33" xfId="0" applyFont="1" applyFill="1" applyBorder="1" applyAlignment="1">
      <alignment horizontal="left" vertical="center" wrapText="1"/>
    </xf>
    <xf numFmtId="0" fontId="41" fillId="43" borderId="53" xfId="0" applyFont="1" applyFill="1" applyBorder="1" applyAlignment="1">
      <alignment horizontal="left" vertical="center" wrapText="1"/>
    </xf>
    <xf numFmtId="0" fontId="41" fillId="43" borderId="32" xfId="0" applyFont="1" applyFill="1" applyBorder="1" applyAlignment="1">
      <alignment horizontal="left" vertical="center" wrapText="1"/>
    </xf>
    <xf numFmtId="0" fontId="34" fillId="47" borderId="53" xfId="0" applyFont="1" applyFill="1" applyBorder="1" applyAlignment="1">
      <alignment horizontal="left" vertical="center"/>
    </xf>
    <xf numFmtId="0" fontId="34" fillId="47" borderId="32" xfId="0" applyFont="1" applyFill="1" applyBorder="1" applyAlignment="1">
      <alignment horizontal="left" vertical="center"/>
    </xf>
    <xf numFmtId="0" fontId="41" fillId="43" borderId="20" xfId="0" applyFont="1" applyFill="1" applyBorder="1" applyAlignment="1">
      <alignment horizontal="left" vertical="center" wrapText="1"/>
    </xf>
    <xf numFmtId="0" fontId="41" fillId="43" borderId="24" xfId="0" applyFont="1" applyFill="1" applyBorder="1" applyAlignment="1">
      <alignment horizontal="left" vertical="center" wrapText="1"/>
    </xf>
    <xf numFmtId="0" fontId="41" fillId="43" borderId="27" xfId="0" applyFont="1" applyFill="1" applyBorder="1" applyAlignment="1">
      <alignment horizontal="left" vertical="center" wrapText="1"/>
    </xf>
    <xf numFmtId="0" fontId="44" fillId="44" borderId="31" xfId="0" applyFont="1" applyFill="1" applyBorder="1" applyAlignment="1">
      <alignment horizontal="left" vertical="center" wrapText="1"/>
    </xf>
    <xf numFmtId="0" fontId="44" fillId="44" borderId="14" xfId="0" applyFont="1" applyFill="1" applyBorder="1" applyAlignment="1">
      <alignment horizontal="left" vertical="center" wrapText="1"/>
    </xf>
    <xf numFmtId="0" fontId="44" fillId="44" borderId="15" xfId="0" applyFont="1" applyFill="1" applyBorder="1" applyAlignment="1">
      <alignment horizontal="left" vertical="center" wrapText="1"/>
    </xf>
    <xf numFmtId="0" fontId="44" fillId="44" borderId="18" xfId="0" applyFont="1" applyFill="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0" fillId="0" borderId="98" xfId="0" applyBorder="1" applyAlignment="1">
      <alignment horizontal="center" vertical="center" wrapText="1"/>
    </xf>
    <xf numFmtId="0" fontId="0" fillId="0" borderId="75" xfId="0" applyBorder="1" applyAlignment="1">
      <alignment horizontal="center" vertical="center" wrapText="1"/>
    </xf>
    <xf numFmtId="0" fontId="0" fillId="0" borderId="99" xfId="0" applyBorder="1" applyAlignment="1">
      <alignment horizontal="center" vertical="center" wrapText="1"/>
    </xf>
    <xf numFmtId="0" fontId="0" fillId="0" borderId="78" xfId="0" applyBorder="1" applyAlignment="1">
      <alignment horizontal="center" vertical="center" wrapText="1"/>
    </xf>
    <xf numFmtId="0" fontId="0" fillId="0" borderId="90" xfId="0" applyBorder="1" applyAlignment="1">
      <alignment horizontal="center" vertical="center" wrapText="1"/>
    </xf>
    <xf numFmtId="0" fontId="0" fillId="0" borderId="97" xfId="0" applyBorder="1" applyAlignment="1">
      <alignment horizontal="center" vertical="center" wrapText="1"/>
    </xf>
    <xf numFmtId="0" fontId="71" fillId="0" borderId="1"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0" xfId="0" applyFont="1" applyAlignment="1">
      <alignment horizontal="center" vertical="center" wrapText="1"/>
    </xf>
    <xf numFmtId="0" fontId="71" fillId="0" borderId="7"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16" xfId="0" applyFont="1" applyBorder="1" applyAlignment="1">
      <alignment horizontal="center" vertical="center" wrapText="1"/>
    </xf>
    <xf numFmtId="0" fontId="71" fillId="0" borderId="9" xfId="0" applyFont="1" applyBorder="1" applyAlignment="1">
      <alignment horizontal="center" vertical="center" wrapText="1"/>
    </xf>
    <xf numFmtId="0" fontId="70" fillId="61" borderId="3" xfId="0" applyFont="1" applyFill="1" applyBorder="1" applyAlignment="1">
      <alignment horizontal="center" vertical="center" wrapText="1"/>
    </xf>
    <xf numFmtId="0" fontId="70" fillId="61" borderId="4" xfId="0" applyFont="1" applyFill="1" applyBorder="1" applyAlignment="1">
      <alignment horizontal="center" vertical="center" wrapText="1"/>
    </xf>
    <xf numFmtId="0" fontId="70" fillId="61" borderId="5" xfId="0" applyFont="1" applyFill="1" applyBorder="1" applyAlignment="1">
      <alignment horizontal="center" vertical="center" wrapText="1"/>
    </xf>
    <xf numFmtId="0" fontId="44" fillId="61" borderId="3" xfId="0" applyFont="1" applyFill="1" applyBorder="1" applyAlignment="1">
      <alignment horizontal="center" vertical="center" wrapText="1"/>
    </xf>
    <xf numFmtId="0" fontId="44" fillId="61" borderId="4" xfId="0" applyFont="1" applyFill="1" applyBorder="1" applyAlignment="1">
      <alignment horizontal="center" vertical="center" wrapText="1"/>
    </xf>
    <xf numFmtId="0" fontId="44" fillId="61" borderId="5" xfId="0" applyFont="1" applyFill="1" applyBorder="1" applyAlignment="1">
      <alignment horizontal="center" vertical="center" wrapText="1"/>
    </xf>
    <xf numFmtId="0" fontId="44" fillId="44" borderId="19" xfId="0" applyFont="1" applyFill="1" applyBorder="1" applyAlignment="1">
      <alignment horizontal="center" vertical="center" wrapText="1"/>
    </xf>
    <xf numFmtId="0" fontId="44" fillId="44" borderId="21" xfId="0" applyFont="1" applyFill="1" applyBorder="1" applyAlignment="1">
      <alignment horizontal="center" vertical="center" wrapText="1"/>
    </xf>
    <xf numFmtId="0" fontId="44" fillId="44" borderId="29" xfId="0" applyFont="1" applyFill="1" applyBorder="1" applyAlignment="1">
      <alignment horizontal="center" vertical="center" wrapTex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98" xfId="0" applyBorder="1" applyAlignment="1">
      <alignment horizontal="center"/>
    </xf>
    <xf numFmtId="0" fontId="0" fillId="0" borderId="75" xfId="0" applyBorder="1" applyAlignment="1">
      <alignment horizontal="center"/>
    </xf>
    <xf numFmtId="0" fontId="0" fillId="0" borderId="99" xfId="0" applyBorder="1" applyAlignment="1">
      <alignment horizontal="center"/>
    </xf>
    <xf numFmtId="0" fontId="0" fillId="0" borderId="78" xfId="0" applyBorder="1" applyAlignment="1">
      <alignment horizontal="center"/>
    </xf>
    <xf numFmtId="0" fontId="0" fillId="0" borderId="90" xfId="0" applyBorder="1" applyAlignment="1">
      <alignment horizontal="center"/>
    </xf>
    <xf numFmtId="0" fontId="0" fillId="0" borderId="97" xfId="0" applyBorder="1" applyAlignment="1">
      <alignment horizontal="center"/>
    </xf>
    <xf numFmtId="0" fontId="44" fillId="44" borderId="22" xfId="0" applyFont="1" applyFill="1" applyBorder="1" applyAlignment="1">
      <alignment horizontal="center" vertical="center" wrapText="1"/>
    </xf>
    <xf numFmtId="0" fontId="44" fillId="44" borderId="42" xfId="0" applyFont="1" applyFill="1" applyBorder="1" applyAlignment="1">
      <alignment horizontal="center" vertical="center" wrapText="1"/>
    </xf>
    <xf numFmtId="0" fontId="44" fillId="44" borderId="23" xfId="0" applyFont="1" applyFill="1" applyBorder="1" applyAlignment="1">
      <alignment horizontal="center" vertical="center" wrapText="1"/>
    </xf>
    <xf numFmtId="0" fontId="0" fillId="0" borderId="32" xfId="0" applyBorder="1" applyAlignment="1">
      <alignment horizontal="center"/>
    </xf>
    <xf numFmtId="0" fontId="0" fillId="0" borderId="32" xfId="0" applyBorder="1" applyAlignment="1">
      <alignment horizontal="left" vertical="center" wrapText="1"/>
    </xf>
    <xf numFmtId="0" fontId="0" fillId="0" borderId="55" xfId="0" applyBorder="1" applyAlignment="1">
      <alignment horizontal="center"/>
    </xf>
    <xf numFmtId="0" fontId="0" fillId="0" borderId="122" xfId="0" applyBorder="1" applyAlignment="1">
      <alignment horizontal="center"/>
    </xf>
    <xf numFmtId="0" fontId="0" fillId="0" borderId="52" xfId="0" applyBorder="1" applyAlignment="1">
      <alignment horizontal="center"/>
    </xf>
    <xf numFmtId="0" fontId="0" fillId="0" borderId="37" xfId="0" applyBorder="1" applyAlignment="1">
      <alignment horizontal="center"/>
    </xf>
    <xf numFmtId="0" fontId="0" fillId="0" borderId="57" xfId="0" applyBorder="1" applyAlignment="1">
      <alignment horizontal="center"/>
    </xf>
    <xf numFmtId="0" fontId="47" fillId="44" borderId="3" xfId="0" applyFont="1" applyFill="1" applyBorder="1" applyAlignment="1">
      <alignment horizontal="center" vertical="center" wrapText="1"/>
    </xf>
    <xf numFmtId="0" fontId="47" fillId="44" borderId="4" xfId="0" applyFont="1" applyFill="1" applyBorder="1" applyAlignment="1">
      <alignment horizontal="center" vertical="center" wrapText="1"/>
    </xf>
    <xf numFmtId="0" fontId="47" fillId="44" borderId="5" xfId="0" applyFont="1" applyFill="1" applyBorder="1" applyAlignment="1">
      <alignment horizontal="center" vertical="center" wrapText="1"/>
    </xf>
    <xf numFmtId="0" fontId="47" fillId="44" borderId="34" xfId="0" applyFont="1" applyFill="1" applyBorder="1" applyAlignment="1">
      <alignment horizontal="center" vertical="center" wrapText="1"/>
    </xf>
    <xf numFmtId="0" fontId="47" fillId="44" borderId="35" xfId="0" applyFont="1" applyFill="1" applyBorder="1" applyAlignment="1">
      <alignment horizontal="center" vertical="center" wrapText="1"/>
    </xf>
    <xf numFmtId="0" fontId="47" fillId="44" borderId="36" xfId="0" applyFont="1" applyFill="1" applyBorder="1" applyAlignment="1">
      <alignment horizontal="center" vertical="center" wrapText="1"/>
    </xf>
    <xf numFmtId="0" fontId="72" fillId="45" borderId="3" xfId="0" applyFont="1" applyFill="1" applyBorder="1" applyAlignment="1">
      <alignment horizontal="center" vertical="center" wrapText="1"/>
    </xf>
    <xf numFmtId="0" fontId="72" fillId="45" borderId="5" xfId="0" applyFont="1" applyFill="1" applyBorder="1" applyAlignment="1">
      <alignment horizontal="center" vertical="center" wrapText="1"/>
    </xf>
    <xf numFmtId="0" fontId="72" fillId="45" borderId="1" xfId="0" applyFont="1" applyFill="1" applyBorder="1" applyAlignment="1">
      <alignment horizontal="center" vertical="center"/>
    </xf>
    <xf numFmtId="0" fontId="72" fillId="45" borderId="2" xfId="0" applyFont="1" applyFill="1" applyBorder="1" applyAlignment="1">
      <alignment horizontal="center" vertical="center"/>
    </xf>
    <xf numFmtId="0" fontId="67" fillId="0" borderId="18" xfId="0" applyFont="1" applyBorder="1" applyAlignment="1" applyProtection="1">
      <alignment horizontal="center" vertical="center" wrapText="1"/>
      <protection hidden="1"/>
    </xf>
    <xf numFmtId="168" fontId="63" fillId="0" borderId="42" xfId="0" applyNumberFormat="1" applyFont="1" applyBorder="1" applyAlignment="1" applyProtection="1">
      <alignment horizontal="center" vertical="center" wrapText="1"/>
      <protection hidden="1"/>
    </xf>
    <xf numFmtId="49" fontId="7" fillId="0" borderId="37" xfId="0" applyNumberFormat="1" applyFont="1" applyBorder="1" applyAlignment="1" applyProtection="1">
      <alignment horizontal="center" vertical="center" wrapText="1"/>
      <protection hidden="1"/>
    </xf>
    <xf numFmtId="14" fontId="7" fillId="0" borderId="37" xfId="0" applyNumberFormat="1" applyFont="1" applyBorder="1" applyAlignment="1" applyProtection="1">
      <alignment horizontal="center" vertical="center" wrapText="1"/>
      <protection hidden="1"/>
    </xf>
    <xf numFmtId="0" fontId="41" fillId="0" borderId="0" xfId="0" applyFont="1" applyAlignment="1" applyProtection="1">
      <alignment horizontal="right" vertical="center" wrapText="1"/>
      <protection hidden="1"/>
    </xf>
    <xf numFmtId="0" fontId="63" fillId="0" borderId="22" xfId="0" applyFont="1" applyBorder="1" applyAlignment="1" applyProtection="1">
      <alignment horizontal="center" vertical="center" wrapText="1"/>
      <protection hidden="1"/>
    </xf>
    <xf numFmtId="0" fontId="63" fillId="0" borderId="42" xfId="0" applyFont="1" applyBorder="1" applyAlignment="1" applyProtection="1">
      <alignment horizontal="center" vertical="center" wrapText="1"/>
      <protection hidden="1"/>
    </xf>
    <xf numFmtId="0" fontId="63" fillId="0" borderId="53" xfId="0" applyFont="1" applyBorder="1" applyAlignment="1" applyProtection="1">
      <alignment horizontal="center" vertical="center" wrapText="1"/>
      <protection hidden="1"/>
    </xf>
    <xf numFmtId="0" fontId="63" fillId="0" borderId="32" xfId="0" applyFont="1" applyBorder="1" applyAlignment="1" applyProtection="1">
      <alignment horizontal="center" vertical="center" wrapText="1"/>
      <protection hidden="1"/>
    </xf>
    <xf numFmtId="0" fontId="66" fillId="0" borderId="0" xfId="0" applyFont="1" applyAlignment="1" applyProtection="1">
      <alignment horizontal="center" vertical="center" wrapText="1"/>
      <protection hidden="1"/>
    </xf>
    <xf numFmtId="0" fontId="40" fillId="0" borderId="0" xfId="0" applyFont="1" applyAlignment="1" applyProtection="1">
      <alignment horizontal="right" vertical="center" wrapText="1"/>
      <protection hidden="1"/>
    </xf>
    <xf numFmtId="0" fontId="41" fillId="0" borderId="0" xfId="0" applyFont="1" applyAlignment="1" applyProtection="1">
      <alignment horizontal="center" vertical="center" wrapText="1"/>
      <protection hidden="1"/>
    </xf>
    <xf numFmtId="0" fontId="39" fillId="36" borderId="0" xfId="0" applyFont="1" applyFill="1" applyAlignment="1" applyProtection="1">
      <alignment horizontal="justify" vertical="center" wrapText="1"/>
      <protection hidden="1"/>
    </xf>
    <xf numFmtId="0" fontId="41" fillId="0" borderId="41" xfId="0" applyFont="1" applyBorder="1" applyAlignment="1" applyProtection="1">
      <alignment horizontal="center" vertical="center" wrapText="1"/>
      <protection hidden="1"/>
    </xf>
    <xf numFmtId="1" fontId="41" fillId="0" borderId="0" xfId="0" applyNumberFormat="1" applyFont="1" applyAlignment="1" applyProtection="1">
      <alignment horizontal="left" vertical="center" wrapText="1"/>
      <protection hidden="1"/>
    </xf>
    <xf numFmtId="0" fontId="40" fillId="0" borderId="0" xfId="0" applyFont="1" applyAlignment="1" applyProtection="1">
      <alignment horizontal="justify" vertical="center" wrapText="1"/>
      <protection locked="0" hidden="1"/>
    </xf>
    <xf numFmtId="0" fontId="40" fillId="0" borderId="0" xfId="0" applyFont="1" applyAlignment="1" applyProtection="1">
      <alignment horizontal="left" vertical="center" wrapText="1"/>
      <protection hidden="1"/>
    </xf>
    <xf numFmtId="0" fontId="41" fillId="0" borderId="0" xfId="0" applyFont="1" applyAlignment="1" applyProtection="1">
      <alignment horizontal="left" vertical="center"/>
      <protection hidden="1"/>
    </xf>
    <xf numFmtId="0" fontId="40" fillId="0" borderId="0" xfId="0" applyFont="1" applyAlignment="1" applyProtection="1">
      <alignment horizontal="center"/>
      <protection hidden="1"/>
    </xf>
    <xf numFmtId="0" fontId="40" fillId="0" borderId="12" xfId="0" applyFont="1" applyBorder="1" applyAlignment="1" applyProtection="1">
      <alignment horizontal="center"/>
      <protection hidden="1"/>
    </xf>
    <xf numFmtId="0" fontId="63" fillId="0" borderId="25" xfId="0" applyFont="1" applyBorder="1" applyAlignment="1">
      <alignment horizontal="center" vertical="center" wrapText="1"/>
    </xf>
    <xf numFmtId="0" fontId="63" fillId="0" borderId="26" xfId="0" applyFont="1" applyBorder="1" applyAlignment="1">
      <alignment horizontal="center" vertical="center" wrapText="1"/>
    </xf>
    <xf numFmtId="0" fontId="39" fillId="36" borderId="0" xfId="0" applyFont="1" applyFill="1" applyAlignment="1" applyProtection="1">
      <alignment horizontal="left" vertical="center" wrapText="1"/>
      <protection hidden="1"/>
    </xf>
    <xf numFmtId="0" fontId="40" fillId="36" borderId="0" xfId="0" applyFont="1" applyFill="1" applyAlignment="1" applyProtection="1">
      <alignment horizontal="justify" vertical="center" wrapText="1"/>
      <protection hidden="1"/>
    </xf>
    <xf numFmtId="168" fontId="63" fillId="0" borderId="32" xfId="0" applyNumberFormat="1" applyFont="1" applyBorder="1" applyAlignment="1" applyProtection="1">
      <alignment horizontal="center" vertical="center" wrapText="1"/>
      <protection hidden="1"/>
    </xf>
    <xf numFmtId="168" fontId="63" fillId="0" borderId="26" xfId="0" applyNumberFormat="1" applyFont="1" applyBorder="1" applyAlignment="1" applyProtection="1">
      <alignment horizontal="center" vertical="center" wrapText="1"/>
      <protection hidden="1"/>
    </xf>
    <xf numFmtId="0" fontId="39" fillId="0" borderId="0" xfId="0" applyFont="1" applyAlignment="1" applyProtection="1">
      <alignment horizontal="justify" vertical="center" wrapText="1"/>
      <protection locked="0" hidden="1"/>
    </xf>
    <xf numFmtId="0" fontId="41" fillId="0" borderId="0" xfId="0" applyFont="1" applyAlignment="1" applyProtection="1">
      <alignment horizontal="left" vertical="center" wrapText="1"/>
      <protection hidden="1"/>
    </xf>
    <xf numFmtId="0" fontId="41" fillId="36" borderId="0" xfId="0" applyFont="1" applyFill="1" applyAlignment="1" applyProtection="1">
      <alignment horizontal="left" vertical="center"/>
      <protection hidden="1"/>
    </xf>
    <xf numFmtId="0" fontId="40" fillId="36" borderId="0" xfId="0" applyFont="1" applyFill="1" applyAlignment="1">
      <alignment horizontal="left" vertical="center"/>
    </xf>
    <xf numFmtId="0" fontId="41" fillId="36" borderId="0" xfId="0" applyFont="1" applyFill="1" applyAlignment="1">
      <alignment horizontal="left" vertical="center"/>
    </xf>
    <xf numFmtId="14" fontId="40" fillId="0" borderId="0" xfId="0" applyNumberFormat="1" applyFont="1" applyAlignment="1" applyProtection="1">
      <alignment horizontal="left" vertical="center" wrapText="1"/>
      <protection hidden="1"/>
    </xf>
    <xf numFmtId="2" fontId="40" fillId="0" borderId="0" xfId="0" applyNumberFormat="1" applyFont="1" applyAlignment="1" applyProtection="1">
      <alignment horizontal="left" vertical="center" wrapText="1"/>
      <protection hidden="1"/>
    </xf>
    <xf numFmtId="169" fontId="40" fillId="0" borderId="0" xfId="0" applyNumberFormat="1" applyFont="1" applyAlignment="1" applyProtection="1">
      <alignment horizontal="left" vertical="center" wrapText="1"/>
      <protection hidden="1"/>
    </xf>
    <xf numFmtId="0" fontId="40" fillId="0" borderId="0" xfId="0" applyFont="1" applyAlignment="1" applyProtection="1">
      <alignment horizontal="left" vertical="center" wrapText="1"/>
      <protection locked="0" hidden="1"/>
    </xf>
    <xf numFmtId="0" fontId="41" fillId="0" borderId="0" xfId="0" applyFont="1" applyAlignment="1" applyProtection="1">
      <alignment horizontal="center"/>
      <protection hidden="1"/>
    </xf>
    <xf numFmtId="0" fontId="40" fillId="36" borderId="0" xfId="0" applyFont="1" applyFill="1" applyAlignment="1" applyProtection="1">
      <alignment horizontal="left" vertical="center" wrapText="1"/>
      <protection hidden="1"/>
    </xf>
    <xf numFmtId="1" fontId="40" fillId="0" borderId="0" xfId="0" applyNumberFormat="1" applyFont="1" applyAlignment="1" applyProtection="1">
      <alignment horizontal="left" vertical="center" wrapText="1"/>
      <protection hidden="1"/>
    </xf>
    <xf numFmtId="0" fontId="67" fillId="36" borderId="18" xfId="0" applyFont="1" applyFill="1" applyBorder="1" applyAlignment="1" applyProtection="1">
      <alignment horizontal="center" vertical="center" wrapText="1"/>
      <protection hidden="1"/>
    </xf>
    <xf numFmtId="0" fontId="7" fillId="0" borderId="68"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7" fillId="0" borderId="25" xfId="0" applyFont="1" applyBorder="1" applyAlignment="1" applyProtection="1">
      <alignment horizontal="center" vertical="center" wrapText="1"/>
      <protection hidden="1"/>
    </xf>
    <xf numFmtId="0" fontId="7" fillId="0" borderId="26" xfId="0" applyFont="1" applyBorder="1" applyAlignment="1" applyProtection="1">
      <alignment horizontal="center" vertical="center" wrapText="1"/>
      <protection hidden="1"/>
    </xf>
    <xf numFmtId="1" fontId="7" fillId="0" borderId="26" xfId="0" applyNumberFormat="1" applyFont="1" applyBorder="1" applyAlignment="1" applyProtection="1">
      <alignment horizontal="center" vertical="center" wrapText="1"/>
      <protection hidden="1"/>
    </xf>
    <xf numFmtId="49" fontId="7" fillId="0" borderId="26" xfId="0" applyNumberFormat="1" applyFont="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36" fillId="0" borderId="0" xfId="0" applyFont="1" applyAlignment="1" applyProtection="1">
      <alignment horizontal="right" vertical="center" wrapText="1"/>
      <protection hidden="1"/>
    </xf>
    <xf numFmtId="0" fontId="36" fillId="0" borderId="0" xfId="0" applyFont="1" applyAlignment="1" applyProtection="1">
      <alignment horizontal="center"/>
      <protection hidden="1"/>
    </xf>
    <xf numFmtId="0" fontId="36" fillId="0" borderId="12" xfId="0" applyFont="1" applyBorder="1" applyAlignment="1" applyProtection="1">
      <alignment horizontal="center"/>
      <protection hidden="1"/>
    </xf>
    <xf numFmtId="0" fontId="34" fillId="0" borderId="4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42" xfId="0" applyFont="1" applyBorder="1" applyAlignment="1" applyProtection="1">
      <alignment horizontal="center" vertical="center" wrapText="1"/>
      <protection hidden="1"/>
    </xf>
    <xf numFmtId="168" fontId="7" fillId="0" borderId="42" xfId="0" applyNumberFormat="1" applyFont="1" applyBorder="1" applyAlignment="1" applyProtection="1">
      <alignment horizontal="center" vertical="center" wrapText="1"/>
      <protection hidden="1"/>
    </xf>
    <xf numFmtId="0" fontId="7" fillId="0" borderId="53" xfId="0"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hidden="1"/>
    </xf>
    <xf numFmtId="168" fontId="7" fillId="0" borderId="32" xfId="0" applyNumberFormat="1" applyFont="1" applyBorder="1" applyAlignment="1" applyProtection="1">
      <alignment horizontal="center" vertical="center" wrapText="1"/>
      <protection hidden="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168" fontId="7" fillId="0" borderId="26" xfId="0" applyNumberFormat="1" applyFont="1" applyBorder="1" applyAlignment="1" applyProtection="1">
      <alignment horizontal="center" vertical="center" wrapText="1"/>
      <protection hidden="1"/>
    </xf>
    <xf numFmtId="0" fontId="34" fillId="0" borderId="0" xfId="0" applyFont="1" applyAlignment="1" applyProtection="1">
      <alignment horizontal="right" vertical="center" wrapText="1"/>
      <protection hidden="1"/>
    </xf>
    <xf numFmtId="0" fontId="34" fillId="0" borderId="0" xfId="0" applyFont="1" applyAlignment="1" applyProtection="1">
      <alignment horizontal="left" vertical="center" wrapText="1"/>
      <protection hidden="1"/>
    </xf>
    <xf numFmtId="0" fontId="34" fillId="0" borderId="0" xfId="0" applyFont="1" applyAlignment="1" applyProtection="1">
      <alignment horizontal="left" vertical="center"/>
      <protection hidden="1"/>
    </xf>
    <xf numFmtId="0" fontId="9" fillId="0" borderId="18" xfId="0" applyFont="1" applyBorder="1" applyAlignment="1" applyProtection="1">
      <alignment horizontal="center" vertical="center" wrapText="1"/>
      <protection hidden="1"/>
    </xf>
    <xf numFmtId="0" fontId="9" fillId="36" borderId="18" xfId="0" applyFont="1" applyFill="1" applyBorder="1" applyAlignment="1" applyProtection="1">
      <alignment horizontal="center" vertical="center" wrapText="1"/>
      <protection hidden="1"/>
    </xf>
    <xf numFmtId="0" fontId="63" fillId="0" borderId="68" xfId="0" applyFont="1" applyBorder="1" applyAlignment="1" applyProtection="1">
      <alignment horizontal="center" vertical="center" wrapText="1"/>
      <protection hidden="1"/>
    </xf>
    <xf numFmtId="0" fontId="63" fillId="0" borderId="37" xfId="0" applyFont="1" applyBorder="1" applyAlignment="1" applyProtection="1">
      <alignment horizontal="center" vertical="center" wrapText="1"/>
      <protection hidden="1"/>
    </xf>
    <xf numFmtId="49" fontId="63" fillId="0" borderId="37" xfId="0" applyNumberFormat="1" applyFont="1" applyBorder="1" applyAlignment="1" applyProtection="1">
      <alignment horizontal="center" vertical="center" wrapText="1"/>
      <protection hidden="1"/>
    </xf>
    <xf numFmtId="14" fontId="63" fillId="0" borderId="37" xfId="0" applyNumberFormat="1" applyFont="1" applyBorder="1" applyAlignment="1" applyProtection="1">
      <alignment horizontal="center" vertical="center" wrapText="1"/>
      <protection hidden="1"/>
    </xf>
    <xf numFmtId="0" fontId="63" fillId="0" borderId="25" xfId="0" applyFont="1" applyBorder="1" applyAlignment="1" applyProtection="1">
      <alignment horizontal="center" vertical="center" wrapText="1"/>
      <protection hidden="1"/>
    </xf>
    <xf numFmtId="0" fontId="63" fillId="0" borderId="26" xfId="0" applyFont="1" applyBorder="1" applyAlignment="1" applyProtection="1">
      <alignment horizontal="center" vertical="center" wrapText="1"/>
      <protection hidden="1"/>
    </xf>
    <xf numFmtId="49" fontId="63" fillId="0" borderId="26" xfId="0" applyNumberFormat="1" applyFont="1" applyBorder="1" applyAlignment="1" applyProtection="1">
      <alignment horizontal="center" vertical="center" wrapText="1"/>
      <protection hidden="1"/>
    </xf>
    <xf numFmtId="1" fontId="63" fillId="0" borderId="26" xfId="0" applyNumberFormat="1" applyFont="1" applyBorder="1" applyAlignment="1" applyProtection="1">
      <alignment horizontal="center" vertical="center" wrapText="1"/>
      <protection hidden="1"/>
    </xf>
    <xf numFmtId="0" fontId="36" fillId="2" borderId="0" xfId="0" applyFont="1" applyFill="1" applyAlignment="1" applyProtection="1">
      <alignment horizontal="justify" vertical="center" wrapText="1"/>
      <protection locked="0" hidden="1"/>
    </xf>
    <xf numFmtId="14" fontId="39" fillId="0" borderId="0" xfId="0" applyNumberFormat="1" applyFont="1" applyAlignment="1" applyProtection="1">
      <alignment horizontal="left" vertical="center" wrapText="1"/>
      <protection hidden="1"/>
    </xf>
    <xf numFmtId="14" fontId="36" fillId="0" borderId="0" xfId="0" applyNumberFormat="1" applyFont="1" applyAlignment="1" applyProtection="1">
      <alignment horizontal="left" vertical="center" wrapText="1"/>
      <protection hidden="1"/>
    </xf>
    <xf numFmtId="2" fontId="36" fillId="0" borderId="0" xfId="0" applyNumberFormat="1" applyFont="1" applyAlignment="1" applyProtection="1">
      <alignment horizontal="left" vertical="center" wrapText="1"/>
      <protection hidden="1"/>
    </xf>
    <xf numFmtId="0" fontId="34" fillId="36" borderId="0" xfId="0" applyFont="1" applyFill="1" applyAlignment="1" applyProtection="1">
      <alignment horizontal="left" vertical="center"/>
      <protection hidden="1"/>
    </xf>
    <xf numFmtId="0" fontId="36" fillId="36" borderId="0" xfId="0" applyFont="1" applyFill="1" applyAlignment="1">
      <alignment horizontal="left" vertical="center"/>
    </xf>
    <xf numFmtId="0" fontId="34" fillId="36" borderId="0" xfId="0" applyFont="1" applyFill="1" applyAlignment="1">
      <alignment horizontal="left" vertical="center"/>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vertical="center" wrapText="1"/>
      <protection locked="0" hidden="1"/>
    </xf>
    <xf numFmtId="169" fontId="36" fillId="0" borderId="0" xfId="0" applyNumberFormat="1" applyFont="1" applyAlignment="1" applyProtection="1">
      <alignment horizontal="left" vertical="center" wrapText="1"/>
      <protection hidden="1"/>
    </xf>
    <xf numFmtId="0" fontId="36" fillId="36" borderId="0" xfId="0" applyFont="1" applyFill="1" applyAlignment="1" applyProtection="1">
      <alignment horizontal="left" vertical="center" wrapText="1"/>
      <protection hidden="1"/>
    </xf>
    <xf numFmtId="1" fontId="36" fillId="0" borderId="0" xfId="0" applyNumberFormat="1" applyFont="1" applyAlignment="1" applyProtection="1">
      <alignment horizontal="left" vertical="center" wrapText="1"/>
      <protection hidden="1"/>
    </xf>
    <xf numFmtId="0" fontId="34" fillId="0" borderId="0" xfId="0" applyFont="1" applyAlignment="1" applyProtection="1">
      <alignment horizontal="center"/>
      <protection hidden="1"/>
    </xf>
    <xf numFmtId="1" fontId="34" fillId="36" borderId="0" xfId="0" applyNumberFormat="1" applyFont="1" applyFill="1" applyAlignment="1" applyProtection="1">
      <alignment horizontal="left" vertical="center" wrapText="1"/>
      <protection hidden="1"/>
    </xf>
    <xf numFmtId="0" fontId="36" fillId="36" borderId="0" xfId="0" applyFont="1" applyFill="1" applyAlignment="1" applyProtection="1">
      <alignment horizontal="center" vertical="center" wrapText="1"/>
      <protection hidden="1"/>
    </xf>
    <xf numFmtId="0" fontId="36" fillId="36" borderId="0" xfId="0" applyFont="1" applyFill="1" applyAlignment="1" applyProtection="1">
      <alignment horizontal="justify" vertical="center" wrapText="1"/>
      <protection hidden="1"/>
    </xf>
    <xf numFmtId="0" fontId="36" fillId="0" borderId="0" xfId="0" applyFont="1" applyAlignment="1" applyProtection="1">
      <alignment horizontal="justify" vertical="center" wrapText="1"/>
      <protection locked="0" hidden="1"/>
    </xf>
    <xf numFmtId="0" fontId="9"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14" fontId="8" fillId="0" borderId="0" xfId="0" applyNumberFormat="1" applyFont="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169" fontId="8" fillId="0" borderId="0" xfId="0" applyNumberFormat="1" applyFont="1" applyAlignment="1" applyProtection="1">
      <alignment horizontal="center" vertical="center" wrapText="1"/>
      <protection hidden="1"/>
    </xf>
    <xf numFmtId="1" fontId="8" fillId="0" borderId="0" xfId="0" applyNumberFormat="1" applyFont="1" applyAlignment="1" applyProtection="1">
      <alignment horizontal="center" vertical="center" wrapText="1"/>
      <protection hidden="1"/>
    </xf>
    <xf numFmtId="2" fontId="39" fillId="0" borderId="0" xfId="0" applyNumberFormat="1" applyFont="1" applyAlignment="1" applyProtection="1">
      <alignment horizontal="left" vertical="center" wrapText="1"/>
      <protection hidden="1"/>
    </xf>
    <xf numFmtId="0" fontId="36" fillId="36" borderId="0" xfId="0" applyFont="1" applyFill="1" applyAlignment="1" applyProtection="1">
      <alignment horizontal="justify" vertical="center" wrapText="1"/>
      <protection locked="0" hidden="1"/>
    </xf>
    <xf numFmtId="0" fontId="40" fillId="36" borderId="0" xfId="0" applyFont="1" applyFill="1" applyAlignment="1">
      <alignment horizontal="left" vertical="top"/>
    </xf>
    <xf numFmtId="0" fontId="41" fillId="36" borderId="0" xfId="0" applyFont="1" applyFill="1" applyAlignment="1">
      <alignment horizontal="center" vertical="center"/>
    </xf>
    <xf numFmtId="0" fontId="36" fillId="36" borderId="0" xfId="0" applyFont="1" applyFill="1" applyAlignment="1">
      <alignment horizontal="left" vertical="top"/>
    </xf>
    <xf numFmtId="0" fontId="39" fillId="0" borderId="0" xfId="0" applyFont="1" applyAlignment="1" applyProtection="1">
      <alignment horizontal="left" vertical="center" wrapText="1"/>
      <protection locked="0" hidden="1"/>
    </xf>
    <xf numFmtId="0" fontId="33" fillId="0" borderId="0" xfId="0" applyFont="1" applyAlignment="1" applyProtection="1">
      <alignment horizontal="left" vertical="center" wrapText="1"/>
      <protection hidden="1"/>
    </xf>
    <xf numFmtId="0" fontId="33" fillId="0" borderId="0" xfId="0" applyFont="1" applyAlignment="1" applyProtection="1">
      <alignment horizontal="center"/>
      <protection hidden="1"/>
    </xf>
    <xf numFmtId="1" fontId="34" fillId="0" borderId="0" xfId="0" applyNumberFormat="1" applyFont="1" applyAlignment="1" applyProtection="1">
      <alignment horizontal="left" vertical="center" wrapText="1"/>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3">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DDEBF7"/>
      <color rgb="FF9BC2E6"/>
      <color rgb="FF0000FF"/>
      <color rgb="FFFF9999"/>
      <color rgb="FF8C97FC"/>
      <color rgb="FFB9C4F3"/>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TH'!$B$9:$B$11</c:f>
              <c:numCache>
                <c:formatCode>0.0</c:formatCode>
                <c:ptCount val="3"/>
                <c:pt idx="0" formatCode="General">
                  <c:v>10.1</c:v>
                </c:pt>
                <c:pt idx="1">
                  <c:v>20</c:v>
                </c:pt>
                <c:pt idx="2" formatCode="General">
                  <c:v>39.4</c:v>
                </c:pt>
              </c:numCache>
            </c:numRef>
          </c:xVal>
          <c:yVal>
            <c:numRef>
              <c:f>'Interpolación Condi Amb TH'!$C$9:$C$11</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0-9C5F-4B1E-9FF9-47847D55426D}"/>
            </c:ext>
          </c:extLst>
        </c:ser>
        <c:dLbls>
          <c:showLegendKey val="0"/>
          <c:showVal val="0"/>
          <c:showCatName val="0"/>
          <c:showSerName val="0"/>
          <c:showPercent val="0"/>
          <c:showBubbleSize val="0"/>
        </c:dLbls>
        <c:axId val="173803008"/>
        <c:axId val="173804544"/>
      </c:scatterChart>
      <c:valAx>
        <c:axId val="173803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4544"/>
        <c:crosses val="autoZero"/>
        <c:crossBetween val="midCat"/>
      </c:valAx>
      <c:valAx>
        <c:axId val="1738045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8030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TH'!$F$9:$F$11</c:f>
              <c:numCache>
                <c:formatCode>General</c:formatCode>
                <c:ptCount val="3"/>
                <c:pt idx="0">
                  <c:v>32</c:v>
                </c:pt>
                <c:pt idx="1">
                  <c:v>50.1</c:v>
                </c:pt>
                <c:pt idx="2">
                  <c:v>79.3</c:v>
                </c:pt>
              </c:numCache>
            </c:numRef>
          </c:xVal>
          <c:yVal>
            <c:numRef>
              <c:f>'Interpolación Condi Amb TH'!$G$9:$G$11</c:f>
              <c:numCache>
                <c:formatCode>General</c:formatCode>
                <c:ptCount val="3"/>
                <c:pt idx="0">
                  <c:v>-2</c:v>
                </c:pt>
                <c:pt idx="1">
                  <c:v>-0.7</c:v>
                </c:pt>
                <c:pt idx="2">
                  <c:v>1.3</c:v>
                </c:pt>
              </c:numCache>
            </c:numRef>
          </c:yVal>
          <c:smooth val="0"/>
          <c:extLst>
            <c:ext xmlns:c16="http://schemas.microsoft.com/office/drawing/2014/chart" uri="{C3380CC4-5D6E-409C-BE32-E72D297353CC}">
              <c16:uniqueId val="{00000000-FAE7-4075-BBB0-56632F481B82}"/>
            </c:ext>
          </c:extLst>
        </c:ser>
        <c:dLbls>
          <c:showLegendKey val="0"/>
          <c:showVal val="0"/>
          <c:showCatName val="0"/>
          <c:showSerName val="0"/>
          <c:showPercent val="0"/>
          <c:showBubbleSize val="0"/>
        </c:dLbls>
        <c:axId val="200978816"/>
        <c:axId val="200980352"/>
      </c:scatterChart>
      <c:valAx>
        <c:axId val="200978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80352"/>
        <c:crosses val="autoZero"/>
        <c:crossBetween val="midCat"/>
      </c:valAx>
      <c:valAx>
        <c:axId val="20098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09788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 % hr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767237814002984"/>
                  <c:y val="-3.9801001954532144E-4"/>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0,1165x - 7,7669</a:t>
                    </a:r>
                    <a:br>
                      <a:rPr lang="en-US" sz="1600" b="1" baseline="0"/>
                    </a:br>
                    <a:r>
                      <a:rPr lang="en-US" sz="1600" b="1" baseline="0"/>
                      <a:t>R² = 0,9993</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65630336"/>
        <c:axId val="165632256"/>
      </c:scatterChart>
      <c:valAx>
        <c:axId val="1656303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2256"/>
        <c:crosses val="autoZero"/>
        <c:crossBetween val="midCat"/>
      </c:valAx>
      <c:valAx>
        <c:axId val="165632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56303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5100753534840405E-2"/>
          <c:y val="0.17171296296296298"/>
          <c:w val="0.90038311743290156"/>
          <c:h val="0.720887649460484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50724650179079356"/>
                  <c:y val="-2.5774176669256504E-2"/>
                </c:manualLayout>
              </c:layout>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1600" b="1" baseline="0"/>
                      <a:t>y = 0,0036x - 0,0502</a:t>
                    </a:r>
                    <a:br>
                      <a:rPr lang="en-US" sz="1600" b="1" baseline="0"/>
                    </a:br>
                    <a:r>
                      <a:rPr lang="en-US" sz="1600" b="1" baseline="0"/>
                      <a:t>R² = 0,8898</a:t>
                    </a:r>
                    <a:endParaRPr lang="en-US" sz="1600" b="1"/>
                  </a:p>
                </c:rich>
              </c:tx>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CDA2-49AB-9046-9492EF13D867}"/>
            </c:ext>
          </c:extLst>
        </c:ser>
        <c:dLbls>
          <c:showLegendKey val="0"/>
          <c:showVal val="0"/>
          <c:showCatName val="0"/>
          <c:showSerName val="0"/>
          <c:showPercent val="0"/>
          <c:showBubbleSize val="0"/>
        </c:dLbls>
        <c:axId val="170678912"/>
        <c:axId val="170697088"/>
      </c:scatterChart>
      <c:valAx>
        <c:axId val="17067891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97088"/>
        <c:crosses val="autoZero"/>
        <c:crossBetween val="midCat"/>
      </c:valAx>
      <c:valAx>
        <c:axId val="170697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89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'[4]Interpolación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patrones'!$B$47:$B$51</c:f>
              <c:numCache>
                <c:formatCode>General</c:formatCode>
                <c:ptCount val="5"/>
                <c:pt idx="0">
                  <c:v>31.9</c:v>
                </c:pt>
                <c:pt idx="1">
                  <c:v>41.8</c:v>
                </c:pt>
                <c:pt idx="2">
                  <c:v>51.7</c:v>
                </c:pt>
                <c:pt idx="3">
                  <c:v>71.7</c:v>
                </c:pt>
                <c:pt idx="4">
                  <c:v>86.6</c:v>
                </c:pt>
              </c:numCache>
            </c:numRef>
          </c:xVal>
          <c:yVal>
            <c:numRef>
              <c:f>'[4]Interpolación patrones'!$C$47:$C$51</c:f>
              <c:numCache>
                <c:formatCode>General</c:formatCode>
                <c:ptCount val="5"/>
                <c:pt idx="0">
                  <c:v>-1.9</c:v>
                </c:pt>
                <c:pt idx="1">
                  <c:v>-1.9</c:v>
                </c:pt>
                <c:pt idx="2">
                  <c:v>-1.8</c:v>
                </c:pt>
                <c:pt idx="3">
                  <c:v>-1.9</c:v>
                </c:pt>
                <c:pt idx="4">
                  <c:v>-1.9</c:v>
                </c:pt>
              </c:numCache>
            </c:numRef>
          </c:yVal>
          <c:smooth val="0"/>
          <c:extLst>
            <c:ext xmlns:c16="http://schemas.microsoft.com/office/drawing/2014/chart" uri="{C3380CC4-5D6E-409C-BE32-E72D297353CC}">
              <c16:uniqueId val="{00000001-70AA-4922-A981-D6D1BD0BBD1E}"/>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'[4]Interpolación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'[4]Interpolación patrones'!$J$47:$J$51</c:f>
              <c:numCache>
                <c:formatCode>General</c:formatCode>
                <c:ptCount val="5"/>
                <c:pt idx="0">
                  <c:v>9.9</c:v>
                </c:pt>
                <c:pt idx="1">
                  <c:v>19.899999999999999</c:v>
                </c:pt>
                <c:pt idx="2">
                  <c:v>24.9</c:v>
                </c:pt>
                <c:pt idx="3">
                  <c:v>34.9</c:v>
                </c:pt>
                <c:pt idx="4">
                  <c:v>39.9</c:v>
                </c:pt>
              </c:numCache>
            </c:numRef>
          </c:xVal>
          <c:yVal>
            <c:numRef>
              <c:f>'[4]Interpolación patrones'!$K$47:$K$51</c:f>
              <c:numCache>
                <c:formatCode>General</c:formatCode>
                <c:ptCount val="5"/>
                <c:pt idx="0">
                  <c:v>0.2</c:v>
                </c:pt>
                <c:pt idx="1">
                  <c:v>0.1</c:v>
                </c:pt>
                <c:pt idx="2">
                  <c:v>0.1</c:v>
                </c:pt>
                <c:pt idx="3">
                  <c:v>0.1</c:v>
                </c:pt>
                <c:pt idx="4">
                  <c:v>0.1</c:v>
                </c:pt>
              </c:numCache>
            </c:numRef>
          </c:yVal>
          <c:smooth val="0"/>
          <c:extLst>
            <c:ext xmlns:c16="http://schemas.microsoft.com/office/drawing/2014/chart" uri="{C3380CC4-5D6E-409C-BE32-E72D297353CC}">
              <c16:uniqueId val="{00000003-80F7-4689-8DB3-4FC3DE43866B}"/>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Resultados</a:t>
            </a:r>
            <a:r>
              <a:rPr lang="en-US" b="1" baseline="0"/>
              <a:t> de la calibración</a:t>
            </a:r>
            <a:endParaRPr lang="en-US" b="1"/>
          </a:p>
        </c:rich>
      </c:tx>
      <c:layout>
        <c:manualLayout>
          <c:xMode val="edge"/>
          <c:yMode val="edge"/>
          <c:x val="0.32069459513284759"/>
          <c:y val="5.089937594158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'ModificaciónCerificado RT03-F62'!$H$56:$H$58</c:f>
                <c:numCache>
                  <c:formatCode>General</c:formatCode>
                  <c:ptCount val="3"/>
                  <c:pt idx="0">
                    <c:v>0</c:v>
                  </c:pt>
                  <c:pt idx="1">
                    <c:v>0</c:v>
                  </c:pt>
                  <c:pt idx="2">
                    <c:v>0</c:v>
                  </c:pt>
                </c:numCache>
              </c:numRef>
            </c:plus>
            <c:minus>
              <c:numRef>
                <c:f>'ModificaciónCerificado RT03-F62'!$H$56:$H$58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'ModificaciónCerificado RT03-F62'!$F$56:$F$58</c:f>
              <c:numCache>
                <c:formatCode>0.0</c:formatCode>
                <c:ptCount val="3"/>
                <c:pt idx="0">
                  <c:v>0</c:v>
                </c:pt>
                <c:pt idx="1">
                  <c:v>0</c:v>
                </c:pt>
                <c:pt idx="2">
                  <c:v>0</c:v>
                </c:pt>
              </c:numCache>
            </c:numRef>
          </c:xVal>
          <c:yVal>
            <c:numRef>
              <c:f>'ModificaciónCerificado RT03-F62'!$G$56:$G$58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1925760"/>
        <c:axId val="201928064"/>
      </c:scatterChart>
      <c:valAx>
        <c:axId val="201925760"/>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CO" b="1"/>
                  <a:t>Punto de calibración % hr</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158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8064"/>
        <c:crosses val="autoZero"/>
        <c:crossBetween val="midCat"/>
      </c:valAx>
      <c:valAx>
        <c:axId val="201928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5760"/>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ysClr val="windowText" lastClr="000000"/>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la calibración</a:t>
            </a:r>
            <a:endParaRPr lang="en-US"/>
          </a:p>
        </c:rich>
      </c:tx>
      <c:layout>
        <c:manualLayout>
          <c:xMode val="edge"/>
          <c:yMode val="edge"/>
          <c:x val="0.32069459513284759"/>
          <c:y val="5.089937594158836E-3"/>
        </c:manualLayout>
      </c:layout>
      <c:overlay val="0"/>
      <c:spPr>
        <a:noFill/>
        <a:ln>
          <a:noFill/>
        </a:ln>
        <a:effectLst/>
      </c:spPr>
    </c:title>
    <c:autoTitleDeleted val="0"/>
    <c:plotArea>
      <c:layout>
        <c:manualLayout>
          <c:layoutTarget val="inner"/>
          <c:xMode val="edge"/>
          <c:yMode val="edge"/>
          <c:x val="0.10253827646544182"/>
          <c:y val="0.12499245602978409"/>
          <c:w val="0.70420018679597784"/>
          <c:h val="0.81019271999453868"/>
        </c:manualLayout>
      </c:layout>
      <c:scatterChart>
        <c:scatterStyle val="lineMarker"/>
        <c:varyColors val="0"/>
        <c:ser>
          <c:idx val="0"/>
          <c:order val="0"/>
          <c:tx>
            <c:v>CORRECCIÓN % hr</c:v>
          </c:tx>
          <c:spPr>
            <a:ln w="2540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'RT03-F62'!$H$56:$H$58</c:f>
                <c:numCache>
                  <c:formatCode>General</c:formatCode>
                  <c:ptCount val="3"/>
                  <c:pt idx="0">
                    <c:v>0</c:v>
                  </c:pt>
                  <c:pt idx="1">
                    <c:v>0</c:v>
                  </c:pt>
                  <c:pt idx="2">
                    <c:v>0</c:v>
                  </c:pt>
                </c:numCache>
              </c:numRef>
            </c:plus>
            <c:minus>
              <c:numRef>
                <c:f>'RT03-F62'!$H$56:$H$58</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'RT03-F62'!$F$56:$F$58</c:f>
              <c:numCache>
                <c:formatCode>0.0</c:formatCode>
                <c:ptCount val="3"/>
                <c:pt idx="0">
                  <c:v>0</c:v>
                </c:pt>
                <c:pt idx="1">
                  <c:v>0</c:v>
                </c:pt>
                <c:pt idx="2">
                  <c:v>0</c:v>
                </c:pt>
              </c:numCache>
            </c:numRef>
          </c:xVal>
          <c:yVal>
            <c:numRef>
              <c:f>'RT03-F62'!$G$56:$G$58</c:f>
              <c:numCache>
                <c:formatCode>0.0</c:formatCode>
                <c:ptCount val="3"/>
                <c:pt idx="0">
                  <c:v>0</c:v>
                </c:pt>
                <c:pt idx="1">
                  <c:v>0</c:v>
                </c:pt>
                <c:pt idx="2">
                  <c:v>0</c:v>
                </c:pt>
              </c:numCache>
            </c:numRef>
          </c:yVal>
          <c:smooth val="0"/>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728448"/>
        <c:axId val="208730368"/>
      </c:scatterChart>
      <c:valAx>
        <c:axId val="2087284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Puntos de calibración % hr</a:t>
                </a:r>
              </a:p>
            </c:rich>
          </c:tx>
          <c:overlay val="0"/>
          <c:spPr>
            <a:noFill/>
            <a:ln>
              <a:noFill/>
            </a:ln>
            <a:effectLst/>
          </c:spPr>
        </c:title>
        <c:numFmt formatCode="0.0"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30368"/>
        <c:crosses val="autoZero"/>
        <c:crossBetween val="midCat"/>
      </c:valAx>
      <c:valAx>
        <c:axId val="208730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Corrección % hr</a:t>
                </a:r>
              </a:p>
            </c:rich>
          </c:tx>
          <c:overlay val="0"/>
          <c:spPr>
            <a:noFill/>
            <a:ln>
              <a:noFill/>
            </a:ln>
            <a:effectLst/>
          </c:sp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spPr>
        <a:noFill/>
        <a:ln>
          <a:noFill/>
        </a:ln>
        <a:effectLst/>
      </c:spPr>
    </c:plotArea>
    <c:legend>
      <c:legendPos val="r"/>
      <c:layout>
        <c:manualLayout>
          <c:xMode val="edge"/>
          <c:yMode val="edge"/>
          <c:x val="0.82817630407668608"/>
          <c:y val="0.44320501603966173"/>
          <c:w val="0.16989841338790732"/>
          <c:h val="0.353394192973274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NULL"/><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image" Target="../media/image20.png"/><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132836</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8">
              <a:extLst>
                <a:ext uri="{FF2B5EF4-FFF2-40B4-BE49-F238E27FC236}">
                  <a16:creationId xmlns:a16="http://schemas.microsoft.com/office/drawing/2014/main" id="{00000000-0008-0000-0000-000004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310407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Ink 8">
              <a:extLst>
                <a:ext uri="{FF2B5EF4-FFF2-40B4-BE49-F238E27FC236}">
                  <a16:creationId xmlns:a16="http://schemas.microsoft.com/office/drawing/2014/main" id="{00000000-0008-0000-0000-000005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7"/>
            <a:stretch>
              <a:fillRect/>
            </a:stretch>
          </xdr:blipFill>
          <xdr:spPr>
            <a:xfrm>
              <a:off x="11490120" y="2064216"/>
              <a:ext cx="18720" cy="9720"/>
            </a:xfrm>
            <a:prstGeom prst="rect">
              <a:avLst/>
            </a:prstGeom>
          </xdr:spPr>
        </xdr:pic>
      </mc:Fallback>
    </mc:AlternateContent>
    <xdr:clientData/>
  </xdr:twoCellAnchor>
  <xdr:twoCellAnchor editAs="oneCell">
    <xdr:from>
      <xdr:col>1</xdr:col>
      <xdr:colOff>402167</xdr:colOff>
      <xdr:row>0</xdr:row>
      <xdr:rowOff>52917</xdr:rowOff>
    </xdr:from>
    <xdr:to>
      <xdr:col>4</xdr:col>
      <xdr:colOff>63014</xdr:colOff>
      <xdr:row>2</xdr:row>
      <xdr:rowOff>321230</xdr:rowOff>
    </xdr:to>
    <xdr:pic>
      <xdr:nvPicPr>
        <xdr:cNvPr id="3" name="Imagen 2">
          <a:extLst>
            <a:ext uri="{FF2B5EF4-FFF2-40B4-BE49-F238E27FC236}">
              <a16:creationId xmlns:a16="http://schemas.microsoft.com/office/drawing/2014/main" id="{970D23FE-633F-9254-3648-2CB8C154CE45}"/>
            </a:ext>
          </a:extLst>
        </xdr:cNvPr>
        <xdr:cNvPicPr>
          <a:picLocks noChangeAspect="1"/>
        </xdr:cNvPicPr>
      </xdr:nvPicPr>
      <xdr:blipFill>
        <a:blip xmlns:r="http://schemas.openxmlformats.org/officeDocument/2006/relationships" r:embed="rId8"/>
        <a:stretch>
          <a:fillRect/>
        </a:stretch>
      </xdr:blipFill>
      <xdr:spPr>
        <a:xfrm>
          <a:off x="783167" y="52917"/>
          <a:ext cx="2200847" cy="10303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993322</xdr:colOff>
      <xdr:row>0</xdr:row>
      <xdr:rowOff>40822</xdr:rowOff>
    </xdr:from>
    <xdr:to>
      <xdr:col>1</xdr:col>
      <xdr:colOff>1074964</xdr:colOff>
      <xdr:row>2</xdr:row>
      <xdr:rowOff>309135</xdr:rowOff>
    </xdr:to>
    <xdr:pic>
      <xdr:nvPicPr>
        <xdr:cNvPr id="2" name="Imagen 1">
          <a:extLst>
            <a:ext uri="{FF2B5EF4-FFF2-40B4-BE49-F238E27FC236}">
              <a16:creationId xmlns:a16="http://schemas.microsoft.com/office/drawing/2014/main" id="{39A955BB-1881-3262-A55F-C621D6E3875C}"/>
            </a:ext>
          </a:extLst>
        </xdr:cNvPr>
        <xdr:cNvPicPr>
          <a:picLocks noChangeAspect="1"/>
        </xdr:cNvPicPr>
      </xdr:nvPicPr>
      <xdr:blipFill>
        <a:blip xmlns:r="http://schemas.openxmlformats.org/officeDocument/2006/relationships" r:embed="rId1"/>
        <a:stretch>
          <a:fillRect/>
        </a:stretch>
      </xdr:blipFill>
      <xdr:spPr>
        <a:xfrm>
          <a:off x="993322" y="40822"/>
          <a:ext cx="2422071" cy="103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559594</xdr:colOff>
      <xdr:row>0</xdr:row>
      <xdr:rowOff>95250</xdr:rowOff>
    </xdr:from>
    <xdr:to>
      <xdr:col>3</xdr:col>
      <xdr:colOff>601441</xdr:colOff>
      <xdr:row>2</xdr:row>
      <xdr:rowOff>363563</xdr:rowOff>
    </xdr:to>
    <xdr:pic>
      <xdr:nvPicPr>
        <xdr:cNvPr id="2" name="Imagen 1">
          <a:extLst>
            <a:ext uri="{FF2B5EF4-FFF2-40B4-BE49-F238E27FC236}">
              <a16:creationId xmlns:a16="http://schemas.microsoft.com/office/drawing/2014/main" id="{01282B39-67CD-E55C-8F0D-BF5BB909D947}"/>
            </a:ext>
          </a:extLst>
        </xdr:cNvPr>
        <xdr:cNvPicPr>
          <a:picLocks noChangeAspect="1"/>
        </xdr:cNvPicPr>
      </xdr:nvPicPr>
      <xdr:blipFill>
        <a:blip xmlns:r="http://schemas.openxmlformats.org/officeDocument/2006/relationships" r:embed="rId1"/>
        <a:stretch>
          <a:fillRect/>
        </a:stretch>
      </xdr:blipFill>
      <xdr:spPr>
        <a:xfrm>
          <a:off x="1345407" y="95250"/>
          <a:ext cx="2184972" cy="10303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38099</xdr:colOff>
      <xdr:row>23</xdr:row>
      <xdr:rowOff>119061</xdr:rowOff>
    </xdr:from>
    <xdr:to>
      <xdr:col>5</xdr:col>
      <xdr:colOff>180974</xdr:colOff>
      <xdr:row>36</xdr:row>
      <xdr:rowOff>28575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315792</xdr:colOff>
      <xdr:row>23</xdr:row>
      <xdr:rowOff>137088</xdr:rowOff>
    </xdr:from>
    <xdr:to>
      <xdr:col>10</xdr:col>
      <xdr:colOff>178036</xdr:colOff>
      <xdr:row>36</xdr:row>
      <xdr:rowOff>17804</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1012032</xdr:colOff>
      <xdr:row>0</xdr:row>
      <xdr:rowOff>47624</xdr:rowOff>
    </xdr:from>
    <xdr:to>
      <xdr:col>2</xdr:col>
      <xdr:colOff>450629</xdr:colOff>
      <xdr:row>2</xdr:row>
      <xdr:rowOff>315937</xdr:rowOff>
    </xdr:to>
    <xdr:pic>
      <xdr:nvPicPr>
        <xdr:cNvPr id="2" name="Imagen 1">
          <a:extLst>
            <a:ext uri="{FF2B5EF4-FFF2-40B4-BE49-F238E27FC236}">
              <a16:creationId xmlns:a16="http://schemas.microsoft.com/office/drawing/2014/main" id="{374D6169-901D-7F88-096F-89064156A1CC}"/>
            </a:ext>
          </a:extLst>
        </xdr:cNvPr>
        <xdr:cNvPicPr>
          <a:picLocks noChangeAspect="1"/>
        </xdr:cNvPicPr>
      </xdr:nvPicPr>
      <xdr:blipFill>
        <a:blip xmlns:r="http://schemas.openxmlformats.org/officeDocument/2006/relationships" r:embed="rId3"/>
        <a:stretch>
          <a:fillRect/>
        </a:stretch>
      </xdr:blipFill>
      <xdr:spPr>
        <a:xfrm>
          <a:off x="1012032" y="47624"/>
          <a:ext cx="2200847" cy="10303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1326357</xdr:colOff>
      <xdr:row>22</xdr:row>
      <xdr:rowOff>176212</xdr:rowOff>
    </xdr:from>
    <xdr:to>
      <xdr:col>5</xdr:col>
      <xdr:colOff>654844</xdr:colOff>
      <xdr:row>35</xdr:row>
      <xdr:rowOff>190500</xdr:rowOff>
    </xdr:to>
    <xdr:graphicFrame macro="">
      <xdr:nvGraphicFramePr>
        <xdr:cNvPr id="6" name="Gráfico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379347</xdr:colOff>
      <xdr:row>22</xdr:row>
      <xdr:rowOff>220217</xdr:rowOff>
    </xdr:from>
    <xdr:to>
      <xdr:col>13</xdr:col>
      <xdr:colOff>79309</xdr:colOff>
      <xdr:row>35</xdr:row>
      <xdr:rowOff>97112</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892969</xdr:colOff>
      <xdr:row>0</xdr:row>
      <xdr:rowOff>47625</xdr:rowOff>
    </xdr:from>
    <xdr:to>
      <xdr:col>2</xdr:col>
      <xdr:colOff>331566</xdr:colOff>
      <xdr:row>2</xdr:row>
      <xdr:rowOff>315938</xdr:rowOff>
    </xdr:to>
    <xdr:pic>
      <xdr:nvPicPr>
        <xdr:cNvPr id="2" name="Imagen 1">
          <a:extLst>
            <a:ext uri="{FF2B5EF4-FFF2-40B4-BE49-F238E27FC236}">
              <a16:creationId xmlns:a16="http://schemas.microsoft.com/office/drawing/2014/main" id="{0B094A31-9C72-534F-BEB2-891A34E18BD9}"/>
            </a:ext>
          </a:extLst>
        </xdr:cNvPr>
        <xdr:cNvPicPr>
          <a:picLocks noChangeAspect="1"/>
        </xdr:cNvPicPr>
      </xdr:nvPicPr>
      <xdr:blipFill>
        <a:blip xmlns:r="http://schemas.openxmlformats.org/officeDocument/2006/relationships" r:embed="rId3"/>
        <a:stretch>
          <a:fillRect/>
        </a:stretch>
      </xdr:blipFill>
      <xdr:spPr>
        <a:xfrm>
          <a:off x="892969" y="47625"/>
          <a:ext cx="2200847" cy="1030313"/>
        </a:xfrm>
        <a:prstGeom prst="rect">
          <a:avLst/>
        </a:prstGeom>
      </xdr:spPr>
    </xdr:pic>
    <xdr:clientData/>
  </xdr:twoCellAnchor>
  <xdr:twoCellAnchor>
    <xdr:from>
      <xdr:col>1</xdr:col>
      <xdr:colOff>0</xdr:colOff>
      <xdr:row>62</xdr:row>
      <xdr:rowOff>0</xdr:rowOff>
    </xdr:from>
    <xdr:to>
      <xdr:col>5</xdr:col>
      <xdr:colOff>685125</xdr:colOff>
      <xdr:row>70</xdr:row>
      <xdr:rowOff>192000</xdr:rowOff>
    </xdr:to>
    <xdr:graphicFrame macro="">
      <xdr:nvGraphicFramePr>
        <xdr:cNvPr id="3" name="Gráfico 2">
          <a:extLst>
            <a:ext uri="{FF2B5EF4-FFF2-40B4-BE49-F238E27FC236}">
              <a16:creationId xmlns:a16="http://schemas.microsoft.com/office/drawing/2014/main" id="{F282EB65-29AD-4A20-8833-FE5B3F922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62</xdr:row>
      <xdr:rowOff>0</xdr:rowOff>
    </xdr:from>
    <xdr:to>
      <xdr:col>15</xdr:col>
      <xdr:colOff>89813</xdr:colOff>
      <xdr:row>70</xdr:row>
      <xdr:rowOff>192000</xdr:rowOff>
    </xdr:to>
    <xdr:graphicFrame macro="">
      <xdr:nvGraphicFramePr>
        <xdr:cNvPr id="4" name="Gráfico 3">
          <a:extLst>
            <a:ext uri="{FF2B5EF4-FFF2-40B4-BE49-F238E27FC236}">
              <a16:creationId xmlns:a16="http://schemas.microsoft.com/office/drawing/2014/main" id="{82F366E0-ED26-44A6-8FC5-52EDA4441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369794</xdr:colOff>
      <xdr:row>0</xdr:row>
      <xdr:rowOff>22412</xdr:rowOff>
    </xdr:from>
    <xdr:to>
      <xdr:col>1</xdr:col>
      <xdr:colOff>1192317</xdr:colOff>
      <xdr:row>2</xdr:row>
      <xdr:rowOff>290725</xdr:rowOff>
    </xdr:to>
    <xdr:pic>
      <xdr:nvPicPr>
        <xdr:cNvPr id="2" name="Imagen 1">
          <a:extLst>
            <a:ext uri="{FF2B5EF4-FFF2-40B4-BE49-F238E27FC236}">
              <a16:creationId xmlns:a16="http://schemas.microsoft.com/office/drawing/2014/main" id="{D8390D94-C9FD-4D92-30E7-7641DC6C0486}"/>
            </a:ext>
          </a:extLst>
        </xdr:cNvPr>
        <xdr:cNvPicPr>
          <a:picLocks noChangeAspect="1"/>
        </xdr:cNvPicPr>
      </xdr:nvPicPr>
      <xdr:blipFill>
        <a:blip xmlns:r="http://schemas.openxmlformats.org/officeDocument/2006/relationships" r:embed="rId1"/>
        <a:stretch>
          <a:fillRect/>
        </a:stretch>
      </xdr:blipFill>
      <xdr:spPr>
        <a:xfrm>
          <a:off x="369794" y="22412"/>
          <a:ext cx="2200847" cy="10303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17</xdr:col>
      <xdr:colOff>241279</xdr:colOff>
      <xdr:row>70</xdr:row>
      <xdr:rowOff>112811</xdr:rowOff>
    </xdr:from>
    <xdr:ext cx="4201075" cy="385927"/>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4391196" y="24454478"/>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363536</xdr:colOff>
      <xdr:row>61</xdr:row>
      <xdr:rowOff>44450</xdr:rowOff>
    </xdr:from>
    <xdr:to>
      <xdr:col>9</xdr:col>
      <xdr:colOff>145286</xdr:colOff>
      <xdr:row>77</xdr:row>
      <xdr:rowOff>52700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15</xdr:col>
      <xdr:colOff>672549</xdr:colOff>
      <xdr:row>71</xdr:row>
      <xdr:rowOff>30792</xdr:rowOff>
    </xdr:from>
    <xdr:ext cx="4201075" cy="385927"/>
    <mc:AlternateContent xmlns:mc="http://schemas.openxmlformats.org/markup-compatibility/2006" xmlns:a14="http://schemas.microsoft.com/office/drawing/2010/main">
      <mc:Choice Requires="a14">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Choice>
      <mc:Fallback xmlns="">
        <xdr:sp macro="" textlink="">
          <xdr:nvSpPr>
            <xdr:cNvPr id="2" name="CuadroTexto 14">
              <a:extLst>
                <a:ext uri="{FF2B5EF4-FFF2-40B4-BE49-F238E27FC236}">
                  <a16:creationId xmlns:a16="http://schemas.microsoft.com/office/drawing/2014/main" id="{00000000-0008-0000-0700-000002000000}"/>
                </a:ext>
              </a:extLst>
            </xdr:cNvPr>
            <xdr:cNvSpPr txBox="1"/>
          </xdr:nvSpPr>
          <xdr:spPr>
            <a:xfrm>
              <a:off x="13205862" y="24589417"/>
              <a:ext cx="4201075" cy="385927"/>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chemeClr val="bg1"/>
                </a:solidFill>
                <a:latin typeface="Arial" panose="020B0604020202020204" pitchFamily="34" charset="0"/>
                <a:cs typeface="Arial" panose="020B0604020202020204" pitchFamily="34" charset="0"/>
              </a:endParaRPr>
            </a:p>
          </xdr:txBody>
        </xdr:sp>
      </mc:Fallback>
    </mc:AlternateContent>
    <xdr:clientData/>
  </xdr:oneCellAnchor>
  <xdr:twoCellAnchor>
    <xdr:from>
      <xdr:col>3</xdr:col>
      <xdr:colOff>261938</xdr:colOff>
      <xdr:row>58</xdr:row>
      <xdr:rowOff>190499</xdr:rowOff>
    </xdr:from>
    <xdr:to>
      <xdr:col>9</xdr:col>
      <xdr:colOff>657491</xdr:colOff>
      <xdr:row>72</xdr:row>
      <xdr:rowOff>18618</xdr:rowOff>
    </xdr:to>
    <xdr:graphicFrame macro="">
      <xdr:nvGraphicFramePr>
        <xdr:cNvPr id="3" name="Gráfico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ts2sicgov.sharepoint.com/sites/LaboratorioSICML/Documentos%20laboratorio/6.4%20Equipamiento/Hojas%20de%20calculo%202024/Termohigrometro%20Temperatura.xlsx" TargetMode="External"/><Relationship Id="rId1" Type="http://schemas.openxmlformats.org/officeDocument/2006/relationships/externalLinkPath" Target="/personal/eaguirre_sic_gov_co/Documents/Laboratorio%202024/Formatos%20actualizados%202024-08/Termohigrometro%20Tempera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
      <sheetName val="RT03-F58"/>
      <sheetName val="Presupuesto Incertidumbre"/>
      <sheetName val="Interpolación Condi Amb TH"/>
      <sheetName val="Interpolación patrones"/>
      <sheetName val="Resultados medios Camara Climat"/>
      <sheetName val="RT03-F59"/>
      <sheetName val="RT03-F64&lt;"/>
      <sheetName val="RT03-F63"/>
    </sheetNames>
    <sheetDataSet>
      <sheetData sheetId="0"/>
      <sheetData sheetId="1"/>
      <sheetData sheetId="2"/>
      <sheetData sheetId="3"/>
      <sheetData sheetId="4">
        <row r="46">
          <cell r="C46" t="str">
            <v>Corrección %hr</v>
          </cell>
          <cell r="K46" t="str">
            <v>Corrección °C</v>
          </cell>
        </row>
        <row r="47">
          <cell r="B47">
            <v>31.9</v>
          </cell>
          <cell r="C47">
            <v>-1.9</v>
          </cell>
          <cell r="J47">
            <v>9.9</v>
          </cell>
          <cell r="K47">
            <v>0.2</v>
          </cell>
        </row>
        <row r="48">
          <cell r="B48">
            <v>41.8</v>
          </cell>
          <cell r="C48">
            <v>-1.9</v>
          </cell>
          <cell r="J48">
            <v>19.899999999999999</v>
          </cell>
          <cell r="K48">
            <v>0.1</v>
          </cell>
        </row>
        <row r="49">
          <cell r="B49">
            <v>51.7</v>
          </cell>
          <cell r="C49">
            <v>-1.8</v>
          </cell>
          <cell r="J49">
            <v>24.9</v>
          </cell>
          <cell r="K49">
            <v>0.1</v>
          </cell>
        </row>
        <row r="50">
          <cell r="B50">
            <v>71.7</v>
          </cell>
          <cell r="C50">
            <v>-1.9</v>
          </cell>
          <cell r="J50">
            <v>34.9</v>
          </cell>
          <cell r="K50">
            <v>0.1</v>
          </cell>
        </row>
        <row r="51">
          <cell r="B51">
            <v>86.6</v>
          </cell>
          <cell r="C51">
            <v>-1.9</v>
          </cell>
          <cell r="J51">
            <v>39.9</v>
          </cell>
          <cell r="K51">
            <v>0.1</v>
          </cell>
        </row>
      </sheetData>
      <sheetData sheetId="5"/>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3-08T18:25:09.030"/>
    </inkml:context>
    <inkml:brush xml:id="br0">
      <inkml:brushProperty name="width" value="0.025" units="cm"/>
      <inkml:brushProperty name="height" value="0.025" units="cm"/>
    </inkml:brush>
  </inkml:definitions>
  <inkml:trace contextRef="#ctx0" brushRef="#br0">28 1 10434,'-10'2'-432,"-8"-3"1864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7"/>
    </inkml:context>
    <inkml:brush xml:id="br0">
      <inkml:brushProperty name="width" value="0.025" units="cm"/>
      <inkml:brushProperty name="height" value="0.025" units="cm"/>
    </inkml:brush>
  </inkml:definitions>
  <inkml:trace contextRef="#ctx0" brushRef="#br0">28 1 10434,'-10'2'-432,"-8"-3"1864</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2T18:42:39.288"/>
    </inkml:context>
    <inkml:brush xml:id="br0">
      <inkml:brushProperty name="width" value="0.025" units="cm"/>
      <inkml:brushProperty name="height" value="0.025" units="cm"/>
    </inkml:brush>
  </inkml:definitions>
  <inkml:trace contextRef="#ctx0" brushRef="#br0">18 1 10434,'-6'2'-432,"-6"-3"1864</inkml:trace>
</inkml:ink>
</file>

<file path=xl/persons/person.xml><?xml version="1.0" encoding="utf-8"?>
<personList xmlns="http://schemas.microsoft.com/office/spreadsheetml/2018/threadedcomments" xmlns:x="http://schemas.openxmlformats.org/spreadsheetml/2006/main">
  <person displayName="Camila" id="{E08E7148-0E1C-4E57-B074-72EE9E59DE53}" userId="Camil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V12" personId="{E08E7148-0E1C-4E57-B074-72EE9E59DE53}" id="{46DCBDF4-2DDA-4AE4-8EDC-893BDC53B223}">
    <text>del manual
se espera interpolar después</text>
  </threadedComment>
  <threadedComment ref="I14" personId="{E08E7148-0E1C-4E57-B074-72EE9E59DE53}" id="{9702D809-8E56-4412-BD98-2C9FE6DA6C1F}">
    <text xml:space="preserve">del certificado de caracterización
</text>
  </threadedComment>
  <threadedComment ref="W14" personId="{E08E7148-0E1C-4E57-B074-72EE9E59DE53}" id="{AF028704-32DE-404B-BF5B-94987486196A}">
    <text xml:space="preserve">del manual
</text>
  </threadedComment>
  <threadedComment ref="X14" personId="{E08E7148-0E1C-4E57-B074-72EE9E59DE53}" id="{54F4224E-A222-4E98-BA87-D038A3F78E39}">
    <text>Puede ser el mismo indicador pero la incertidumbre puede variar según el rango</text>
  </threadedComment>
  <threadedComment ref="I15" personId="{E08E7148-0E1C-4E57-B074-72EE9E59DE53}" id="{CC9C40F0-A8A0-4A1B-86AD-CEFED25D403C}">
    <text xml:space="preserve">del certificado de caracterización
</text>
  </threadedComment>
  <threadedComment ref="I36" personId="{E08E7148-0E1C-4E57-B074-72EE9E59DE53}" id="{CE851AAC-5842-4976-950C-ACE884FE54F5}">
    <text xml:space="preserve">del certificado de caracterización
</text>
  </threadedComment>
  <threadedComment ref="I37" personId="{E08E7148-0E1C-4E57-B074-72EE9E59DE53}" id="{E6E6F06C-F554-4819-A41B-1AE7B62BB564}">
    <text xml:space="preserve">del certificado de caracterización
</text>
  </threadedComment>
  <threadedComment ref="I58" personId="{E08E7148-0E1C-4E57-B074-72EE9E59DE53}" id="{7FBABFD0-4938-4346-B5C3-58C75E61874E}">
    <text xml:space="preserve">del certificado de caracterización
</text>
  </threadedComment>
  <threadedComment ref="I59" personId="{E08E7148-0E1C-4E57-B074-72EE9E59DE53}" id="{2CAF9D23-2914-465F-9C93-8313C98EEDB1}">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42"/>
  <sheetViews>
    <sheetView showGridLines="0" view="pageBreakPreview" zoomScale="90" zoomScaleNormal="100" zoomScaleSheetLayoutView="90" workbookViewId="0">
      <selection activeCell="E15" sqref="E15:I15"/>
    </sheetView>
  </sheetViews>
  <sheetFormatPr baseColWidth="10" defaultColWidth="11.42578125" defaultRowHeight="24.95" customHeight="1" x14ac:dyDescent="0.2"/>
  <cols>
    <col min="1" max="1" width="5.7109375" style="31" customWidth="1"/>
    <col min="2" max="17" width="12.7109375" style="31" customWidth="1"/>
    <col min="18" max="18" width="5.7109375" style="31" customWidth="1"/>
    <col min="19" max="19" width="11.42578125" style="31"/>
    <col min="20" max="20" width="20.42578125" style="31" customWidth="1"/>
    <col min="21" max="21" width="14" style="31" customWidth="1"/>
    <col min="22" max="22" width="22.42578125" style="31" customWidth="1"/>
    <col min="23" max="16384" width="11.42578125" style="31"/>
  </cols>
  <sheetData>
    <row r="1" spans="1:17" s="33" customFormat="1" ht="30" customHeight="1" x14ac:dyDescent="0.2">
      <c r="A1" s="744"/>
      <c r="B1" s="745"/>
      <c r="C1" s="745"/>
      <c r="D1" s="745"/>
      <c r="E1" s="746"/>
      <c r="F1" s="753" t="s">
        <v>0</v>
      </c>
      <c r="G1" s="754"/>
      <c r="H1" s="754"/>
      <c r="I1" s="754"/>
      <c r="J1" s="754"/>
      <c r="K1" s="754"/>
      <c r="L1" s="754"/>
      <c r="M1" s="754"/>
      <c r="N1" s="754"/>
      <c r="O1" s="754"/>
      <c r="P1" s="754"/>
      <c r="Q1" s="755"/>
    </row>
    <row r="2" spans="1:17" s="33" customFormat="1" ht="30" customHeight="1" x14ac:dyDescent="0.2">
      <c r="A2" s="747"/>
      <c r="B2" s="748"/>
      <c r="C2" s="748"/>
      <c r="D2" s="748"/>
      <c r="E2" s="749"/>
      <c r="F2" s="756"/>
      <c r="G2" s="757"/>
      <c r="H2" s="757"/>
      <c r="I2" s="757"/>
      <c r="J2" s="757"/>
      <c r="K2" s="757"/>
      <c r="L2" s="757"/>
      <c r="M2" s="757"/>
      <c r="N2" s="757"/>
      <c r="O2" s="757"/>
      <c r="P2" s="757"/>
      <c r="Q2" s="758"/>
    </row>
    <row r="3" spans="1:17" s="33" customFormat="1" ht="30" customHeight="1" thickBot="1" x14ac:dyDescent="0.25">
      <c r="A3" s="750"/>
      <c r="B3" s="751"/>
      <c r="C3" s="751"/>
      <c r="D3" s="751"/>
      <c r="E3" s="752"/>
      <c r="F3" s="759"/>
      <c r="G3" s="760"/>
      <c r="H3" s="760"/>
      <c r="I3" s="760"/>
      <c r="J3" s="760"/>
      <c r="K3" s="760"/>
      <c r="L3" s="760"/>
      <c r="M3" s="760"/>
      <c r="N3" s="760"/>
      <c r="O3" s="760"/>
      <c r="P3" s="760"/>
      <c r="Q3" s="761"/>
    </row>
    <row r="4" spans="1:17" s="33" customFormat="1" ht="24.95" customHeight="1" thickBot="1" x14ac:dyDescent="0.25">
      <c r="B4" s="34"/>
      <c r="C4" s="34"/>
      <c r="D4" s="34"/>
      <c r="E4" s="34"/>
      <c r="F4" s="34"/>
      <c r="G4" s="34"/>
      <c r="H4" s="34"/>
      <c r="I4" s="34"/>
      <c r="J4" s="34"/>
      <c r="K4" s="34"/>
      <c r="L4" s="34"/>
      <c r="M4" s="35"/>
      <c r="N4" s="35"/>
      <c r="O4" s="35"/>
      <c r="P4" s="35"/>
      <c r="Q4" s="35"/>
    </row>
    <row r="5" spans="1:17" ht="24.95" customHeight="1" x14ac:dyDescent="0.2">
      <c r="B5" s="693" t="s">
        <v>1</v>
      </c>
      <c r="C5" s="694"/>
      <c r="D5" s="694"/>
      <c r="E5" s="695"/>
      <c r="F5" s="695"/>
      <c r="G5" s="695"/>
      <c r="H5" s="695"/>
      <c r="I5" s="695"/>
      <c r="J5" s="784" t="s">
        <v>2</v>
      </c>
      <c r="K5" s="784"/>
      <c r="L5" s="784"/>
      <c r="M5" s="784"/>
      <c r="N5" s="790" t="s">
        <v>266</v>
      </c>
      <c r="O5" s="791"/>
      <c r="P5" s="791"/>
      <c r="Q5" s="792"/>
    </row>
    <row r="6" spans="1:17" ht="32.450000000000003" customHeight="1" x14ac:dyDescent="0.2">
      <c r="B6" s="696" t="s">
        <v>3</v>
      </c>
      <c r="C6" s="697"/>
      <c r="D6" s="697"/>
      <c r="E6" s="698"/>
      <c r="F6" s="698"/>
      <c r="G6" s="698"/>
      <c r="H6" s="698"/>
      <c r="I6" s="698"/>
      <c r="J6" s="793" t="s">
        <v>4</v>
      </c>
      <c r="K6" s="793"/>
      <c r="L6" s="793"/>
      <c r="M6" s="793"/>
      <c r="N6" s="794" t="s">
        <v>267</v>
      </c>
      <c r="O6" s="794"/>
      <c r="P6" s="794"/>
      <c r="Q6" s="795"/>
    </row>
    <row r="7" spans="1:17" ht="24.95" customHeight="1" x14ac:dyDescent="0.2">
      <c r="B7" s="696" t="s">
        <v>5</v>
      </c>
      <c r="C7" s="697"/>
      <c r="D7" s="697"/>
      <c r="E7" s="698"/>
      <c r="F7" s="698"/>
      <c r="G7" s="698"/>
      <c r="H7" s="698"/>
      <c r="I7" s="698"/>
      <c r="J7" s="793"/>
      <c r="K7" s="793"/>
      <c r="L7" s="793"/>
      <c r="M7" s="793"/>
      <c r="N7" s="794"/>
      <c r="O7" s="794"/>
      <c r="P7" s="794"/>
      <c r="Q7" s="795"/>
    </row>
    <row r="8" spans="1:17" ht="24.95" customHeight="1" x14ac:dyDescent="0.2">
      <c r="B8" s="696" t="s">
        <v>6</v>
      </c>
      <c r="C8" s="697"/>
      <c r="D8" s="697"/>
      <c r="E8" s="699"/>
      <c r="F8" s="699"/>
      <c r="G8" s="699"/>
      <c r="H8" s="699"/>
      <c r="I8" s="699"/>
      <c r="J8" s="785" t="s">
        <v>7</v>
      </c>
      <c r="K8" s="785"/>
      <c r="L8" s="785"/>
      <c r="M8" s="785"/>
      <c r="N8" s="770" t="s">
        <v>8</v>
      </c>
      <c r="O8" s="770"/>
      <c r="P8" s="770"/>
      <c r="Q8" s="771"/>
    </row>
    <row r="9" spans="1:17" ht="24.95" customHeight="1" thickBot="1" x14ac:dyDescent="0.25">
      <c r="B9" s="716" t="s">
        <v>9</v>
      </c>
      <c r="C9" s="718"/>
      <c r="D9" s="718"/>
      <c r="E9" s="772"/>
      <c r="F9" s="773"/>
      <c r="G9" s="773"/>
      <c r="H9" s="773"/>
      <c r="I9" s="774"/>
      <c r="J9" s="775" t="s">
        <v>10</v>
      </c>
      <c r="K9" s="775"/>
      <c r="L9" s="775"/>
      <c r="M9" s="775"/>
      <c r="N9" s="776" t="s">
        <v>221</v>
      </c>
      <c r="O9" s="776"/>
      <c r="P9" s="776"/>
      <c r="Q9" s="777"/>
    </row>
    <row r="10" spans="1:17" ht="24.95" customHeight="1" thickBot="1" x14ac:dyDescent="0.25">
      <c r="B10" s="33"/>
      <c r="C10" s="33"/>
      <c r="D10" s="33"/>
      <c r="E10" s="33"/>
      <c r="F10" s="33"/>
      <c r="G10" s="33"/>
      <c r="H10" s="33"/>
      <c r="I10" s="33"/>
      <c r="J10" s="33"/>
      <c r="K10" s="33"/>
      <c r="L10" s="33"/>
      <c r="N10" s="33"/>
      <c r="O10" s="33"/>
      <c r="P10" s="33"/>
      <c r="Q10" s="33"/>
    </row>
    <row r="11" spans="1:17" ht="24.95" customHeight="1" thickBot="1" x14ac:dyDescent="0.25">
      <c r="B11" s="651" t="s">
        <v>11</v>
      </c>
      <c r="C11" s="652"/>
      <c r="D11" s="652"/>
      <c r="E11" s="652"/>
      <c r="F11" s="652"/>
      <c r="G11" s="652"/>
      <c r="H11" s="652"/>
      <c r="I11" s="652"/>
      <c r="J11" s="652"/>
      <c r="K11" s="652"/>
      <c r="L11" s="652"/>
      <c r="M11" s="652"/>
      <c r="N11" s="652"/>
      <c r="O11" s="652"/>
      <c r="P11" s="652"/>
      <c r="Q11" s="653"/>
    </row>
    <row r="12" spans="1:17" ht="24.95" customHeight="1" x14ac:dyDescent="0.2">
      <c r="B12" s="693" t="s">
        <v>12</v>
      </c>
      <c r="C12" s="778"/>
      <c r="D12" s="694"/>
      <c r="E12" s="779"/>
      <c r="F12" s="779"/>
      <c r="G12" s="779"/>
      <c r="H12" s="779"/>
      <c r="I12" s="779"/>
      <c r="J12" s="762" t="s">
        <v>13</v>
      </c>
      <c r="K12" s="763"/>
      <c r="L12" s="764"/>
      <c r="M12" s="780">
        <v>30</v>
      </c>
      <c r="N12" s="781"/>
      <c r="O12" s="782">
        <v>80</v>
      </c>
      <c r="P12" s="783"/>
      <c r="Q12" s="403" t="s">
        <v>8</v>
      </c>
    </row>
    <row r="13" spans="1:17" ht="24.95" customHeight="1" x14ac:dyDescent="0.2">
      <c r="B13" s="696" t="s">
        <v>14</v>
      </c>
      <c r="C13" s="708"/>
      <c r="D13" s="697"/>
      <c r="E13" s="724"/>
      <c r="F13" s="725"/>
      <c r="G13" s="725"/>
      <c r="H13" s="725"/>
      <c r="I13" s="726"/>
      <c r="J13" s="765" t="s">
        <v>15</v>
      </c>
      <c r="K13" s="766"/>
      <c r="L13" s="708"/>
      <c r="M13" s="704">
        <v>0.1</v>
      </c>
      <c r="N13" s="705"/>
      <c r="O13" s="704" t="str">
        <f>+Q12</f>
        <v>% hr</v>
      </c>
      <c r="P13" s="706"/>
      <c r="Q13" s="707"/>
    </row>
    <row r="14" spans="1:17" ht="24.95" customHeight="1" x14ac:dyDescent="0.2">
      <c r="B14" s="696" t="s">
        <v>16</v>
      </c>
      <c r="C14" s="708"/>
      <c r="D14" s="697"/>
      <c r="E14" s="709"/>
      <c r="F14" s="710"/>
      <c r="G14" s="710"/>
      <c r="H14" s="710"/>
      <c r="I14" s="711"/>
      <c r="J14" s="767" t="s">
        <v>17</v>
      </c>
      <c r="K14" s="768"/>
      <c r="L14" s="769"/>
      <c r="M14" s="712" t="s">
        <v>182</v>
      </c>
      <c r="N14" s="713"/>
      <c r="O14" s="712"/>
      <c r="P14" s="714"/>
      <c r="Q14" s="715"/>
    </row>
    <row r="15" spans="1:17" ht="27" customHeight="1" thickBot="1" x14ac:dyDescent="0.25">
      <c r="B15" s="716" t="s">
        <v>18</v>
      </c>
      <c r="C15" s="717"/>
      <c r="D15" s="718"/>
      <c r="E15" s="719"/>
      <c r="F15" s="720"/>
      <c r="G15" s="720"/>
      <c r="H15" s="720"/>
      <c r="I15" s="720"/>
      <c r="J15" s="721"/>
      <c r="K15" s="722"/>
      <c r="L15" s="722"/>
      <c r="M15" s="722"/>
      <c r="N15" s="722"/>
      <c r="O15" s="722"/>
      <c r="P15" s="722"/>
      <c r="Q15" s="723"/>
    </row>
    <row r="16" spans="1:17" ht="24.95" customHeight="1" thickBot="1" x14ac:dyDescent="0.25">
      <c r="B16" s="33"/>
      <c r="C16" s="33"/>
      <c r="D16" s="33"/>
      <c r="E16" s="33"/>
      <c r="F16" s="33"/>
      <c r="G16" s="33"/>
      <c r="H16" s="33"/>
      <c r="I16" s="33"/>
      <c r="J16" s="33"/>
      <c r="K16" s="33"/>
      <c r="L16" s="33"/>
      <c r="M16" s="33"/>
      <c r="N16" s="33"/>
      <c r="O16" s="33"/>
      <c r="P16" s="33"/>
      <c r="Q16" s="33"/>
    </row>
    <row r="17" spans="1:18" ht="24.95" customHeight="1" thickBot="1" x14ac:dyDescent="0.25">
      <c r="B17" s="700" t="s">
        <v>215</v>
      </c>
      <c r="C17" s="701"/>
      <c r="D17" s="702"/>
      <c r="E17" s="702"/>
      <c r="F17" s="702"/>
      <c r="G17" s="702"/>
      <c r="H17" s="702"/>
      <c r="I17" s="702"/>
      <c r="J17" s="702"/>
      <c r="K17" s="702"/>
      <c r="L17" s="702"/>
      <c r="M17" s="702"/>
      <c r="N17" s="702"/>
      <c r="O17" s="702"/>
      <c r="P17" s="702"/>
      <c r="Q17" s="703"/>
    </row>
    <row r="18" spans="1:18" ht="24.95" customHeight="1" x14ac:dyDescent="0.2">
      <c r="A18" s="144"/>
      <c r="B18" s="659" t="s">
        <v>12</v>
      </c>
      <c r="C18" s="660"/>
      <c r="D18" s="660"/>
      <c r="E18" s="727" t="s">
        <v>223</v>
      </c>
      <c r="F18" s="728"/>
      <c r="G18" s="728"/>
      <c r="H18" s="728"/>
      <c r="I18" s="729"/>
      <c r="J18" s="659" t="s">
        <v>12</v>
      </c>
      <c r="K18" s="660"/>
      <c r="L18" s="660"/>
      <c r="M18" s="727" t="s">
        <v>186</v>
      </c>
      <c r="N18" s="728"/>
      <c r="O18" s="728"/>
      <c r="P18" s="728"/>
      <c r="Q18" s="729"/>
    </row>
    <row r="19" spans="1:18" ht="24.95" customHeight="1" x14ac:dyDescent="0.2">
      <c r="B19" s="642" t="s">
        <v>19</v>
      </c>
      <c r="C19" s="632"/>
      <c r="D19" s="632"/>
      <c r="E19" s="630" t="s">
        <v>183</v>
      </c>
      <c r="F19" s="631"/>
      <c r="G19" s="631"/>
      <c r="H19" s="631"/>
      <c r="I19" s="730"/>
      <c r="J19" s="642" t="s">
        <v>19</v>
      </c>
      <c r="K19" s="632"/>
      <c r="L19" s="632"/>
      <c r="M19" s="630" t="s">
        <v>187</v>
      </c>
      <c r="N19" s="631"/>
      <c r="O19" s="631"/>
      <c r="P19" s="631"/>
      <c r="Q19" s="730"/>
    </row>
    <row r="20" spans="1:18" ht="24.95" customHeight="1" x14ac:dyDescent="0.2">
      <c r="A20" s="31">
        <v>98</v>
      </c>
      <c r="B20" s="642" t="s">
        <v>18</v>
      </c>
      <c r="C20" s="632"/>
      <c r="D20" s="632"/>
      <c r="E20" s="731">
        <v>2207140802024</v>
      </c>
      <c r="F20" s="732"/>
      <c r="G20" s="732"/>
      <c r="H20" s="732"/>
      <c r="I20" s="733"/>
      <c r="J20" s="642" t="s">
        <v>18</v>
      </c>
      <c r="K20" s="632"/>
      <c r="L20" s="632"/>
      <c r="M20" s="731">
        <v>13101220802035</v>
      </c>
      <c r="N20" s="732"/>
      <c r="O20" s="732"/>
      <c r="P20" s="732"/>
      <c r="Q20" s="733"/>
    </row>
    <row r="21" spans="1:18" ht="24.95" customHeight="1" x14ac:dyDescent="0.2">
      <c r="B21" s="642" t="s">
        <v>16</v>
      </c>
      <c r="C21" s="632"/>
      <c r="D21" s="632"/>
      <c r="E21" s="630" t="s">
        <v>184</v>
      </c>
      <c r="F21" s="631"/>
      <c r="G21" s="631"/>
      <c r="H21" s="631"/>
      <c r="I21" s="730"/>
      <c r="J21" s="642" t="s">
        <v>16</v>
      </c>
      <c r="K21" s="632"/>
      <c r="L21" s="632"/>
      <c r="M21" s="630" t="s">
        <v>188</v>
      </c>
      <c r="N21" s="631"/>
      <c r="O21" s="631"/>
      <c r="P21" s="631"/>
      <c r="Q21" s="730"/>
    </row>
    <row r="22" spans="1:18" ht="24.95" customHeight="1" x14ac:dyDescent="0.2">
      <c r="B22" s="642" t="s">
        <v>20</v>
      </c>
      <c r="C22" s="632"/>
      <c r="D22" s="632"/>
      <c r="E22" s="630" t="s">
        <v>230</v>
      </c>
      <c r="F22" s="631"/>
      <c r="G22" s="631"/>
      <c r="H22" s="631"/>
      <c r="I22" s="730"/>
      <c r="J22" s="642" t="s">
        <v>20</v>
      </c>
      <c r="K22" s="632"/>
      <c r="L22" s="632"/>
      <c r="M22" s="630" t="s">
        <v>218</v>
      </c>
      <c r="N22" s="631"/>
      <c r="O22" s="631"/>
      <c r="P22" s="631"/>
      <c r="Q22" s="730"/>
    </row>
    <row r="23" spans="1:18" ht="24.95" customHeight="1" x14ac:dyDescent="0.2">
      <c r="B23" s="642" t="s">
        <v>21</v>
      </c>
      <c r="C23" s="632"/>
      <c r="D23" s="632"/>
      <c r="E23" s="630" t="s">
        <v>185</v>
      </c>
      <c r="F23" s="631"/>
      <c r="G23" s="631"/>
      <c r="H23" s="631"/>
      <c r="I23" s="730"/>
      <c r="J23" s="642" t="s">
        <v>21</v>
      </c>
      <c r="K23" s="632"/>
      <c r="L23" s="632"/>
      <c r="M23" s="630" t="s">
        <v>219</v>
      </c>
      <c r="N23" s="631"/>
      <c r="O23" s="631"/>
      <c r="P23" s="631"/>
      <c r="Q23" s="730"/>
    </row>
    <row r="24" spans="1:18" ht="24.95" customHeight="1" x14ac:dyDescent="0.2">
      <c r="B24" s="642" t="s">
        <v>9</v>
      </c>
      <c r="C24" s="632"/>
      <c r="D24" s="632"/>
      <c r="E24" s="630" t="s">
        <v>231</v>
      </c>
      <c r="F24" s="631"/>
      <c r="G24" s="631"/>
      <c r="H24" s="631"/>
      <c r="I24" s="730"/>
      <c r="J24" s="642" t="s">
        <v>9</v>
      </c>
      <c r="K24" s="632"/>
      <c r="L24" s="632"/>
      <c r="M24" s="630" t="s">
        <v>220</v>
      </c>
      <c r="N24" s="631"/>
      <c r="O24" s="631"/>
      <c r="P24" s="631"/>
      <c r="Q24" s="730"/>
    </row>
    <row r="25" spans="1:18" s="36" customFormat="1" ht="24.95" customHeight="1" thickBot="1" x14ac:dyDescent="0.25">
      <c r="B25" s="734" t="s">
        <v>242</v>
      </c>
      <c r="C25" s="735"/>
      <c r="D25" s="736"/>
      <c r="E25" s="483">
        <v>0.1</v>
      </c>
      <c r="F25" s="484" t="s">
        <v>232</v>
      </c>
      <c r="G25" s="737"/>
      <c r="H25" s="737"/>
      <c r="I25" s="738"/>
      <c r="J25" s="734" t="s">
        <v>242</v>
      </c>
      <c r="K25" s="735"/>
      <c r="L25" s="736"/>
      <c r="M25" s="483">
        <v>0.1</v>
      </c>
      <c r="N25" s="484" t="s">
        <v>232</v>
      </c>
      <c r="O25" s="737"/>
      <c r="P25" s="737"/>
      <c r="Q25" s="738"/>
      <c r="R25" s="31"/>
    </row>
    <row r="26" spans="1:18" s="36" customFormat="1" ht="24.95" customHeight="1" x14ac:dyDescent="0.2">
      <c r="B26" s="480"/>
      <c r="C26" s="480"/>
      <c r="D26" s="130"/>
      <c r="E26" s="130"/>
      <c r="F26" s="130"/>
      <c r="G26" s="130"/>
      <c r="H26" s="130"/>
      <c r="I26" s="130"/>
      <c r="J26" s="130"/>
      <c r="K26" s="130"/>
      <c r="L26" s="130"/>
      <c r="M26" s="130"/>
      <c r="N26" s="130"/>
      <c r="O26" s="130"/>
      <c r="P26" s="130"/>
      <c r="Q26" s="130"/>
      <c r="R26" s="31"/>
    </row>
    <row r="27" spans="1:18" ht="24.95" customHeight="1" x14ac:dyDescent="0.2">
      <c r="B27" s="632" t="s">
        <v>12</v>
      </c>
      <c r="C27" s="632"/>
      <c r="D27" s="632"/>
      <c r="E27" s="630" t="s">
        <v>48</v>
      </c>
      <c r="F27" s="631"/>
      <c r="G27" s="631"/>
      <c r="H27" s="631"/>
      <c r="I27" s="631"/>
      <c r="J27" s="632" t="s">
        <v>12</v>
      </c>
      <c r="K27" s="632"/>
      <c r="L27" s="632"/>
      <c r="M27" s="630" t="s">
        <v>236</v>
      </c>
      <c r="N27" s="631"/>
      <c r="O27" s="631"/>
      <c r="P27" s="631"/>
      <c r="Q27" s="631"/>
    </row>
    <row r="28" spans="1:18" ht="24.95" customHeight="1" x14ac:dyDescent="0.2">
      <c r="B28" s="632" t="s">
        <v>19</v>
      </c>
      <c r="C28" s="632"/>
      <c r="D28" s="632"/>
      <c r="E28" s="630" t="s">
        <v>189</v>
      </c>
      <c r="F28" s="630"/>
      <c r="G28" s="630"/>
      <c r="H28" s="630"/>
      <c r="I28" s="630"/>
      <c r="J28" s="632" t="s">
        <v>19</v>
      </c>
      <c r="K28" s="632"/>
      <c r="L28" s="632"/>
      <c r="M28" s="630" t="s">
        <v>237</v>
      </c>
      <c r="N28" s="631"/>
      <c r="O28" s="631"/>
      <c r="P28" s="631"/>
      <c r="Q28" s="631"/>
    </row>
    <row r="29" spans="1:18" ht="24.95" customHeight="1" x14ac:dyDescent="0.2">
      <c r="B29" s="632" t="s">
        <v>18</v>
      </c>
      <c r="C29" s="632"/>
      <c r="D29" s="632"/>
      <c r="E29" s="630" t="s">
        <v>190</v>
      </c>
      <c r="F29" s="631"/>
      <c r="G29" s="631"/>
      <c r="H29" s="631"/>
      <c r="I29" s="631"/>
      <c r="J29" s="632" t="s">
        <v>18</v>
      </c>
      <c r="K29" s="632"/>
      <c r="L29" s="632"/>
      <c r="M29" s="630" t="s">
        <v>238</v>
      </c>
      <c r="N29" s="631"/>
      <c r="O29" s="631"/>
      <c r="P29" s="631"/>
      <c r="Q29" s="631"/>
    </row>
    <row r="30" spans="1:18" ht="24.95" customHeight="1" x14ac:dyDescent="0.2">
      <c r="B30" s="632" t="s">
        <v>16</v>
      </c>
      <c r="C30" s="632"/>
      <c r="D30" s="632"/>
      <c r="E30" s="630" t="s">
        <v>233</v>
      </c>
      <c r="F30" s="631"/>
      <c r="G30" s="631"/>
      <c r="H30" s="631"/>
      <c r="I30" s="631"/>
      <c r="J30" s="632" t="s">
        <v>16</v>
      </c>
      <c r="K30" s="632"/>
      <c r="L30" s="632"/>
      <c r="M30" s="630" t="s">
        <v>239</v>
      </c>
      <c r="N30" s="631"/>
      <c r="O30" s="631"/>
      <c r="P30" s="631"/>
      <c r="Q30" s="631"/>
    </row>
    <row r="31" spans="1:18" ht="24.95" customHeight="1" x14ac:dyDescent="0.2">
      <c r="B31" s="632" t="s">
        <v>20</v>
      </c>
      <c r="C31" s="632"/>
      <c r="D31" s="632"/>
      <c r="E31" s="630" t="s">
        <v>234</v>
      </c>
      <c r="F31" s="631"/>
      <c r="G31" s="631"/>
      <c r="H31" s="631"/>
      <c r="I31" s="631"/>
      <c r="J31" s="632" t="s">
        <v>20</v>
      </c>
      <c r="K31" s="632"/>
      <c r="L31" s="632"/>
      <c r="M31" s="630" t="s">
        <v>240</v>
      </c>
      <c r="N31" s="631"/>
      <c r="O31" s="631"/>
      <c r="P31" s="631"/>
      <c r="Q31" s="631"/>
    </row>
    <row r="32" spans="1:18" ht="24.95" customHeight="1" x14ac:dyDescent="0.2">
      <c r="B32" s="632" t="s">
        <v>21</v>
      </c>
      <c r="C32" s="632"/>
      <c r="D32" s="632"/>
      <c r="E32" s="630" t="s">
        <v>185</v>
      </c>
      <c r="F32" s="631"/>
      <c r="G32" s="631"/>
      <c r="H32" s="631"/>
      <c r="I32" s="631"/>
      <c r="J32" s="632" t="s">
        <v>21</v>
      </c>
      <c r="K32" s="632"/>
      <c r="L32" s="632"/>
      <c r="M32" s="630" t="s">
        <v>185</v>
      </c>
      <c r="N32" s="631"/>
      <c r="O32" s="631"/>
      <c r="P32" s="631"/>
      <c r="Q32" s="631"/>
    </row>
    <row r="33" spans="2:17" ht="24.95" customHeight="1" x14ac:dyDescent="0.2">
      <c r="B33" s="632" t="s">
        <v>9</v>
      </c>
      <c r="C33" s="632"/>
      <c r="D33" s="632"/>
      <c r="E33" s="741" t="s">
        <v>235</v>
      </c>
      <c r="F33" s="742"/>
      <c r="G33" s="742"/>
      <c r="H33" s="742"/>
      <c r="I33" s="742"/>
      <c r="J33" s="632" t="s">
        <v>9</v>
      </c>
      <c r="K33" s="632"/>
      <c r="L33" s="632"/>
      <c r="M33" s="630" t="s">
        <v>241</v>
      </c>
      <c r="N33" s="631"/>
      <c r="O33" s="631"/>
      <c r="P33" s="631"/>
      <c r="Q33" s="631"/>
    </row>
    <row r="34" spans="2:17" ht="24.95" customHeight="1" x14ac:dyDescent="0.2">
      <c r="B34" s="743"/>
      <c r="C34" s="743"/>
      <c r="D34" s="743"/>
      <c r="E34" s="633"/>
      <c r="F34" s="634"/>
      <c r="G34" s="634"/>
      <c r="H34" s="634"/>
      <c r="I34" s="635"/>
      <c r="J34" s="636"/>
      <c r="K34" s="637"/>
      <c r="L34" s="638"/>
      <c r="M34" s="482">
        <v>0.01</v>
      </c>
      <c r="N34" s="639" t="s">
        <v>232</v>
      </c>
      <c r="O34" s="640"/>
      <c r="P34" s="640"/>
      <c r="Q34" s="641"/>
    </row>
    <row r="35" spans="2:17" ht="24.95" customHeight="1" thickBot="1" x14ac:dyDescent="0.25"/>
    <row r="36" spans="2:17" ht="9.9499999999999993" customHeight="1" x14ac:dyDescent="0.2">
      <c r="B36" s="659" t="s">
        <v>12</v>
      </c>
      <c r="C36" s="660"/>
      <c r="D36" s="660"/>
      <c r="E36" s="739"/>
      <c r="F36" s="739"/>
      <c r="G36" s="739"/>
      <c r="H36" s="739"/>
      <c r="I36" s="740"/>
      <c r="J36" s="660" t="s">
        <v>12</v>
      </c>
      <c r="K36" s="660"/>
      <c r="L36" s="660"/>
      <c r="M36" s="678"/>
      <c r="N36" s="678"/>
      <c r="O36" s="678"/>
      <c r="P36" s="678"/>
      <c r="Q36" s="679"/>
    </row>
    <row r="37" spans="2:17" ht="9.9499999999999993" customHeight="1" x14ac:dyDescent="0.2">
      <c r="B37" s="642" t="s">
        <v>19</v>
      </c>
      <c r="C37" s="632"/>
      <c r="D37" s="632"/>
      <c r="E37" s="649"/>
      <c r="F37" s="649"/>
      <c r="G37" s="649"/>
      <c r="H37" s="649"/>
      <c r="I37" s="650"/>
      <c r="J37" s="632" t="s">
        <v>19</v>
      </c>
      <c r="K37" s="632"/>
      <c r="L37" s="632"/>
      <c r="M37" s="643"/>
      <c r="N37" s="643"/>
      <c r="O37" s="643"/>
      <c r="P37" s="643"/>
      <c r="Q37" s="644"/>
    </row>
    <row r="38" spans="2:17" ht="9.9499999999999993" customHeight="1" x14ac:dyDescent="0.2">
      <c r="B38" s="642" t="s">
        <v>18</v>
      </c>
      <c r="C38" s="632"/>
      <c r="D38" s="632"/>
      <c r="E38" s="649"/>
      <c r="F38" s="649"/>
      <c r="G38" s="649"/>
      <c r="H38" s="649"/>
      <c r="I38" s="650"/>
      <c r="J38" s="632" t="s">
        <v>18</v>
      </c>
      <c r="K38" s="632"/>
      <c r="L38" s="632"/>
      <c r="M38" s="643"/>
      <c r="N38" s="643"/>
      <c r="O38" s="643"/>
      <c r="P38" s="643"/>
      <c r="Q38" s="644"/>
    </row>
    <row r="39" spans="2:17" ht="9.9499999999999993" customHeight="1" x14ac:dyDescent="0.2">
      <c r="B39" s="642" t="s">
        <v>16</v>
      </c>
      <c r="C39" s="632"/>
      <c r="D39" s="632"/>
      <c r="E39" s="649"/>
      <c r="F39" s="649"/>
      <c r="G39" s="649"/>
      <c r="H39" s="649"/>
      <c r="I39" s="650"/>
      <c r="J39" s="632" t="s">
        <v>16</v>
      </c>
      <c r="K39" s="632"/>
      <c r="L39" s="632"/>
      <c r="M39" s="643"/>
      <c r="N39" s="643"/>
      <c r="O39" s="643"/>
      <c r="P39" s="643"/>
      <c r="Q39" s="644"/>
    </row>
    <row r="40" spans="2:17" ht="9.9499999999999993" customHeight="1" x14ac:dyDescent="0.2">
      <c r="B40" s="645" t="s">
        <v>20</v>
      </c>
      <c r="C40" s="646"/>
      <c r="D40" s="647"/>
      <c r="E40" s="649"/>
      <c r="F40" s="649"/>
      <c r="G40" s="649"/>
      <c r="H40" s="649"/>
      <c r="I40" s="650"/>
      <c r="J40" s="648" t="s">
        <v>20</v>
      </c>
      <c r="K40" s="646"/>
      <c r="L40" s="647"/>
      <c r="M40" s="643"/>
      <c r="N40" s="643"/>
      <c r="O40" s="643"/>
      <c r="P40" s="643"/>
      <c r="Q40" s="644"/>
    </row>
    <row r="41" spans="2:17" ht="9.9499999999999993" customHeight="1" x14ac:dyDescent="0.2">
      <c r="B41" s="642" t="s">
        <v>21</v>
      </c>
      <c r="C41" s="632"/>
      <c r="D41" s="632"/>
      <c r="E41" s="649"/>
      <c r="F41" s="649"/>
      <c r="G41" s="649"/>
      <c r="H41" s="649"/>
      <c r="I41" s="650"/>
      <c r="J41" s="632" t="s">
        <v>21</v>
      </c>
      <c r="K41" s="632"/>
      <c r="L41" s="632"/>
      <c r="M41" s="643"/>
      <c r="N41" s="643"/>
      <c r="O41" s="643"/>
      <c r="P41" s="643"/>
      <c r="Q41" s="644"/>
    </row>
    <row r="42" spans="2:17" ht="9.9499999999999993" customHeight="1" thickBot="1" x14ac:dyDescent="0.25">
      <c r="B42" s="661" t="s">
        <v>9</v>
      </c>
      <c r="C42" s="662"/>
      <c r="D42" s="662"/>
      <c r="E42" s="665"/>
      <c r="F42" s="665"/>
      <c r="G42" s="665"/>
      <c r="H42" s="665"/>
      <c r="I42" s="666"/>
      <c r="J42" s="662" t="s">
        <v>9</v>
      </c>
      <c r="K42" s="662"/>
      <c r="L42" s="662"/>
      <c r="M42" s="663"/>
      <c r="N42" s="663"/>
      <c r="O42" s="663"/>
      <c r="P42" s="663"/>
      <c r="Q42" s="664"/>
    </row>
    <row r="43" spans="2:17" ht="24.95" customHeight="1" x14ac:dyDescent="0.2">
      <c r="I43" s="33"/>
    </row>
    <row r="44" spans="2:17" ht="24.95" customHeight="1" thickBot="1" x14ac:dyDescent="0.25"/>
    <row r="45" spans="2:17" ht="38.25" customHeight="1" thickBot="1" x14ac:dyDescent="0.25">
      <c r="C45" s="651" t="s">
        <v>22</v>
      </c>
      <c r="D45" s="652"/>
      <c r="E45" s="652"/>
      <c r="F45" s="652"/>
      <c r="G45" s="652"/>
      <c r="H45" s="652"/>
      <c r="I45" s="652"/>
      <c r="J45" s="652"/>
      <c r="K45" s="652"/>
      <c r="L45" s="652"/>
      <c r="M45" s="652"/>
      <c r="N45" s="652"/>
      <c r="O45" s="652"/>
      <c r="P45" s="653"/>
    </row>
    <row r="46" spans="2:17" ht="66.75" customHeight="1" thickBot="1" x14ac:dyDescent="0.25">
      <c r="C46" s="313" t="s">
        <v>185</v>
      </c>
      <c r="D46" s="689" t="s">
        <v>206</v>
      </c>
      <c r="E46" s="690"/>
      <c r="F46" s="690"/>
      <c r="G46" s="690"/>
      <c r="H46" s="690"/>
      <c r="I46" s="690"/>
      <c r="J46" s="690"/>
      <c r="K46" s="690"/>
      <c r="L46" s="690"/>
      <c r="M46" s="690"/>
      <c r="N46" s="690"/>
      <c r="O46" s="690"/>
      <c r="P46" s="691"/>
    </row>
    <row r="47" spans="2:17" ht="78" customHeight="1" thickBot="1" x14ac:dyDescent="0.25">
      <c r="C47" s="313" t="s">
        <v>194</v>
      </c>
      <c r="D47" s="689" t="s">
        <v>207</v>
      </c>
      <c r="E47" s="690"/>
      <c r="F47" s="690"/>
      <c r="G47" s="690"/>
      <c r="H47" s="690"/>
      <c r="I47" s="690"/>
      <c r="J47" s="690"/>
      <c r="K47" s="690"/>
      <c r="L47" s="690"/>
      <c r="M47" s="690"/>
      <c r="N47" s="690"/>
      <c r="O47" s="690"/>
      <c r="P47" s="691"/>
    </row>
    <row r="48" spans="2:17" ht="75" customHeight="1" thickBot="1" x14ac:dyDescent="0.25">
      <c r="C48" s="314" t="s">
        <v>195</v>
      </c>
      <c r="D48" s="689" t="s">
        <v>196</v>
      </c>
      <c r="E48" s="690"/>
      <c r="F48" s="690"/>
      <c r="G48" s="690"/>
      <c r="H48" s="690"/>
      <c r="I48" s="690"/>
      <c r="J48" s="690"/>
      <c r="K48" s="690"/>
      <c r="L48" s="690"/>
      <c r="M48" s="690"/>
      <c r="N48" s="690"/>
      <c r="O48" s="690"/>
      <c r="P48" s="691"/>
    </row>
    <row r="49" spans="2:17" ht="24.95" customHeight="1" thickBot="1" x14ac:dyDescent="0.3">
      <c r="B49" s="32"/>
      <c r="C49" s="32"/>
      <c r="D49" s="32"/>
      <c r="E49" s="32"/>
      <c r="F49" s="32"/>
      <c r="G49" s="32"/>
      <c r="H49" s="32"/>
      <c r="I49" s="32"/>
      <c r="J49" s="32"/>
      <c r="K49" s="32"/>
      <c r="L49" s="32"/>
      <c r="M49" s="32"/>
      <c r="N49" s="32"/>
      <c r="O49" s="32"/>
      <c r="P49" s="32"/>
      <c r="Q49" s="32"/>
    </row>
    <row r="50" spans="2:17" ht="24.95" customHeight="1" x14ac:dyDescent="0.25">
      <c r="B50" s="32"/>
      <c r="C50" s="800" t="s">
        <v>23</v>
      </c>
      <c r="D50" s="801"/>
      <c r="E50" s="801"/>
      <c r="F50" s="801"/>
      <c r="G50" s="801"/>
      <c r="H50" s="801"/>
      <c r="I50" s="801"/>
      <c r="J50" s="801"/>
      <c r="K50" s="801"/>
      <c r="L50" s="801"/>
      <c r="M50" s="801"/>
      <c r="N50" s="801"/>
      <c r="O50" s="801"/>
      <c r="P50" s="802"/>
      <c r="Q50" s="32"/>
    </row>
    <row r="51" spans="2:17" ht="24.95" customHeight="1" thickBot="1" x14ac:dyDescent="0.3">
      <c r="B51" s="32"/>
      <c r="C51" s="803"/>
      <c r="D51" s="804"/>
      <c r="E51" s="804"/>
      <c r="F51" s="804"/>
      <c r="G51" s="804"/>
      <c r="H51" s="804"/>
      <c r="I51" s="804"/>
      <c r="J51" s="804"/>
      <c r="K51" s="804"/>
      <c r="L51" s="804"/>
      <c r="M51" s="804"/>
      <c r="N51" s="804"/>
      <c r="O51" s="804"/>
      <c r="P51" s="805"/>
    </row>
    <row r="52" spans="2:17" ht="24.95" customHeight="1" x14ac:dyDescent="0.25">
      <c r="B52" s="32"/>
      <c r="C52" s="129" t="s">
        <v>24</v>
      </c>
      <c r="D52" s="806" t="s">
        <v>25</v>
      </c>
      <c r="E52" s="806"/>
      <c r="F52" s="806"/>
      <c r="G52" s="806"/>
      <c r="H52" s="806"/>
      <c r="I52" s="807" t="s">
        <v>26</v>
      </c>
      <c r="J52" s="807"/>
      <c r="K52" s="807"/>
      <c r="L52" s="807"/>
      <c r="M52" s="807"/>
      <c r="N52" s="807"/>
      <c r="O52" s="807"/>
      <c r="P52" s="808"/>
    </row>
    <row r="53" spans="2:17" ht="15" customHeight="1" x14ac:dyDescent="0.25">
      <c r="B53" s="32"/>
      <c r="C53" s="796"/>
      <c r="D53" s="797"/>
      <c r="E53" s="798"/>
      <c r="F53" s="798"/>
      <c r="G53" s="798"/>
      <c r="H53" s="799"/>
      <c r="I53" s="680"/>
      <c r="J53" s="681"/>
      <c r="K53" s="681"/>
      <c r="L53" s="682"/>
      <c r="M53" s="686"/>
      <c r="N53" s="687"/>
      <c r="O53" s="687"/>
      <c r="P53" s="688"/>
    </row>
    <row r="54" spans="2:17" ht="15" customHeight="1" x14ac:dyDescent="0.25">
      <c r="B54" s="32"/>
      <c r="C54" s="658"/>
      <c r="D54" s="667"/>
      <c r="E54" s="668"/>
      <c r="F54" s="668"/>
      <c r="G54" s="668"/>
      <c r="H54" s="669"/>
      <c r="I54" s="683"/>
      <c r="J54" s="684"/>
      <c r="K54" s="684"/>
      <c r="L54" s="685"/>
      <c r="M54" s="673"/>
      <c r="N54" s="674"/>
      <c r="O54" s="674"/>
      <c r="P54" s="677"/>
    </row>
    <row r="55" spans="2:17" ht="15" customHeight="1" x14ac:dyDescent="0.25">
      <c r="B55" s="32"/>
      <c r="C55" s="657" t="s">
        <v>173</v>
      </c>
      <c r="D55" s="624" t="s">
        <v>176</v>
      </c>
      <c r="E55" s="625"/>
      <c r="F55" s="625"/>
      <c r="G55" s="625"/>
      <c r="H55" s="626"/>
      <c r="I55" s="670" t="s">
        <v>225</v>
      </c>
      <c r="J55" s="671"/>
      <c r="K55" s="671"/>
      <c r="L55" s="672"/>
      <c r="M55" s="670" t="s">
        <v>28</v>
      </c>
      <c r="N55" s="671"/>
      <c r="O55" s="671"/>
      <c r="P55" s="676"/>
    </row>
    <row r="56" spans="2:17" ht="15" customHeight="1" x14ac:dyDescent="0.25">
      <c r="B56" s="32"/>
      <c r="C56" s="658"/>
      <c r="D56" s="667"/>
      <c r="E56" s="668"/>
      <c r="F56" s="668"/>
      <c r="G56" s="668"/>
      <c r="H56" s="669"/>
      <c r="I56" s="673"/>
      <c r="J56" s="674"/>
      <c r="K56" s="674"/>
      <c r="L56" s="675"/>
      <c r="M56" s="673"/>
      <c r="N56" s="674"/>
      <c r="O56" s="674"/>
      <c r="P56" s="677"/>
    </row>
    <row r="57" spans="2:17" ht="15" customHeight="1" x14ac:dyDescent="0.25">
      <c r="B57" s="32"/>
      <c r="C57" s="657" t="s">
        <v>177</v>
      </c>
      <c r="D57" s="624" t="s">
        <v>178</v>
      </c>
      <c r="E57" s="625"/>
      <c r="F57" s="625"/>
      <c r="G57" s="625"/>
      <c r="H57" s="626"/>
      <c r="I57" s="670" t="s">
        <v>217</v>
      </c>
      <c r="J57" s="671"/>
      <c r="K57" s="671"/>
      <c r="L57" s="672"/>
      <c r="M57" s="670" t="s">
        <v>28</v>
      </c>
      <c r="N57" s="671"/>
      <c r="O57" s="671"/>
      <c r="P57" s="676"/>
    </row>
    <row r="58" spans="2:17" ht="15" customHeight="1" x14ac:dyDescent="0.25">
      <c r="B58" s="32"/>
      <c r="C58" s="658"/>
      <c r="D58" s="667"/>
      <c r="E58" s="668"/>
      <c r="F58" s="668"/>
      <c r="G58" s="668"/>
      <c r="H58" s="669"/>
      <c r="I58" s="673"/>
      <c r="J58" s="674"/>
      <c r="K58" s="674"/>
      <c r="L58" s="675"/>
      <c r="M58" s="673"/>
      <c r="N58" s="674"/>
      <c r="O58" s="674"/>
      <c r="P58" s="677"/>
    </row>
    <row r="59" spans="2:17" ht="8.25" customHeight="1" x14ac:dyDescent="0.25">
      <c r="B59" s="32"/>
      <c r="C59" s="657"/>
      <c r="D59" s="624"/>
      <c r="E59" s="625"/>
      <c r="F59" s="625"/>
      <c r="G59" s="625"/>
      <c r="H59" s="626"/>
      <c r="I59" s="670"/>
      <c r="J59" s="671"/>
      <c r="K59" s="671"/>
      <c r="L59" s="672"/>
      <c r="M59" s="670"/>
      <c r="N59" s="671"/>
      <c r="O59" s="671"/>
      <c r="P59" s="676"/>
    </row>
    <row r="60" spans="2:17" ht="8.25" customHeight="1" x14ac:dyDescent="0.25">
      <c r="B60" s="32"/>
      <c r="C60" s="658"/>
      <c r="D60" s="667"/>
      <c r="E60" s="668"/>
      <c r="F60" s="668"/>
      <c r="G60" s="668"/>
      <c r="H60" s="669"/>
      <c r="I60" s="673"/>
      <c r="J60" s="674"/>
      <c r="K60" s="674"/>
      <c r="L60" s="675"/>
      <c r="M60" s="673"/>
      <c r="N60" s="674"/>
      <c r="O60" s="674"/>
      <c r="P60" s="677"/>
    </row>
    <row r="61" spans="2:17" ht="15" hidden="1" customHeight="1" x14ac:dyDescent="0.25">
      <c r="B61" s="32"/>
      <c r="C61" s="657"/>
      <c r="D61" s="624"/>
      <c r="E61" s="625"/>
      <c r="F61" s="625"/>
      <c r="G61" s="625"/>
      <c r="H61" s="626"/>
      <c r="I61" s="670"/>
      <c r="J61" s="671"/>
      <c r="K61" s="671"/>
      <c r="L61" s="672"/>
      <c r="M61" s="670"/>
      <c r="N61" s="671"/>
      <c r="O61" s="671"/>
      <c r="P61" s="676"/>
    </row>
    <row r="62" spans="2:17" ht="15" customHeight="1" thickBot="1" x14ac:dyDescent="0.3">
      <c r="B62" s="32"/>
      <c r="C62" s="692"/>
      <c r="D62" s="627"/>
      <c r="E62" s="628"/>
      <c r="F62" s="628"/>
      <c r="G62" s="628"/>
      <c r="H62" s="629"/>
      <c r="I62" s="786"/>
      <c r="J62" s="787"/>
      <c r="K62" s="787"/>
      <c r="L62" s="788"/>
      <c r="M62" s="786"/>
      <c r="N62" s="787"/>
      <c r="O62" s="787"/>
      <c r="P62" s="789"/>
    </row>
    <row r="63" spans="2:17" ht="24.95" customHeight="1" thickBot="1" x14ac:dyDescent="0.3">
      <c r="B63" s="32"/>
      <c r="C63" s="32"/>
    </row>
    <row r="64" spans="2:17" ht="24.95" customHeight="1" thickBot="1" x14ac:dyDescent="0.3">
      <c r="B64" s="32"/>
      <c r="C64" s="651" t="s">
        <v>205</v>
      </c>
      <c r="D64" s="652"/>
      <c r="E64" s="652"/>
      <c r="F64" s="652"/>
      <c r="G64" s="652"/>
      <c r="H64" s="652"/>
      <c r="I64" s="652"/>
      <c r="J64" s="652"/>
      <c r="K64" s="652"/>
      <c r="L64" s="652"/>
      <c r="M64" s="652"/>
      <c r="N64" s="652"/>
      <c r="O64" s="652"/>
      <c r="P64" s="653"/>
    </row>
    <row r="65" spans="2:16" ht="24.95" customHeight="1" thickBot="1" x14ac:dyDescent="0.3">
      <c r="B65" s="32"/>
      <c r="C65" s="312"/>
      <c r="D65" s="654"/>
      <c r="E65" s="655"/>
      <c r="F65" s="655"/>
      <c r="G65" s="655"/>
      <c r="H65" s="655"/>
      <c r="I65" s="655"/>
      <c r="J65" s="655"/>
      <c r="K65" s="655"/>
      <c r="L65" s="655"/>
      <c r="M65" s="655"/>
      <c r="N65" s="655"/>
      <c r="O65" s="655"/>
      <c r="P65" s="656"/>
    </row>
    <row r="66" spans="2:16" ht="39" customHeight="1" thickBot="1" x14ac:dyDescent="0.3">
      <c r="B66" s="32"/>
      <c r="C66" s="312" t="s">
        <v>197</v>
      </c>
      <c r="D66" s="654" t="s">
        <v>198</v>
      </c>
      <c r="E66" s="655"/>
      <c r="F66" s="655"/>
      <c r="G66" s="655"/>
      <c r="H66" s="655"/>
      <c r="I66" s="655"/>
      <c r="J66" s="655"/>
      <c r="K66" s="655"/>
      <c r="L66" s="655"/>
      <c r="M66" s="655"/>
      <c r="N66" s="655"/>
      <c r="O66" s="655"/>
      <c r="P66" s="656"/>
    </row>
    <row r="67" spans="2:16" ht="24.95" customHeight="1" x14ac:dyDescent="0.25">
      <c r="B67" s="32"/>
      <c r="C67" s="32"/>
      <c r="D67" s="32"/>
      <c r="E67" s="32"/>
      <c r="F67" s="32"/>
      <c r="G67" s="32"/>
      <c r="H67" s="32"/>
      <c r="I67" s="32"/>
      <c r="J67" s="32"/>
      <c r="K67" s="32"/>
      <c r="L67" s="32"/>
      <c r="M67" s="32"/>
      <c r="N67" s="32"/>
    </row>
    <row r="68" spans="2:16" ht="24.95" customHeight="1" x14ac:dyDescent="0.25">
      <c r="B68" s="32"/>
      <c r="C68" s="32"/>
      <c r="D68" s="32"/>
      <c r="E68" s="32"/>
      <c r="F68" s="32"/>
      <c r="G68" s="32"/>
      <c r="H68" s="32"/>
      <c r="I68" s="32"/>
      <c r="J68" s="32"/>
      <c r="K68" s="32"/>
      <c r="L68" s="32"/>
      <c r="M68" s="32"/>
      <c r="N68" s="32"/>
    </row>
    <row r="69" spans="2:16" ht="24.95" customHeight="1" x14ac:dyDescent="0.25">
      <c r="B69" s="32"/>
      <c r="C69" s="32"/>
      <c r="D69" s="32"/>
      <c r="E69" s="32"/>
      <c r="F69" s="32"/>
      <c r="G69" s="32"/>
      <c r="H69" s="32"/>
      <c r="I69" s="32"/>
      <c r="J69" s="32"/>
      <c r="K69" s="32"/>
      <c r="L69" s="32"/>
      <c r="M69" s="32"/>
      <c r="N69" s="32"/>
    </row>
    <row r="70" spans="2:16" ht="24.95" customHeight="1" x14ac:dyDescent="0.25">
      <c r="B70" s="32"/>
      <c r="C70" s="32"/>
      <c r="D70" s="32"/>
      <c r="E70" s="32"/>
      <c r="F70" s="32"/>
      <c r="G70" s="32"/>
      <c r="H70" s="32"/>
      <c r="I70" s="32"/>
      <c r="J70" s="32"/>
      <c r="K70" s="32"/>
      <c r="L70" s="32"/>
      <c r="M70" s="32"/>
      <c r="N70" s="32"/>
    </row>
    <row r="71" spans="2:16" ht="24.95" customHeight="1" x14ac:dyDescent="0.25">
      <c r="B71" s="32"/>
      <c r="C71" s="32"/>
      <c r="D71" s="32"/>
      <c r="E71" s="32"/>
      <c r="F71" s="32"/>
      <c r="G71" s="32"/>
      <c r="H71" s="32"/>
      <c r="I71" s="32"/>
      <c r="J71" s="32"/>
      <c r="K71" s="32"/>
      <c r="L71" s="32"/>
      <c r="M71" s="32"/>
      <c r="N71" s="32"/>
    </row>
    <row r="72" spans="2:16" ht="24.95" customHeight="1" x14ac:dyDescent="0.25">
      <c r="B72" s="32"/>
      <c r="C72" s="32"/>
      <c r="D72" s="32"/>
      <c r="E72" s="32"/>
      <c r="F72" s="32"/>
      <c r="G72" s="32"/>
      <c r="H72" s="32"/>
      <c r="I72" s="32"/>
      <c r="J72" s="32"/>
      <c r="K72" s="32"/>
      <c r="L72" s="32"/>
      <c r="M72" s="32"/>
      <c r="N72" s="32"/>
    </row>
    <row r="73" spans="2:16" ht="24.95" customHeight="1" x14ac:dyDescent="0.25">
      <c r="B73" s="32"/>
      <c r="C73" s="32"/>
      <c r="D73" s="32"/>
      <c r="E73" s="32"/>
      <c r="F73" s="32"/>
      <c r="G73" s="32"/>
      <c r="H73" s="32"/>
      <c r="I73" s="32"/>
      <c r="J73" s="32"/>
      <c r="K73" s="32"/>
      <c r="L73" s="32"/>
      <c r="M73" s="32"/>
      <c r="N73" s="32"/>
    </row>
    <row r="74" spans="2:16" ht="24.95" customHeight="1" x14ac:dyDescent="0.25">
      <c r="B74" s="32"/>
      <c r="C74" s="32"/>
      <c r="D74" s="32"/>
      <c r="E74" s="32"/>
      <c r="F74" s="32"/>
      <c r="G74" s="32"/>
      <c r="H74" s="32"/>
      <c r="I74" s="32"/>
      <c r="J74" s="32"/>
      <c r="K74" s="32"/>
      <c r="L74" s="32"/>
      <c r="M74" s="32"/>
      <c r="N74" s="32"/>
    </row>
    <row r="75" spans="2:16" ht="24.95" customHeight="1" x14ac:dyDescent="0.25">
      <c r="B75" s="32"/>
      <c r="C75" s="32"/>
      <c r="D75" s="32"/>
      <c r="E75" s="32"/>
      <c r="F75" s="32"/>
      <c r="G75" s="32"/>
      <c r="H75" s="32"/>
      <c r="I75" s="32"/>
      <c r="J75" s="32"/>
      <c r="K75" s="32"/>
      <c r="L75" s="32"/>
      <c r="M75" s="32"/>
      <c r="N75" s="32"/>
    </row>
    <row r="76" spans="2:16" ht="24.95" customHeight="1" x14ac:dyDescent="0.25">
      <c r="B76" s="32"/>
      <c r="C76" s="32"/>
      <c r="D76" s="32"/>
      <c r="E76" s="32"/>
      <c r="F76" s="32"/>
      <c r="G76" s="32"/>
      <c r="H76" s="32"/>
      <c r="I76" s="32"/>
      <c r="J76" s="32"/>
      <c r="K76" s="32"/>
      <c r="L76" s="32"/>
      <c r="M76" s="32"/>
      <c r="N76" s="32"/>
    </row>
    <row r="77" spans="2:16" ht="24.95" customHeight="1" x14ac:dyDescent="0.25">
      <c r="B77" s="32"/>
      <c r="C77" s="32"/>
      <c r="D77" s="32"/>
      <c r="E77" s="32"/>
      <c r="F77" s="32"/>
      <c r="G77" s="32"/>
      <c r="H77" s="32"/>
      <c r="I77" s="32"/>
      <c r="J77" s="32"/>
      <c r="K77" s="32"/>
      <c r="L77" s="32"/>
      <c r="M77" s="32"/>
      <c r="N77" s="32"/>
    </row>
    <row r="78" spans="2:16" ht="24.95" customHeight="1" x14ac:dyDescent="0.25">
      <c r="B78" s="32"/>
      <c r="C78" s="32"/>
      <c r="D78" s="32"/>
      <c r="E78" s="32"/>
      <c r="F78" s="32"/>
      <c r="G78" s="32"/>
      <c r="H78" s="32"/>
      <c r="I78" s="32"/>
      <c r="J78" s="32"/>
      <c r="K78" s="32"/>
      <c r="L78" s="32"/>
      <c r="M78" s="32"/>
      <c r="N78" s="32"/>
    </row>
    <row r="79" spans="2:16" ht="24.95" customHeight="1" x14ac:dyDescent="0.25">
      <c r="B79" s="32"/>
      <c r="C79" s="32"/>
      <c r="D79" s="32"/>
      <c r="E79" s="32"/>
      <c r="F79" s="32"/>
      <c r="G79" s="32"/>
      <c r="H79" s="32"/>
      <c r="I79" s="32"/>
      <c r="J79" s="32"/>
      <c r="K79" s="32"/>
      <c r="L79" s="32"/>
      <c r="M79" s="32"/>
      <c r="N79" s="32"/>
    </row>
    <row r="80" spans="2:16" ht="24.95" customHeight="1" x14ac:dyDescent="0.25">
      <c r="B80" s="32"/>
      <c r="C80" s="32"/>
      <c r="D80" s="32"/>
      <c r="E80" s="32"/>
      <c r="F80" s="32"/>
      <c r="G80" s="32"/>
      <c r="H80" s="32"/>
      <c r="I80" s="32"/>
      <c r="J80" s="32"/>
      <c r="K80" s="32"/>
      <c r="L80" s="32"/>
      <c r="M80" s="32"/>
      <c r="N80" s="32"/>
    </row>
    <row r="81" spans="2:14" ht="24.95" customHeight="1" x14ac:dyDescent="0.25">
      <c r="B81" s="32"/>
      <c r="C81" s="32"/>
      <c r="D81" s="32"/>
      <c r="E81" s="32"/>
      <c r="F81" s="32"/>
      <c r="G81" s="32"/>
      <c r="H81" s="32"/>
      <c r="I81" s="32"/>
      <c r="J81" s="32"/>
      <c r="K81" s="32"/>
      <c r="L81" s="32"/>
      <c r="M81" s="32"/>
      <c r="N81" s="32"/>
    </row>
    <row r="82" spans="2:14" ht="24.95" customHeight="1" x14ac:dyDescent="0.25">
      <c r="B82" s="32"/>
      <c r="C82" s="32"/>
      <c r="D82" s="32"/>
      <c r="E82" s="32"/>
      <c r="F82" s="32"/>
      <c r="G82" s="32"/>
      <c r="H82" s="32"/>
      <c r="I82" s="32"/>
      <c r="J82" s="32"/>
      <c r="K82" s="32"/>
      <c r="L82" s="32"/>
      <c r="M82" s="32"/>
      <c r="N82" s="32"/>
    </row>
    <row r="83" spans="2:14" ht="24.95" customHeight="1" x14ac:dyDescent="0.25">
      <c r="B83" s="32"/>
      <c r="C83" s="32"/>
      <c r="D83" s="32"/>
      <c r="E83" s="32"/>
      <c r="F83" s="32"/>
      <c r="G83" s="32"/>
      <c r="H83" s="32"/>
      <c r="I83" s="32"/>
      <c r="J83" s="32"/>
      <c r="K83" s="32"/>
      <c r="L83" s="32"/>
      <c r="M83" s="32"/>
      <c r="N83" s="32"/>
    </row>
    <row r="84" spans="2:14" ht="24.95" customHeight="1" x14ac:dyDescent="0.25">
      <c r="B84" s="32"/>
      <c r="C84" s="32"/>
      <c r="D84" s="32"/>
      <c r="E84" s="32"/>
      <c r="F84" s="32"/>
      <c r="G84" s="32"/>
      <c r="H84" s="32"/>
      <c r="I84" s="32"/>
      <c r="J84" s="32"/>
      <c r="K84" s="32"/>
      <c r="L84" s="32"/>
      <c r="M84" s="32"/>
      <c r="N84" s="32"/>
    </row>
    <row r="85" spans="2:14" ht="24.95" customHeight="1" x14ac:dyDescent="0.25">
      <c r="B85" s="32"/>
      <c r="C85" s="32"/>
      <c r="D85" s="32"/>
      <c r="E85" s="32"/>
      <c r="F85" s="32"/>
      <c r="G85" s="32"/>
      <c r="H85" s="32"/>
      <c r="I85" s="32"/>
      <c r="J85" s="32"/>
      <c r="K85" s="32"/>
      <c r="L85" s="32"/>
      <c r="M85" s="32"/>
      <c r="N85" s="32"/>
    </row>
    <row r="86" spans="2:14" ht="24.95" customHeight="1" x14ac:dyDescent="0.25">
      <c r="B86" s="32"/>
      <c r="C86" s="32"/>
      <c r="D86" s="32"/>
      <c r="E86" s="32"/>
      <c r="F86" s="32"/>
      <c r="G86" s="32"/>
      <c r="H86" s="32"/>
      <c r="I86" s="32"/>
      <c r="J86" s="32"/>
      <c r="K86" s="32"/>
      <c r="L86" s="32"/>
      <c r="M86" s="32"/>
      <c r="N86" s="32"/>
    </row>
    <row r="87" spans="2:14" ht="24.95" customHeight="1" x14ac:dyDescent="0.25">
      <c r="B87" s="32"/>
      <c r="C87" s="32"/>
      <c r="D87" s="32"/>
      <c r="E87" s="32"/>
      <c r="F87" s="32"/>
      <c r="G87" s="32"/>
      <c r="H87" s="32"/>
      <c r="I87" s="32"/>
      <c r="J87" s="32"/>
      <c r="K87" s="32"/>
      <c r="L87" s="32"/>
      <c r="M87" s="32"/>
      <c r="N87" s="32"/>
    </row>
    <row r="88" spans="2:14" ht="24.95" customHeight="1" x14ac:dyDescent="0.25">
      <c r="B88" s="32"/>
      <c r="C88" s="32"/>
      <c r="D88" s="32"/>
      <c r="E88" s="32"/>
      <c r="F88" s="32"/>
      <c r="G88" s="32"/>
      <c r="H88" s="32"/>
      <c r="I88" s="32"/>
      <c r="J88" s="32"/>
      <c r="K88" s="32"/>
      <c r="L88" s="32"/>
      <c r="M88" s="32"/>
      <c r="N88" s="32"/>
    </row>
    <row r="89" spans="2:14" ht="24.95" customHeight="1" x14ac:dyDescent="0.25">
      <c r="B89" s="32"/>
      <c r="C89" s="32"/>
      <c r="D89" s="32"/>
      <c r="E89" s="32"/>
      <c r="F89" s="32"/>
      <c r="G89" s="32"/>
      <c r="H89" s="32"/>
      <c r="I89" s="32"/>
      <c r="J89" s="32"/>
      <c r="K89" s="32"/>
      <c r="L89" s="32"/>
      <c r="M89" s="32"/>
      <c r="N89" s="32"/>
    </row>
    <row r="90" spans="2:14" ht="24.95" customHeight="1" x14ac:dyDescent="0.25">
      <c r="B90" s="32"/>
      <c r="C90" s="32"/>
      <c r="D90" s="32"/>
      <c r="E90" s="32"/>
      <c r="F90" s="32"/>
      <c r="G90" s="32"/>
      <c r="H90" s="32"/>
      <c r="I90" s="32"/>
      <c r="J90" s="32"/>
      <c r="K90" s="32"/>
      <c r="L90" s="32"/>
      <c r="M90" s="32"/>
      <c r="N90" s="32"/>
    </row>
    <row r="91" spans="2:14" ht="24.95" customHeight="1" x14ac:dyDescent="0.25">
      <c r="B91" s="32"/>
      <c r="C91" s="32"/>
      <c r="D91" s="32"/>
      <c r="E91" s="32"/>
      <c r="F91" s="32"/>
      <c r="G91" s="32"/>
      <c r="H91" s="32"/>
      <c r="I91" s="32"/>
      <c r="J91" s="32"/>
      <c r="K91" s="32"/>
      <c r="L91" s="32"/>
      <c r="M91" s="32"/>
      <c r="N91" s="32"/>
    </row>
    <row r="92" spans="2:14" ht="24.95" customHeight="1" x14ac:dyDescent="0.25">
      <c r="B92" s="32"/>
      <c r="C92" s="32"/>
      <c r="D92" s="32"/>
      <c r="E92" s="32"/>
      <c r="F92" s="32"/>
      <c r="G92" s="32"/>
      <c r="H92" s="32"/>
      <c r="I92" s="32"/>
      <c r="J92" s="32"/>
      <c r="K92" s="32"/>
      <c r="L92" s="32"/>
      <c r="M92" s="32"/>
      <c r="N92" s="32"/>
    </row>
    <row r="93" spans="2:14" ht="24.95" customHeight="1" x14ac:dyDescent="0.25">
      <c r="B93" s="32"/>
      <c r="C93" s="32"/>
      <c r="D93" s="32"/>
      <c r="E93" s="32"/>
      <c r="F93" s="32"/>
      <c r="G93" s="32"/>
      <c r="H93" s="32"/>
      <c r="I93" s="32"/>
      <c r="J93" s="32"/>
      <c r="K93" s="32"/>
      <c r="L93" s="32"/>
      <c r="M93" s="32"/>
      <c r="N93" s="32"/>
    </row>
    <row r="94" spans="2:14" ht="24.95" customHeight="1" x14ac:dyDescent="0.25">
      <c r="B94" s="32"/>
      <c r="C94" s="32"/>
      <c r="D94" s="32"/>
      <c r="E94" s="32"/>
      <c r="F94" s="32"/>
      <c r="G94" s="32"/>
      <c r="H94" s="32"/>
      <c r="I94" s="32"/>
      <c r="J94" s="32"/>
      <c r="K94" s="32"/>
      <c r="L94" s="32"/>
      <c r="M94" s="32"/>
      <c r="N94" s="32"/>
    </row>
    <row r="95" spans="2:14" ht="24.95" customHeight="1" x14ac:dyDescent="0.25">
      <c r="B95" s="32"/>
      <c r="C95" s="32"/>
      <c r="D95" s="32"/>
      <c r="E95" s="32"/>
      <c r="F95" s="32"/>
      <c r="G95" s="32"/>
      <c r="H95" s="32"/>
      <c r="I95" s="32"/>
      <c r="J95" s="32"/>
      <c r="K95" s="32"/>
      <c r="L95" s="32"/>
      <c r="M95" s="32"/>
      <c r="N95" s="32"/>
    </row>
    <row r="96" spans="2:14" ht="24.95" customHeight="1" x14ac:dyDescent="0.25">
      <c r="B96" s="32"/>
      <c r="C96" s="32"/>
      <c r="D96" s="32"/>
      <c r="E96" s="32"/>
      <c r="F96" s="32"/>
      <c r="G96" s="32"/>
      <c r="H96" s="32"/>
      <c r="I96" s="32"/>
      <c r="J96" s="32"/>
      <c r="K96" s="32"/>
      <c r="L96" s="32"/>
      <c r="M96" s="32"/>
      <c r="N96" s="32"/>
    </row>
    <row r="97" spans="2:14" ht="24.95" customHeight="1" x14ac:dyDescent="0.25">
      <c r="B97" s="32"/>
      <c r="C97" s="32"/>
      <c r="D97" s="32"/>
      <c r="E97" s="32"/>
      <c r="F97" s="32"/>
      <c r="G97" s="32"/>
      <c r="H97" s="32"/>
      <c r="I97" s="32"/>
      <c r="J97" s="32"/>
      <c r="K97" s="32"/>
      <c r="L97" s="32"/>
      <c r="M97" s="32"/>
      <c r="N97" s="32"/>
    </row>
    <row r="98" spans="2:14" ht="24.95" customHeight="1" x14ac:dyDescent="0.25">
      <c r="B98" s="32"/>
      <c r="C98" s="32"/>
      <c r="D98" s="32"/>
      <c r="E98" s="32"/>
      <c r="F98" s="32"/>
      <c r="G98" s="32"/>
      <c r="H98" s="32"/>
      <c r="I98" s="32"/>
      <c r="J98" s="32"/>
      <c r="K98" s="32"/>
      <c r="L98" s="32"/>
      <c r="M98" s="32"/>
      <c r="N98" s="32"/>
    </row>
    <row r="99" spans="2:14" ht="24.95" customHeight="1" x14ac:dyDescent="0.25">
      <c r="B99" s="32"/>
      <c r="C99" s="32"/>
      <c r="D99" s="32"/>
      <c r="E99" s="32"/>
      <c r="F99" s="32"/>
      <c r="G99" s="32"/>
      <c r="H99" s="32"/>
      <c r="I99" s="32"/>
      <c r="J99" s="32"/>
      <c r="K99" s="32"/>
      <c r="L99" s="32"/>
      <c r="M99" s="32"/>
      <c r="N99" s="32"/>
    </row>
    <row r="100" spans="2:14" ht="24.95" customHeight="1" x14ac:dyDescent="0.25">
      <c r="B100" s="32"/>
      <c r="C100" s="32"/>
      <c r="D100" s="32"/>
      <c r="E100" s="32"/>
      <c r="F100" s="32"/>
      <c r="G100" s="32"/>
      <c r="H100" s="32"/>
      <c r="I100" s="32"/>
      <c r="J100" s="32"/>
      <c r="K100" s="32"/>
      <c r="L100" s="32"/>
      <c r="M100" s="32"/>
      <c r="N100" s="32"/>
    </row>
    <row r="101" spans="2:14" ht="24.95" customHeight="1" x14ac:dyDescent="0.25">
      <c r="B101" s="32"/>
      <c r="C101" s="32"/>
      <c r="D101" s="32"/>
      <c r="E101" s="32"/>
      <c r="F101" s="32"/>
      <c r="G101" s="32"/>
      <c r="H101" s="32"/>
      <c r="I101" s="32"/>
      <c r="J101" s="32"/>
      <c r="K101" s="32"/>
      <c r="L101" s="32"/>
      <c r="M101" s="32"/>
      <c r="N101" s="32"/>
    </row>
    <row r="102" spans="2:14" ht="24.95" customHeight="1" x14ac:dyDescent="0.25">
      <c r="B102" s="32"/>
      <c r="C102" s="32"/>
      <c r="D102" s="32"/>
      <c r="E102" s="32"/>
      <c r="F102" s="32"/>
      <c r="G102" s="32"/>
      <c r="H102" s="32"/>
      <c r="I102" s="32"/>
      <c r="J102" s="32"/>
      <c r="K102" s="32"/>
      <c r="L102" s="32"/>
      <c r="M102" s="32"/>
      <c r="N102" s="32"/>
    </row>
    <row r="103" spans="2:14" ht="24.95" customHeight="1" x14ac:dyDescent="0.25">
      <c r="B103" s="32"/>
      <c r="C103" s="32"/>
      <c r="D103" s="32"/>
      <c r="E103" s="32"/>
      <c r="F103" s="32"/>
      <c r="G103" s="32"/>
      <c r="H103" s="32"/>
      <c r="I103" s="32"/>
      <c r="J103" s="32"/>
      <c r="K103" s="32"/>
      <c r="L103" s="32"/>
      <c r="M103" s="32"/>
      <c r="N103" s="32"/>
    </row>
    <row r="104" spans="2:14" ht="24.95" customHeight="1" x14ac:dyDescent="0.25">
      <c r="B104" s="32"/>
      <c r="C104" s="32"/>
      <c r="D104" s="32"/>
      <c r="E104" s="32"/>
      <c r="F104" s="32"/>
      <c r="G104" s="32"/>
      <c r="H104" s="32"/>
      <c r="I104" s="32"/>
      <c r="J104" s="32"/>
      <c r="K104" s="32"/>
      <c r="L104" s="32"/>
      <c r="M104" s="32"/>
      <c r="N104" s="32"/>
    </row>
    <row r="105" spans="2:14" ht="24.95" customHeight="1" x14ac:dyDescent="0.25">
      <c r="B105" s="32"/>
      <c r="C105" s="32"/>
      <c r="D105" s="32"/>
      <c r="E105" s="32"/>
      <c r="F105" s="32"/>
      <c r="G105" s="32"/>
      <c r="H105" s="32"/>
      <c r="I105" s="32"/>
      <c r="J105" s="32"/>
      <c r="K105" s="32"/>
      <c r="L105" s="32"/>
      <c r="M105" s="32"/>
      <c r="N105" s="32"/>
    </row>
    <row r="106" spans="2:14" ht="24.95" customHeight="1" x14ac:dyDescent="0.25">
      <c r="B106" s="32"/>
      <c r="C106" s="32"/>
      <c r="D106" s="32"/>
      <c r="E106" s="32"/>
      <c r="F106" s="32"/>
      <c r="G106" s="32"/>
      <c r="H106" s="32"/>
      <c r="I106" s="32"/>
      <c r="J106" s="32"/>
      <c r="K106" s="32"/>
      <c r="L106" s="32"/>
      <c r="M106" s="32"/>
      <c r="N106" s="32"/>
    </row>
    <row r="107" spans="2:14" ht="24.95" customHeight="1" x14ac:dyDescent="0.25">
      <c r="B107" s="32"/>
      <c r="C107" s="32"/>
      <c r="D107" s="32"/>
      <c r="E107" s="32"/>
      <c r="F107" s="32"/>
      <c r="G107" s="32"/>
      <c r="H107" s="32"/>
      <c r="I107" s="32"/>
      <c r="J107" s="32"/>
      <c r="K107" s="32"/>
      <c r="L107" s="32"/>
      <c r="M107" s="32"/>
      <c r="N107" s="32"/>
    </row>
    <row r="108" spans="2:14" ht="24.95" customHeight="1" x14ac:dyDescent="0.25">
      <c r="B108" s="32"/>
      <c r="C108" s="32"/>
      <c r="D108" s="32"/>
      <c r="E108" s="32"/>
      <c r="F108" s="32"/>
      <c r="G108" s="32"/>
      <c r="H108" s="32"/>
      <c r="I108" s="32"/>
      <c r="J108" s="32"/>
      <c r="K108" s="32"/>
      <c r="L108" s="32"/>
      <c r="M108" s="32"/>
      <c r="N108" s="32"/>
    </row>
    <row r="109" spans="2:14" ht="24.95" customHeight="1" x14ac:dyDescent="0.25">
      <c r="B109" s="32"/>
      <c r="C109" s="32"/>
      <c r="D109" s="32"/>
      <c r="E109" s="32"/>
      <c r="F109" s="32"/>
      <c r="G109" s="32"/>
      <c r="H109" s="32"/>
      <c r="I109" s="32"/>
      <c r="J109" s="32"/>
      <c r="K109" s="32"/>
      <c r="L109" s="32"/>
      <c r="M109" s="32"/>
      <c r="N109" s="32"/>
    </row>
    <row r="110" spans="2:14" ht="24.95" customHeight="1" x14ac:dyDescent="0.25">
      <c r="B110" s="32"/>
      <c r="C110" s="32"/>
      <c r="D110" s="32"/>
      <c r="E110" s="32"/>
      <c r="F110" s="32"/>
      <c r="G110" s="32"/>
      <c r="H110" s="32"/>
      <c r="I110" s="32"/>
      <c r="J110" s="32"/>
      <c r="K110" s="32"/>
      <c r="L110" s="32"/>
      <c r="M110" s="32"/>
      <c r="N110" s="32"/>
    </row>
    <row r="111" spans="2:14" ht="24.95" customHeight="1" x14ac:dyDescent="0.25">
      <c r="B111" s="32"/>
      <c r="C111" s="32"/>
      <c r="D111" s="32"/>
      <c r="E111" s="32"/>
      <c r="F111" s="32"/>
      <c r="G111" s="32"/>
      <c r="H111" s="32"/>
      <c r="I111" s="32"/>
      <c r="J111" s="32"/>
      <c r="K111" s="32"/>
      <c r="L111" s="32"/>
      <c r="M111" s="32"/>
      <c r="N111" s="32"/>
    </row>
    <row r="112" spans="2:14" ht="24.95" customHeight="1" x14ac:dyDescent="0.25">
      <c r="B112" s="32"/>
      <c r="C112" s="32"/>
      <c r="D112" s="32"/>
      <c r="E112" s="32"/>
      <c r="F112" s="32"/>
      <c r="G112" s="32"/>
      <c r="H112" s="32"/>
      <c r="I112" s="32"/>
      <c r="J112" s="32"/>
      <c r="K112" s="32"/>
      <c r="L112" s="32"/>
      <c r="M112" s="32"/>
      <c r="N112" s="32"/>
    </row>
    <row r="113" spans="2:14" ht="24.95" customHeight="1" x14ac:dyDescent="0.25">
      <c r="B113" s="32"/>
      <c r="C113" s="32"/>
      <c r="D113" s="32"/>
      <c r="E113" s="32"/>
      <c r="F113" s="32"/>
      <c r="G113" s="32"/>
      <c r="H113" s="32"/>
      <c r="I113" s="32"/>
      <c r="J113" s="32"/>
      <c r="K113" s="32"/>
      <c r="L113" s="32"/>
      <c r="M113" s="32"/>
      <c r="N113" s="32"/>
    </row>
    <row r="114" spans="2:14" ht="24.95" customHeight="1" x14ac:dyDescent="0.25">
      <c r="B114" s="32"/>
      <c r="C114" s="32"/>
      <c r="D114" s="32"/>
      <c r="E114" s="32"/>
      <c r="F114" s="32"/>
      <c r="G114" s="32"/>
      <c r="H114" s="32"/>
      <c r="I114" s="32"/>
      <c r="J114" s="32"/>
      <c r="K114" s="32"/>
      <c r="L114" s="32"/>
      <c r="M114" s="32"/>
      <c r="N114" s="32"/>
    </row>
    <row r="115" spans="2:14" ht="24.95" customHeight="1" x14ac:dyDescent="0.25">
      <c r="B115" s="32"/>
      <c r="C115" s="32"/>
      <c r="D115" s="32"/>
      <c r="E115" s="32"/>
      <c r="F115" s="32"/>
      <c r="G115" s="32"/>
      <c r="H115" s="32"/>
      <c r="I115" s="32"/>
      <c r="J115" s="32"/>
      <c r="K115" s="32"/>
      <c r="L115" s="32"/>
      <c r="M115" s="32"/>
      <c r="N115" s="32"/>
    </row>
    <row r="116" spans="2:14" ht="24.95" customHeight="1" x14ac:dyDescent="0.25">
      <c r="B116" s="32"/>
      <c r="C116" s="32"/>
      <c r="D116" s="32"/>
      <c r="E116" s="32"/>
      <c r="F116" s="32"/>
      <c r="G116" s="32"/>
      <c r="H116" s="32"/>
      <c r="I116" s="32"/>
      <c r="J116" s="32"/>
      <c r="K116" s="32"/>
      <c r="L116" s="32"/>
      <c r="M116" s="32"/>
      <c r="N116" s="32"/>
    </row>
    <row r="117" spans="2:14" ht="24.95" customHeight="1" x14ac:dyDescent="0.25">
      <c r="B117" s="32"/>
      <c r="C117" s="32"/>
      <c r="D117" s="32"/>
      <c r="E117" s="32"/>
      <c r="F117" s="32"/>
      <c r="G117" s="32"/>
      <c r="H117" s="32"/>
      <c r="I117" s="32"/>
      <c r="J117" s="32"/>
      <c r="K117" s="32"/>
      <c r="L117" s="32"/>
      <c r="M117" s="32"/>
      <c r="N117" s="32"/>
    </row>
    <row r="118" spans="2:14" ht="24.95" customHeight="1" x14ac:dyDescent="0.25">
      <c r="B118" s="32"/>
      <c r="C118" s="32"/>
      <c r="D118" s="32"/>
      <c r="E118" s="32"/>
      <c r="F118" s="32"/>
      <c r="G118" s="32"/>
      <c r="H118" s="32"/>
      <c r="I118" s="32"/>
      <c r="J118" s="32"/>
      <c r="K118" s="32"/>
      <c r="L118" s="32"/>
      <c r="M118" s="32"/>
      <c r="N118" s="32"/>
    </row>
    <row r="119" spans="2:14" ht="24.95" customHeight="1" x14ac:dyDescent="0.25">
      <c r="B119" s="32"/>
      <c r="C119" s="32"/>
      <c r="D119" s="32"/>
      <c r="E119" s="32"/>
      <c r="F119" s="32"/>
      <c r="G119" s="32"/>
      <c r="H119" s="32"/>
      <c r="I119" s="32"/>
      <c r="J119" s="32"/>
      <c r="K119" s="32"/>
      <c r="L119" s="32"/>
      <c r="M119" s="32"/>
      <c r="N119" s="32"/>
    </row>
    <row r="120" spans="2:14" ht="24.95" customHeight="1" x14ac:dyDescent="0.25">
      <c r="B120" s="32"/>
      <c r="C120" s="32"/>
      <c r="D120" s="32"/>
      <c r="E120" s="32"/>
      <c r="F120" s="32"/>
      <c r="G120" s="32"/>
      <c r="H120" s="32"/>
      <c r="I120" s="32"/>
      <c r="J120" s="32"/>
      <c r="K120" s="32"/>
      <c r="L120" s="32"/>
      <c r="M120" s="32"/>
      <c r="N120" s="32"/>
    </row>
    <row r="121" spans="2:14" ht="24.95" customHeight="1" x14ac:dyDescent="0.25">
      <c r="B121" s="32"/>
      <c r="C121" s="32"/>
      <c r="D121" s="32"/>
      <c r="E121" s="32"/>
      <c r="F121" s="32"/>
      <c r="G121" s="32"/>
      <c r="H121" s="32"/>
      <c r="I121" s="32"/>
      <c r="J121" s="32"/>
      <c r="K121" s="32"/>
      <c r="L121" s="32"/>
      <c r="M121" s="32"/>
      <c r="N121" s="32"/>
    </row>
    <row r="122" spans="2:14" ht="24.95" customHeight="1" x14ac:dyDescent="0.25">
      <c r="B122" s="32"/>
      <c r="C122" s="32"/>
      <c r="D122" s="32"/>
      <c r="E122" s="32"/>
      <c r="F122" s="32"/>
      <c r="G122" s="32"/>
      <c r="H122" s="32"/>
      <c r="I122" s="32"/>
      <c r="J122" s="32"/>
      <c r="K122" s="32"/>
      <c r="L122" s="32"/>
      <c r="M122" s="32"/>
      <c r="N122" s="32"/>
    </row>
    <row r="123" spans="2:14" ht="24.95" customHeight="1" x14ac:dyDescent="0.25">
      <c r="B123" s="32"/>
      <c r="C123" s="32"/>
      <c r="D123" s="32"/>
      <c r="E123" s="32"/>
      <c r="F123" s="32"/>
      <c r="G123" s="32"/>
      <c r="H123" s="32"/>
      <c r="I123" s="32"/>
      <c r="J123" s="32"/>
      <c r="K123" s="32"/>
      <c r="L123" s="32"/>
      <c r="M123" s="32"/>
      <c r="N123" s="32"/>
    </row>
    <row r="124" spans="2:14" ht="24.95" customHeight="1" x14ac:dyDescent="0.25">
      <c r="B124" s="32"/>
      <c r="C124" s="32"/>
      <c r="D124" s="32"/>
      <c r="E124" s="32"/>
      <c r="F124" s="32"/>
      <c r="G124" s="32"/>
      <c r="H124" s="32"/>
      <c r="I124" s="32"/>
      <c r="J124" s="32"/>
      <c r="K124" s="32"/>
      <c r="L124" s="32"/>
      <c r="M124" s="32"/>
      <c r="N124" s="32"/>
    </row>
    <row r="125" spans="2:14" ht="24.95" customHeight="1" x14ac:dyDescent="0.25">
      <c r="B125" s="32"/>
      <c r="C125" s="32"/>
      <c r="D125" s="32"/>
      <c r="E125" s="32"/>
      <c r="F125" s="32"/>
      <c r="G125" s="32"/>
      <c r="H125" s="32"/>
      <c r="I125" s="32"/>
      <c r="J125" s="32"/>
      <c r="K125" s="32"/>
      <c r="L125" s="32"/>
      <c r="M125" s="32"/>
      <c r="N125" s="32"/>
    </row>
    <row r="126" spans="2:14" ht="24.95" customHeight="1" x14ac:dyDescent="0.25">
      <c r="B126" s="32"/>
      <c r="C126" s="32"/>
      <c r="D126" s="32"/>
      <c r="E126" s="32"/>
      <c r="F126" s="32"/>
      <c r="G126" s="32"/>
      <c r="H126" s="32"/>
      <c r="I126" s="32"/>
      <c r="J126" s="32"/>
      <c r="K126" s="32"/>
      <c r="L126" s="32"/>
      <c r="M126" s="32"/>
      <c r="N126" s="32"/>
    </row>
    <row r="127" spans="2:14" ht="24.95" customHeight="1" x14ac:dyDescent="0.25">
      <c r="B127" s="32"/>
      <c r="C127" s="32"/>
      <c r="D127" s="32"/>
      <c r="E127" s="32"/>
      <c r="F127" s="32"/>
      <c r="G127" s="32"/>
      <c r="H127" s="32"/>
      <c r="I127" s="32"/>
      <c r="J127" s="32"/>
      <c r="K127" s="32"/>
      <c r="L127" s="32"/>
      <c r="M127" s="32"/>
      <c r="N127" s="32"/>
    </row>
    <row r="128" spans="2:14" ht="24.95" customHeight="1" x14ac:dyDescent="0.25">
      <c r="B128" s="32"/>
      <c r="C128" s="32"/>
      <c r="D128" s="32"/>
      <c r="E128" s="32"/>
      <c r="F128" s="32"/>
      <c r="G128" s="32"/>
      <c r="H128" s="32"/>
      <c r="I128" s="32"/>
      <c r="J128" s="32"/>
      <c r="K128" s="32"/>
      <c r="L128" s="32"/>
      <c r="M128" s="32"/>
      <c r="N128" s="32"/>
    </row>
    <row r="129" spans="2:14" ht="24.95" customHeight="1" x14ac:dyDescent="0.25">
      <c r="B129" s="32"/>
      <c r="C129" s="32"/>
      <c r="D129" s="32"/>
      <c r="E129" s="32"/>
      <c r="F129" s="32"/>
      <c r="G129" s="32"/>
      <c r="H129" s="32"/>
      <c r="I129" s="32"/>
      <c r="J129" s="32"/>
      <c r="K129" s="32"/>
      <c r="L129" s="32"/>
      <c r="M129" s="32"/>
      <c r="N129" s="32"/>
    </row>
    <row r="130" spans="2:14" ht="24.95" customHeight="1" x14ac:dyDescent="0.25">
      <c r="B130" s="32"/>
      <c r="C130" s="32"/>
      <c r="D130" s="32"/>
      <c r="E130" s="32"/>
      <c r="F130" s="32"/>
      <c r="G130" s="32"/>
      <c r="H130" s="32"/>
      <c r="I130" s="32"/>
      <c r="J130" s="32"/>
      <c r="K130" s="32"/>
      <c r="L130" s="32"/>
      <c r="M130" s="32"/>
      <c r="N130" s="32"/>
    </row>
    <row r="131" spans="2:14" ht="24.95" customHeight="1" x14ac:dyDescent="0.25">
      <c r="B131" s="32"/>
      <c r="C131" s="32"/>
      <c r="D131" s="32"/>
      <c r="E131" s="32"/>
      <c r="F131" s="32"/>
      <c r="G131" s="32"/>
      <c r="H131" s="32"/>
      <c r="I131" s="32"/>
      <c r="J131" s="32"/>
      <c r="K131" s="32"/>
      <c r="L131" s="32"/>
      <c r="M131" s="32"/>
      <c r="N131" s="32"/>
    </row>
    <row r="132" spans="2:14" ht="24.95" customHeight="1" x14ac:dyDescent="0.25">
      <c r="B132" s="32"/>
      <c r="C132" s="32"/>
      <c r="D132" s="32"/>
      <c r="E132" s="32"/>
      <c r="F132" s="32"/>
      <c r="G132" s="32"/>
      <c r="H132" s="32"/>
      <c r="I132" s="32"/>
      <c r="J132" s="32"/>
      <c r="K132" s="32"/>
      <c r="L132" s="32"/>
      <c r="M132" s="32"/>
      <c r="N132" s="32"/>
    </row>
    <row r="133" spans="2:14" ht="24.95" customHeight="1" x14ac:dyDescent="0.25">
      <c r="B133" s="32"/>
      <c r="C133" s="32"/>
      <c r="D133" s="32"/>
      <c r="E133" s="32"/>
      <c r="F133" s="32"/>
      <c r="G133" s="32"/>
      <c r="H133" s="32"/>
      <c r="I133" s="32"/>
      <c r="J133" s="32"/>
      <c r="K133" s="32"/>
      <c r="L133" s="32"/>
      <c r="M133" s="32"/>
      <c r="N133" s="32"/>
    </row>
    <row r="134" spans="2:14" ht="24.95" customHeight="1" x14ac:dyDescent="0.25">
      <c r="B134" s="32"/>
      <c r="C134" s="32"/>
      <c r="D134" s="32"/>
      <c r="E134" s="32"/>
      <c r="F134" s="32"/>
      <c r="G134" s="32"/>
      <c r="H134" s="32"/>
      <c r="I134" s="32"/>
      <c r="J134" s="32"/>
      <c r="K134" s="32"/>
      <c r="L134" s="32"/>
      <c r="M134" s="32"/>
      <c r="N134" s="32"/>
    </row>
    <row r="135" spans="2:14" ht="24.95" customHeight="1" x14ac:dyDescent="0.25">
      <c r="B135" s="32"/>
      <c r="C135" s="32"/>
      <c r="D135" s="32"/>
      <c r="E135" s="32"/>
      <c r="F135" s="32"/>
      <c r="G135" s="32"/>
      <c r="H135" s="32"/>
      <c r="I135" s="32"/>
      <c r="J135" s="32"/>
      <c r="K135" s="32"/>
      <c r="L135" s="32"/>
      <c r="M135" s="32"/>
      <c r="N135" s="32"/>
    </row>
    <row r="136" spans="2:14" ht="24.95" customHeight="1" x14ac:dyDescent="0.25">
      <c r="B136" s="32"/>
      <c r="C136" s="32"/>
      <c r="D136" s="32"/>
      <c r="E136" s="32"/>
      <c r="F136" s="32"/>
      <c r="G136" s="32"/>
      <c r="H136" s="32"/>
      <c r="I136" s="32"/>
      <c r="J136" s="32"/>
      <c r="K136" s="32"/>
      <c r="L136" s="32"/>
      <c r="M136" s="32"/>
      <c r="N136" s="32"/>
    </row>
    <row r="137" spans="2:14" ht="24.95" customHeight="1" x14ac:dyDescent="0.25">
      <c r="B137" s="32"/>
      <c r="C137" s="32"/>
      <c r="D137" s="32"/>
      <c r="E137" s="32"/>
      <c r="F137" s="32"/>
      <c r="G137" s="32"/>
      <c r="H137" s="32"/>
      <c r="I137" s="32"/>
      <c r="J137" s="32"/>
      <c r="K137" s="32"/>
      <c r="L137" s="32"/>
      <c r="M137" s="32"/>
      <c r="N137" s="32"/>
    </row>
    <row r="138" spans="2:14" ht="24.95" customHeight="1" x14ac:dyDescent="0.25">
      <c r="B138" s="32"/>
      <c r="C138" s="32"/>
      <c r="D138" s="32"/>
      <c r="E138" s="32"/>
      <c r="F138" s="32"/>
      <c r="G138" s="32"/>
      <c r="H138" s="32"/>
      <c r="I138" s="32"/>
      <c r="J138" s="32"/>
      <c r="K138" s="32"/>
      <c r="L138" s="32"/>
      <c r="M138" s="32"/>
      <c r="N138" s="32"/>
    </row>
    <row r="139" spans="2:14" ht="24.95" customHeight="1" x14ac:dyDescent="0.25">
      <c r="B139" s="32"/>
      <c r="C139" s="32"/>
      <c r="D139" s="32"/>
      <c r="E139" s="32"/>
      <c r="F139" s="32"/>
      <c r="G139" s="32"/>
      <c r="H139" s="32"/>
      <c r="I139" s="32"/>
      <c r="J139" s="32"/>
      <c r="K139" s="32"/>
      <c r="L139" s="32"/>
      <c r="M139" s="32"/>
      <c r="N139" s="32"/>
    </row>
    <row r="140" spans="2:14" ht="24.95" customHeight="1" x14ac:dyDescent="0.25">
      <c r="B140" s="32"/>
      <c r="C140" s="32"/>
      <c r="D140" s="32"/>
      <c r="E140" s="32"/>
      <c r="F140" s="32"/>
      <c r="G140" s="32"/>
      <c r="H140" s="32"/>
      <c r="I140" s="32"/>
      <c r="J140" s="32"/>
      <c r="K140" s="32"/>
      <c r="L140" s="32"/>
      <c r="M140" s="32"/>
      <c r="N140" s="32"/>
    </row>
    <row r="141" spans="2:14" ht="24.95" customHeight="1" x14ac:dyDescent="0.25">
      <c r="B141" s="32"/>
      <c r="C141" s="32"/>
      <c r="D141" s="32"/>
      <c r="E141" s="32"/>
      <c r="F141" s="32"/>
      <c r="G141" s="32"/>
      <c r="H141" s="32"/>
      <c r="I141" s="32"/>
      <c r="J141" s="32"/>
      <c r="K141" s="32"/>
      <c r="L141" s="32"/>
      <c r="M141" s="32"/>
      <c r="N141" s="32"/>
    </row>
    <row r="142" spans="2:14" ht="24.95" customHeight="1" x14ac:dyDescent="0.25">
      <c r="B142" s="32"/>
      <c r="C142" s="32"/>
      <c r="D142" s="32"/>
      <c r="E142" s="32"/>
      <c r="F142" s="32"/>
      <c r="G142" s="32"/>
      <c r="H142" s="32"/>
      <c r="I142" s="32"/>
      <c r="J142" s="32"/>
      <c r="K142" s="32"/>
      <c r="L142" s="32"/>
      <c r="M142" s="32"/>
      <c r="N142" s="32"/>
    </row>
  </sheetData>
  <sheetProtection algorithmName="SHA-512" hashValue="RhMfXUtYnmN2gmOVXqxPuODCpzSWBvwR8pGJHCa4TO2w6/bJ4Sy0oBjDn5KOmKFvoqozK9LZrzPnm9C80cZMEw==" saltValue="UJMEZNe3FDUHJyGwnRwT4w==" spinCount="100000" sheet="1" objects="1" scenarios="1"/>
  <mergeCells count="162">
    <mergeCell ref="I61:L62"/>
    <mergeCell ref="M61:P62"/>
    <mergeCell ref="N5:Q5"/>
    <mergeCell ref="J6:M7"/>
    <mergeCell ref="N6:Q7"/>
    <mergeCell ref="C57:C58"/>
    <mergeCell ref="D57:H58"/>
    <mergeCell ref="I57:L58"/>
    <mergeCell ref="M57:P58"/>
    <mergeCell ref="C59:C60"/>
    <mergeCell ref="D59:H60"/>
    <mergeCell ref="I59:L60"/>
    <mergeCell ref="M59:P60"/>
    <mergeCell ref="J31:L31"/>
    <mergeCell ref="J32:L32"/>
    <mergeCell ref="J33:L33"/>
    <mergeCell ref="C45:P45"/>
    <mergeCell ref="C53:C54"/>
    <mergeCell ref="D53:H54"/>
    <mergeCell ref="C50:P51"/>
    <mergeCell ref="D52:H52"/>
    <mergeCell ref="I52:P52"/>
    <mergeCell ref="B30:D30"/>
    <mergeCell ref="E30:I30"/>
    <mergeCell ref="A1:E3"/>
    <mergeCell ref="F1:Q3"/>
    <mergeCell ref="J12:L12"/>
    <mergeCell ref="J13:L13"/>
    <mergeCell ref="J14:L14"/>
    <mergeCell ref="J18:L18"/>
    <mergeCell ref="J19:L19"/>
    <mergeCell ref="J20:L20"/>
    <mergeCell ref="J21:L21"/>
    <mergeCell ref="M21:Q21"/>
    <mergeCell ref="N8:Q8"/>
    <mergeCell ref="B9:D9"/>
    <mergeCell ref="E9:I9"/>
    <mergeCell ref="J9:M9"/>
    <mergeCell ref="N9:Q9"/>
    <mergeCell ref="B11:Q11"/>
    <mergeCell ref="B12:D12"/>
    <mergeCell ref="E12:I12"/>
    <mergeCell ref="M12:N12"/>
    <mergeCell ref="O12:P12"/>
    <mergeCell ref="J5:M5"/>
    <mergeCell ref="J8:M8"/>
    <mergeCell ref="M20:Q20"/>
    <mergeCell ref="B19:D19"/>
    <mergeCell ref="M31:Q31"/>
    <mergeCell ref="E36:I36"/>
    <mergeCell ref="E37:I37"/>
    <mergeCell ref="E38:I38"/>
    <mergeCell ref="B32:D32"/>
    <mergeCell ref="E32:I32"/>
    <mergeCell ref="M32:Q32"/>
    <mergeCell ref="B33:D33"/>
    <mergeCell ref="E33:I33"/>
    <mergeCell ref="M33:Q33"/>
    <mergeCell ref="B34:D34"/>
    <mergeCell ref="J25:L25"/>
    <mergeCell ref="J30:L30"/>
    <mergeCell ref="M30:Q30"/>
    <mergeCell ref="B27:D27"/>
    <mergeCell ref="E27:I27"/>
    <mergeCell ref="M27:Q27"/>
    <mergeCell ref="B28:D28"/>
    <mergeCell ref="E28:I28"/>
    <mergeCell ref="M28:Q28"/>
    <mergeCell ref="J27:L27"/>
    <mergeCell ref="J28:L28"/>
    <mergeCell ref="E18:I18"/>
    <mergeCell ref="M18:Q18"/>
    <mergeCell ref="E19:I19"/>
    <mergeCell ref="M19:Q19"/>
    <mergeCell ref="B20:D20"/>
    <mergeCell ref="E20:I20"/>
    <mergeCell ref="M24:Q24"/>
    <mergeCell ref="B25:D25"/>
    <mergeCell ref="J24:L24"/>
    <mergeCell ref="B21:D21"/>
    <mergeCell ref="E21:I21"/>
    <mergeCell ref="B22:D22"/>
    <mergeCell ref="E22:I22"/>
    <mergeCell ref="B24:D24"/>
    <mergeCell ref="E24:I24"/>
    <mergeCell ref="M22:Q22"/>
    <mergeCell ref="B18:D18"/>
    <mergeCell ref="B23:D23"/>
    <mergeCell ref="E23:I23"/>
    <mergeCell ref="M23:Q23"/>
    <mergeCell ref="J22:L22"/>
    <mergeCell ref="J23:L23"/>
    <mergeCell ref="G25:I25"/>
    <mergeCell ref="O25:Q25"/>
    <mergeCell ref="B5:D5"/>
    <mergeCell ref="E5:I5"/>
    <mergeCell ref="B6:D6"/>
    <mergeCell ref="E6:I6"/>
    <mergeCell ref="B7:D7"/>
    <mergeCell ref="E7:I7"/>
    <mergeCell ref="B8:D8"/>
    <mergeCell ref="E8:I8"/>
    <mergeCell ref="B17:Q17"/>
    <mergeCell ref="M13:N13"/>
    <mergeCell ref="O13:Q13"/>
    <mergeCell ref="B14:D14"/>
    <mergeCell ref="E14:I14"/>
    <mergeCell ref="M14:N14"/>
    <mergeCell ref="O14:Q14"/>
    <mergeCell ref="B15:D15"/>
    <mergeCell ref="E15:I15"/>
    <mergeCell ref="J15:Q15"/>
    <mergeCell ref="B13:D13"/>
    <mergeCell ref="E13:I13"/>
    <mergeCell ref="C64:P64"/>
    <mergeCell ref="D65:P65"/>
    <mergeCell ref="D66:P66"/>
    <mergeCell ref="C55:C56"/>
    <mergeCell ref="B36:D36"/>
    <mergeCell ref="B42:D42"/>
    <mergeCell ref="M42:Q42"/>
    <mergeCell ref="J42:L42"/>
    <mergeCell ref="E42:I42"/>
    <mergeCell ref="D55:H56"/>
    <mergeCell ref="I55:L56"/>
    <mergeCell ref="M55:P56"/>
    <mergeCell ref="M36:Q36"/>
    <mergeCell ref="B37:D37"/>
    <mergeCell ref="M37:Q37"/>
    <mergeCell ref="B38:D38"/>
    <mergeCell ref="M38:Q38"/>
    <mergeCell ref="I53:L54"/>
    <mergeCell ref="M53:P54"/>
    <mergeCell ref="J36:L36"/>
    <mergeCell ref="D46:P46"/>
    <mergeCell ref="D47:P47"/>
    <mergeCell ref="D48:P48"/>
    <mergeCell ref="C61:C62"/>
    <mergeCell ref="D61:H62"/>
    <mergeCell ref="M29:Q29"/>
    <mergeCell ref="J29:L29"/>
    <mergeCell ref="B29:D29"/>
    <mergeCell ref="E29:I29"/>
    <mergeCell ref="J37:L37"/>
    <mergeCell ref="J38:L38"/>
    <mergeCell ref="E34:I34"/>
    <mergeCell ref="J34:L34"/>
    <mergeCell ref="N34:Q34"/>
    <mergeCell ref="B39:D39"/>
    <mergeCell ref="M39:Q39"/>
    <mergeCell ref="B40:D40"/>
    <mergeCell ref="M40:Q40"/>
    <mergeCell ref="B41:D41"/>
    <mergeCell ref="M41:Q41"/>
    <mergeCell ref="J39:L39"/>
    <mergeCell ref="J40:L40"/>
    <mergeCell ref="J41:L41"/>
    <mergeCell ref="E39:I39"/>
    <mergeCell ref="E40:I40"/>
    <mergeCell ref="E41:I41"/>
    <mergeCell ref="B31:D31"/>
    <mergeCell ref="E31:I31"/>
  </mergeCells>
  <phoneticPr fontId="31" type="noConversion"/>
  <conditionalFormatting sqref="C46:D48">
    <cfRule type="cellIs" dxfId="22" priority="2" operator="equal">
      <formula>"NO"</formula>
    </cfRule>
  </conditionalFormatting>
  <conditionalFormatting sqref="C65:D66">
    <cfRule type="cellIs" dxfId="21"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Q112"/>
  <sheetViews>
    <sheetView showGridLines="0" view="pageBreakPreview" topLeftCell="A2" zoomScale="80" zoomScaleNormal="100" zoomScaleSheetLayoutView="80" workbookViewId="0">
      <selection activeCell="G34" sqref="G34:I34"/>
    </sheetView>
  </sheetViews>
  <sheetFormatPr baseColWidth="10" defaultColWidth="11.42578125" defaultRowHeight="15" x14ac:dyDescent="0.2"/>
  <cols>
    <col min="1" max="1" width="35.140625" style="33" customWidth="1"/>
    <col min="2" max="2" width="27.140625" style="33" customWidth="1"/>
    <col min="3" max="3" width="15.42578125" style="33" customWidth="1"/>
    <col min="4" max="4" width="19.140625" style="33" customWidth="1"/>
    <col min="5" max="5" width="16.85546875" style="33" customWidth="1"/>
    <col min="6" max="6" width="26.7109375" style="33" customWidth="1"/>
    <col min="7" max="7" width="25.28515625" style="33" customWidth="1"/>
    <col min="8" max="8" width="9.140625" style="33" customWidth="1"/>
    <col min="9" max="9" width="11.42578125" style="33" customWidth="1"/>
    <col min="10" max="10" width="13.42578125" style="33" customWidth="1"/>
    <col min="11" max="11" width="13.85546875" style="33" bestFit="1" customWidth="1"/>
    <col min="12" max="12" width="32.140625" style="33" customWidth="1"/>
    <col min="13" max="13" width="29.7109375" style="33" customWidth="1"/>
    <col min="14" max="14" width="11.42578125" style="33" hidden="1" customWidth="1"/>
    <col min="15" max="15" width="15.28515625" style="33" hidden="1" customWidth="1"/>
    <col min="16" max="16384" width="11.42578125" style="33"/>
  </cols>
  <sheetData>
    <row r="1" spans="1:14" ht="30" customHeight="1" x14ac:dyDescent="0.2">
      <c r="A1" s="809"/>
      <c r="B1" s="810"/>
      <c r="C1" s="811"/>
      <c r="D1" s="753" t="s">
        <v>0</v>
      </c>
      <c r="E1" s="754"/>
      <c r="F1" s="754"/>
      <c r="G1" s="754"/>
      <c r="H1" s="754"/>
      <c r="I1" s="754"/>
      <c r="J1" s="754"/>
      <c r="K1" s="754"/>
      <c r="L1" s="754"/>
      <c r="M1" s="754"/>
      <c r="N1" s="755"/>
    </row>
    <row r="2" spans="1:14" ht="30" customHeight="1" x14ac:dyDescent="0.2">
      <c r="A2" s="812"/>
      <c r="B2" s="813"/>
      <c r="C2" s="814"/>
      <c r="D2" s="756"/>
      <c r="E2" s="757"/>
      <c r="F2" s="757"/>
      <c r="G2" s="757"/>
      <c r="H2" s="757"/>
      <c r="I2" s="757"/>
      <c r="J2" s="757"/>
      <c r="K2" s="757"/>
      <c r="L2" s="757"/>
      <c r="M2" s="757"/>
      <c r="N2" s="758"/>
    </row>
    <row r="3" spans="1:14" ht="30" customHeight="1" thickBot="1" x14ac:dyDescent="0.25">
      <c r="A3" s="815"/>
      <c r="B3" s="816"/>
      <c r="C3" s="817"/>
      <c r="D3" s="759"/>
      <c r="E3" s="760"/>
      <c r="F3" s="760"/>
      <c r="G3" s="760"/>
      <c r="H3" s="760"/>
      <c r="I3" s="760"/>
      <c r="J3" s="760"/>
      <c r="K3" s="760"/>
      <c r="L3" s="760"/>
      <c r="M3" s="760"/>
      <c r="N3" s="761"/>
    </row>
    <row r="4" spans="1:14" ht="16.5" thickBot="1" x14ac:dyDescent="0.3">
      <c r="B4" s="231"/>
      <c r="C4" s="231"/>
    </row>
    <row r="5" spans="1:14" ht="21.95" customHeight="1" thickBot="1" x14ac:dyDescent="0.25">
      <c r="B5" s="37"/>
      <c r="C5" s="37"/>
      <c r="D5" s="829" t="s">
        <v>29</v>
      </c>
      <c r="E5" s="830"/>
      <c r="F5" s="826"/>
      <c r="G5" s="827"/>
      <c r="H5" s="828"/>
      <c r="I5" s="485" t="s">
        <v>177</v>
      </c>
    </row>
    <row r="6" spans="1:14" ht="44.25" customHeight="1" thickBot="1" x14ac:dyDescent="0.25">
      <c r="A6" s="361" t="s">
        <v>30</v>
      </c>
      <c r="B6" s="385" t="str">
        <f>+'DATOS  '!N6</f>
        <v>LCTH-XX-XXXX</v>
      </c>
      <c r="C6" s="232"/>
      <c r="F6" s="831"/>
      <c r="G6" s="832"/>
      <c r="H6" s="833"/>
    </row>
    <row r="7" spans="1:14" ht="15.75" thickBot="1" x14ac:dyDescent="0.25">
      <c r="A7" s="202"/>
      <c r="B7" s="202"/>
      <c r="C7" s="202"/>
    </row>
    <row r="8" spans="1:14" ht="27" customHeight="1" thickBot="1" x14ac:dyDescent="0.25">
      <c r="A8" s="202"/>
      <c r="B8" s="202"/>
      <c r="C8" s="202"/>
      <c r="D8" s="651" t="s">
        <v>22</v>
      </c>
      <c r="E8" s="652"/>
      <c r="F8" s="652"/>
      <c r="G8" s="652"/>
      <c r="H8" s="652"/>
      <c r="I8" s="652"/>
      <c r="J8" s="652"/>
      <c r="K8" s="652"/>
      <c r="L8" s="652"/>
      <c r="M8" s="653"/>
    </row>
    <row r="9" spans="1:14" ht="35.1" customHeight="1" x14ac:dyDescent="0.2">
      <c r="A9" s="847"/>
      <c r="B9" s="848"/>
      <c r="C9" s="202"/>
      <c r="D9" s="855" t="s">
        <v>268</v>
      </c>
      <c r="E9" s="856"/>
      <c r="F9" s="856"/>
      <c r="G9" s="856"/>
      <c r="H9" s="856"/>
      <c r="I9" s="856"/>
      <c r="J9" s="856"/>
      <c r="K9" s="856"/>
      <c r="L9" s="856"/>
      <c r="M9" s="857"/>
    </row>
    <row r="10" spans="1:14" ht="35.1" customHeight="1" thickBot="1" x14ac:dyDescent="0.25">
      <c r="A10" s="847"/>
      <c r="B10" s="848"/>
      <c r="C10" s="202"/>
      <c r="D10" s="858"/>
      <c r="E10" s="859"/>
      <c r="F10" s="859"/>
      <c r="G10" s="859"/>
      <c r="H10" s="859"/>
      <c r="I10" s="859"/>
      <c r="J10" s="859"/>
      <c r="K10" s="859"/>
      <c r="L10" s="859"/>
      <c r="M10" s="860"/>
    </row>
    <row r="11" spans="1:14" ht="27.75" customHeight="1" thickBot="1" x14ac:dyDescent="0.25">
      <c r="A11" s="201"/>
      <c r="B11" s="202"/>
      <c r="C11" s="202"/>
      <c r="D11" s="849" t="str">
        <f>VLOOKUP(M11,'DATOS  '!C65:P66,2,FALSE)</f>
        <v>El laboratorio toma acciones para evitar ajustes no previstos del equipamiento, según lo definido en el numeral 6.4.12 de la norma NTC ISO/IEC 17025:2017</v>
      </c>
      <c r="E11" s="850"/>
      <c r="F11" s="850"/>
      <c r="G11" s="850"/>
      <c r="H11" s="850"/>
      <c r="I11" s="850"/>
      <c r="J11" s="850"/>
      <c r="K11" s="850"/>
      <c r="L11" s="851"/>
      <c r="M11" s="303" t="s">
        <v>197</v>
      </c>
      <c r="N11" s="199"/>
    </row>
    <row r="12" spans="1:14" ht="15.75" customHeight="1" thickBot="1" x14ac:dyDescent="0.25">
      <c r="A12" s="202"/>
      <c r="B12" s="128"/>
      <c r="C12" s="128"/>
      <c r="D12" s="852"/>
      <c r="E12" s="853"/>
      <c r="F12" s="853"/>
      <c r="G12" s="853"/>
      <c r="H12" s="853"/>
      <c r="I12" s="853"/>
      <c r="J12" s="853"/>
      <c r="K12" s="853"/>
      <c r="L12" s="854"/>
      <c r="M12" s="302"/>
    </row>
    <row r="13" spans="1:14" x14ac:dyDescent="0.2">
      <c r="A13" s="202"/>
      <c r="B13" s="128"/>
      <c r="C13" s="128"/>
      <c r="D13" s="60"/>
      <c r="E13" s="60"/>
      <c r="F13" s="60"/>
      <c r="G13" s="60"/>
      <c r="H13" s="60"/>
      <c r="I13" s="60"/>
      <c r="J13" s="60"/>
      <c r="K13" s="60"/>
      <c r="L13" s="60"/>
    </row>
    <row r="14" spans="1:14" ht="15.75" thickBot="1" x14ac:dyDescent="0.25">
      <c r="B14" s="211"/>
      <c r="C14" s="211"/>
      <c r="D14" s="60"/>
      <c r="E14" s="60"/>
      <c r="F14" s="60"/>
      <c r="G14" s="60"/>
      <c r="H14" s="60"/>
      <c r="I14" s="825"/>
      <c r="J14" s="825"/>
      <c r="K14" s="825"/>
      <c r="L14" s="60"/>
    </row>
    <row r="15" spans="1:14" ht="21.95" customHeight="1" thickBot="1" x14ac:dyDescent="0.25">
      <c r="A15" s="229">
        <v>1</v>
      </c>
      <c r="B15" s="221"/>
      <c r="C15" s="221"/>
      <c r="D15" s="91"/>
      <c r="E15" s="91"/>
      <c r="F15" s="91"/>
      <c r="G15" s="91"/>
      <c r="H15" s="91"/>
      <c r="I15" s="91"/>
      <c r="J15" s="198"/>
      <c r="K15" s="41"/>
      <c r="L15" s="41"/>
      <c r="M15" s="42"/>
    </row>
    <row r="16" spans="1:14" ht="21.95" customHeight="1" thickBot="1" x14ac:dyDescent="0.25">
      <c r="A16" s="378" t="s">
        <v>31</v>
      </c>
      <c r="B16" s="397">
        <v>30</v>
      </c>
      <c r="C16" s="215" t="s">
        <v>8</v>
      </c>
      <c r="D16" s="87" t="s">
        <v>32</v>
      </c>
      <c r="E16" s="398">
        <v>20</v>
      </c>
      <c r="F16" s="346" t="s">
        <v>33</v>
      </c>
      <c r="G16" s="199"/>
      <c r="H16" s="199"/>
      <c r="I16" s="199"/>
      <c r="J16" s="199"/>
      <c r="M16" s="43"/>
    </row>
    <row r="17" spans="1:17" ht="21.95" customHeight="1" thickBot="1" x14ac:dyDescent="0.25">
      <c r="A17" s="379" t="s">
        <v>34</v>
      </c>
      <c r="B17" s="59" t="s">
        <v>35</v>
      </c>
      <c r="C17" s="59" t="s">
        <v>36</v>
      </c>
      <c r="D17" s="59" t="s">
        <v>37</v>
      </c>
      <c r="E17" s="90" t="s">
        <v>38</v>
      </c>
      <c r="F17" s="242" t="s">
        <v>39</v>
      </c>
      <c r="G17" s="407"/>
      <c r="H17" s="60"/>
      <c r="I17" s="60"/>
      <c r="J17" s="199"/>
      <c r="L17" s="46" t="s">
        <v>40</v>
      </c>
      <c r="M17" s="47" t="s">
        <v>41</v>
      </c>
      <c r="N17" s="33" t="s">
        <v>42</v>
      </c>
      <c r="O17" s="33" t="s">
        <v>43</v>
      </c>
    </row>
    <row r="18" spans="1:17" ht="21.95" customHeight="1" thickBot="1" x14ac:dyDescent="0.25">
      <c r="A18" s="380">
        <v>1</v>
      </c>
      <c r="B18" s="404"/>
      <c r="C18" s="404"/>
      <c r="D18" s="404"/>
      <c r="E18" s="405"/>
      <c r="F18" s="242" t="s">
        <v>44</v>
      </c>
      <c r="G18" s="408"/>
      <c r="H18" s="60"/>
      <c r="I18" s="60"/>
      <c r="J18" s="60"/>
      <c r="K18" s="60"/>
      <c r="L18" s="486">
        <f>+'RT03-F60'!B18*'Interpolación patrones'!$B$14+'Interpolación patrones'!$C$14+B18</f>
        <v>-7.7668845596522322</v>
      </c>
      <c r="M18" s="49">
        <f>+C18*'Interpolación patrones'!$I$14+'Interpolación patrones'!$J$14+C18</f>
        <v>-5.0212526836015743E-2</v>
      </c>
      <c r="N18" s="60">
        <f t="shared" ref="N18:N25" si="0">ABS($L$27-L18)</f>
        <v>0</v>
      </c>
      <c r="O18" s="60">
        <f>ABS($M$27-M18)</f>
        <v>0</v>
      </c>
      <c r="P18" s="60"/>
      <c r="Q18" s="60"/>
    </row>
    <row r="19" spans="1:17" ht="21.95" customHeight="1" thickBot="1" x14ac:dyDescent="0.25">
      <c r="A19" s="380">
        <v>2</v>
      </c>
      <c r="B19" s="404"/>
      <c r="C19" s="404"/>
      <c r="D19" s="404"/>
      <c r="E19" s="405"/>
      <c r="F19" s="242" t="s">
        <v>45</v>
      </c>
      <c r="G19" s="834" t="s">
        <v>46</v>
      </c>
      <c r="H19" s="835"/>
      <c r="I19" s="836"/>
      <c r="J19" s="247"/>
      <c r="K19" s="60"/>
      <c r="L19" s="290">
        <f>+'RT03-F60'!B19*'Interpolación patrones'!$B$14+'Interpolación patrones'!$C$14+B19</f>
        <v>-7.7668845596522322</v>
      </c>
      <c r="M19" s="49">
        <f>+C19*'Interpolación patrones'!$I$14+'Interpolación patrones'!$J$14+C19</f>
        <v>-5.0212526836015743E-2</v>
      </c>
      <c r="N19" s="60">
        <f t="shared" si="0"/>
        <v>0</v>
      </c>
      <c r="O19" s="60">
        <f t="shared" ref="O19:O26" si="1">ABS($M$27-M19)</f>
        <v>0</v>
      </c>
      <c r="P19" s="60"/>
      <c r="Q19" s="60"/>
    </row>
    <row r="20" spans="1:17" ht="21.95" customHeight="1" thickBot="1" x14ac:dyDescent="0.25">
      <c r="A20" s="380">
        <v>3</v>
      </c>
      <c r="B20" s="404"/>
      <c r="C20" s="404"/>
      <c r="D20" s="404"/>
      <c r="E20" s="405"/>
      <c r="F20" s="240" t="s">
        <v>47</v>
      </c>
      <c r="G20" s="274" t="s">
        <v>48</v>
      </c>
      <c r="H20" s="60"/>
      <c r="I20" s="60"/>
      <c r="J20" s="248"/>
      <c r="K20" s="60"/>
      <c r="L20" s="290">
        <f>+'RT03-F60'!B20*'Interpolación patrones'!$B$14+'Interpolación patrones'!$C$14+B20</f>
        <v>-7.7668845596522322</v>
      </c>
      <c r="M20" s="49">
        <f>+C20*'Interpolación patrones'!$I$14+'Interpolación patrones'!$J$14+C20</f>
        <v>-5.0212526836015743E-2</v>
      </c>
      <c r="N20" s="60">
        <f t="shared" si="0"/>
        <v>0</v>
      </c>
      <c r="O20" s="60">
        <f t="shared" si="1"/>
        <v>0</v>
      </c>
      <c r="P20" s="60"/>
      <c r="Q20" s="60"/>
    </row>
    <row r="21" spans="1:17" ht="21.95" customHeight="1" thickBot="1" x14ac:dyDescent="0.25">
      <c r="A21" s="380">
        <v>4</v>
      </c>
      <c r="B21" s="404"/>
      <c r="C21" s="404"/>
      <c r="D21" s="404"/>
      <c r="E21" s="405"/>
      <c r="F21" s="219" t="s">
        <v>49</v>
      </c>
      <c r="G21" s="339" t="s">
        <v>216</v>
      </c>
      <c r="H21" s="222" t="s">
        <v>50</v>
      </c>
      <c r="I21" s="245" t="s">
        <v>51</v>
      </c>
      <c r="J21" s="338" t="s">
        <v>226</v>
      </c>
      <c r="K21" s="60"/>
      <c r="L21" s="290">
        <f>+'RT03-F60'!B21*'Interpolación patrones'!$B$14+'Interpolación patrones'!$C$14+B21</f>
        <v>-7.7668845596522322</v>
      </c>
      <c r="M21" s="49">
        <f>+C21*'Interpolación patrones'!$I$14+'Interpolación patrones'!$J$14+C21</f>
        <v>-5.0212526836015743E-2</v>
      </c>
      <c r="N21" s="60">
        <f t="shared" si="0"/>
        <v>0</v>
      </c>
      <c r="O21" s="60">
        <f t="shared" si="1"/>
        <v>0</v>
      </c>
      <c r="P21" s="60"/>
      <c r="Q21" s="60"/>
    </row>
    <row r="22" spans="1:17" ht="21.95" customHeight="1" x14ac:dyDescent="0.2">
      <c r="A22" s="380">
        <v>5</v>
      </c>
      <c r="B22" s="404"/>
      <c r="C22" s="404"/>
      <c r="D22" s="404"/>
      <c r="E22" s="405"/>
      <c r="F22" s="220" t="s">
        <v>52</v>
      </c>
      <c r="G22" s="225" t="s">
        <v>53</v>
      </c>
      <c r="H22" s="239" t="s">
        <v>52</v>
      </c>
      <c r="I22" s="246" t="s">
        <v>53</v>
      </c>
      <c r="J22" s="247"/>
      <c r="K22" s="75"/>
      <c r="L22" s="290">
        <f>+'RT03-F60'!B22*'Interpolación patrones'!$B$14+'Interpolación patrones'!$C$14+B22</f>
        <v>-7.7668845596522322</v>
      </c>
      <c r="M22" s="49">
        <f>+C22*'Interpolación patrones'!$I$14+'Interpolación patrones'!$J$14+C22</f>
        <v>-5.0212526836015743E-2</v>
      </c>
      <c r="N22" s="60">
        <f t="shared" si="0"/>
        <v>0</v>
      </c>
      <c r="O22" s="60">
        <f t="shared" si="1"/>
        <v>0</v>
      </c>
      <c r="P22" s="60"/>
      <c r="Q22" s="60"/>
    </row>
    <row r="23" spans="1:17" ht="21.95" customHeight="1" thickBot="1" x14ac:dyDescent="0.25">
      <c r="A23" s="380">
        <v>6</v>
      </c>
      <c r="B23" s="404"/>
      <c r="C23" s="404"/>
      <c r="D23" s="404"/>
      <c r="E23" s="405"/>
      <c r="F23" s="409"/>
      <c r="G23" s="410"/>
      <c r="H23" s="369">
        <f>+F23*'Interpolación Condi Amb TH'!$B$16+'Interpolación Condi Amb TH'!$C$16+F23</f>
        <v>-0.25855281124799306</v>
      </c>
      <c r="I23" s="258">
        <f>+G23*'Interpolación Condi Amb TH'!$F$16+'Interpolación Condi Amb TH'!$G$16+G23</f>
        <v>-4.2136530955014422</v>
      </c>
      <c r="J23" s="247"/>
      <c r="K23" s="60"/>
      <c r="L23" s="290">
        <f>+'RT03-F60'!B23*'Interpolación patrones'!$B$14+'Interpolación patrones'!$C$14+B23</f>
        <v>-7.7668845596522322</v>
      </c>
      <c r="M23" s="49">
        <f>+C23*'Interpolación patrones'!$I$14+'Interpolación patrones'!$J$14+C23</f>
        <v>-5.0212526836015743E-2</v>
      </c>
      <c r="N23" s="60">
        <f t="shared" si="0"/>
        <v>0</v>
      </c>
      <c r="O23" s="60">
        <f t="shared" si="1"/>
        <v>0</v>
      </c>
      <c r="P23" s="60"/>
      <c r="Q23" s="60"/>
    </row>
    <row r="24" spans="1:17" ht="21.95" customHeight="1" x14ac:dyDescent="0.2">
      <c r="A24" s="380">
        <v>7</v>
      </c>
      <c r="B24" s="404"/>
      <c r="C24" s="404"/>
      <c r="D24" s="404"/>
      <c r="E24" s="405"/>
      <c r="F24" s="347" t="s">
        <v>54</v>
      </c>
      <c r="G24" s="368">
        <f>MAX(N18:N26)</f>
        <v>0</v>
      </c>
      <c r="H24" s="370" t="str">
        <f>+IF(G24&lt;'Interpolación patrones'!D7,"SI","NO")</f>
        <v>SI</v>
      </c>
      <c r="I24" s="91"/>
      <c r="L24" s="290">
        <f>+'RT03-F60'!B24*'Interpolación patrones'!$B$14+'Interpolación patrones'!$C$14+B24</f>
        <v>-7.7668845596522322</v>
      </c>
      <c r="M24" s="49">
        <f>+C24*'Interpolación patrones'!$I$14+'Interpolación patrones'!$J$14+C24</f>
        <v>-5.0212526836015743E-2</v>
      </c>
      <c r="N24" s="60">
        <f t="shared" si="0"/>
        <v>0</v>
      </c>
      <c r="O24" s="60">
        <f t="shared" si="1"/>
        <v>0</v>
      </c>
      <c r="P24" s="228"/>
      <c r="Q24" s="228"/>
    </row>
    <row r="25" spans="1:17" ht="21.95" customHeight="1" x14ac:dyDescent="0.2">
      <c r="A25" s="380">
        <v>8</v>
      </c>
      <c r="B25" s="404"/>
      <c r="C25" s="404"/>
      <c r="D25" s="404"/>
      <c r="E25" s="405"/>
      <c r="F25" s="347" t="s">
        <v>55</v>
      </c>
      <c r="G25" s="368">
        <f>MAX(O18:O26)</f>
        <v>0</v>
      </c>
      <c r="H25" s="370" t="str">
        <f>+IF(G25&lt;'Interpolación patrones'!$K$8,"SI","NO")</f>
        <v>SI</v>
      </c>
      <c r="I25" s="199"/>
      <c r="L25" s="290">
        <f>+'RT03-F60'!B25*'Interpolación patrones'!$B$14+'Interpolación patrones'!$C$14+B25</f>
        <v>-7.7668845596522322</v>
      </c>
      <c r="M25" s="49">
        <f>+C25*'Interpolación patrones'!$I$14+'Interpolación patrones'!$J$14+C25</f>
        <v>-5.0212526836015743E-2</v>
      </c>
      <c r="N25" s="60">
        <f t="shared" si="0"/>
        <v>0</v>
      </c>
      <c r="O25" s="60">
        <f t="shared" si="1"/>
        <v>0</v>
      </c>
    </row>
    <row r="26" spans="1:17" ht="21.95" customHeight="1" thickBot="1" x14ac:dyDescent="0.25">
      <c r="A26" s="382">
        <v>9</v>
      </c>
      <c r="B26" s="406"/>
      <c r="C26" s="406"/>
      <c r="D26" s="404"/>
      <c r="E26" s="405"/>
      <c r="F26" s="821" t="s">
        <v>56</v>
      </c>
      <c r="G26" s="823" t="str">
        <f>+IF(AND(H24="SI",H25="SI"),"SI","NO")</f>
        <v>SI</v>
      </c>
      <c r="H26" s="60"/>
      <c r="I26" s="60"/>
      <c r="J26" s="60"/>
      <c r="K26" s="60"/>
      <c r="L26" s="290">
        <f>+'RT03-F60'!B26*'Interpolación patrones'!$B$14+'Interpolación patrones'!$C$14+B26</f>
        <v>-7.7668845596522322</v>
      </c>
      <c r="M26" s="49">
        <f>+C26*'Interpolación patrones'!$I$14+'Interpolación patrones'!$J$14+C26</f>
        <v>-5.0212526836015743E-2</v>
      </c>
      <c r="N26" s="60">
        <f t="shared" ref="N26" si="2">ABS($L$27-L26)</f>
        <v>0</v>
      </c>
      <c r="O26" s="60">
        <f t="shared" si="1"/>
        <v>0</v>
      </c>
      <c r="P26" s="60"/>
      <c r="Q26" s="60"/>
    </row>
    <row r="27" spans="1:17" ht="21.95" customHeight="1" thickBot="1" x14ac:dyDescent="0.25">
      <c r="A27" s="71" t="s">
        <v>57</v>
      </c>
      <c r="B27" s="383" t="e">
        <f>AVERAGE(B18:B26)</f>
        <v>#DIV/0!</v>
      </c>
      <c r="C27" s="383" t="e">
        <f>AVERAGE(C18:C26)</f>
        <v>#DIV/0!</v>
      </c>
      <c r="D27" s="383" t="e">
        <f>AVERAGE(D18:D26)</f>
        <v>#DIV/0!</v>
      </c>
      <c r="E27" s="384" t="e">
        <f>AVERAGE(E18:E26)</f>
        <v>#DIV/0!</v>
      </c>
      <c r="F27" s="822"/>
      <c r="G27" s="824"/>
      <c r="H27" s="60"/>
      <c r="I27" s="60"/>
      <c r="J27" s="60"/>
      <c r="K27" s="56" t="s">
        <v>57</v>
      </c>
      <c r="L27" s="291">
        <f>+AVERAGE(L18:L26)</f>
        <v>-7.7668845596522322</v>
      </c>
      <c r="M27" s="216">
        <f>+AVERAGE(M18:M26)</f>
        <v>-5.0212526836015743E-2</v>
      </c>
      <c r="N27" s="60"/>
      <c r="O27" s="60"/>
      <c r="P27" s="60"/>
      <c r="Q27" s="60"/>
    </row>
    <row r="28" spans="1:17" ht="21.95" customHeight="1" thickBot="1" x14ac:dyDescent="0.25">
      <c r="A28" s="58" t="s">
        <v>58</v>
      </c>
      <c r="B28" s="269" t="e">
        <f>_xlfn.STDEV.S(B18:B26)</f>
        <v>#DIV/0!</v>
      </c>
      <c r="C28" s="269" t="e">
        <f>_xlfn.STDEV.S(C18:C26)</f>
        <v>#DIV/0!</v>
      </c>
      <c r="D28" s="269" t="e">
        <f t="shared" ref="D28:E28" si="3">_xlfn.STDEV.S(D18:D26)</f>
        <v>#DIV/0!</v>
      </c>
      <c r="E28" s="270" t="e">
        <f t="shared" si="3"/>
        <v>#DIV/0!</v>
      </c>
      <c r="H28" s="60"/>
      <c r="I28" s="60"/>
      <c r="J28" s="60"/>
      <c r="K28" s="58" t="s">
        <v>58</v>
      </c>
      <c r="L28" s="217">
        <f>STDEV(L18:L26)</f>
        <v>0</v>
      </c>
      <c r="M28" s="218">
        <f>STDEV(M18:M26)</f>
        <v>0</v>
      </c>
      <c r="N28" s="60"/>
      <c r="O28" s="60"/>
      <c r="P28" s="60"/>
      <c r="Q28" s="60"/>
    </row>
    <row r="29" spans="1:17" ht="21.95" customHeight="1" thickBot="1" x14ac:dyDescent="0.25">
      <c r="A29" s="230"/>
      <c r="B29" s="128"/>
      <c r="C29" s="128"/>
      <c r="D29" s="60"/>
      <c r="E29" s="60"/>
      <c r="F29" s="60"/>
      <c r="G29" s="60"/>
      <c r="H29" s="60"/>
      <c r="I29" s="60"/>
      <c r="J29" s="76"/>
      <c r="K29" s="60"/>
      <c r="L29" s="60"/>
      <c r="M29" s="60"/>
      <c r="N29" s="60"/>
      <c r="O29" s="60"/>
      <c r="P29" s="60"/>
      <c r="Q29" s="60"/>
    </row>
    <row r="30" spans="1:17" ht="21.95" customHeight="1" thickBot="1" x14ac:dyDescent="0.25">
      <c r="A30" s="197">
        <v>2</v>
      </c>
      <c r="B30" s="91"/>
      <c r="C30" s="91"/>
      <c r="D30" s="91"/>
      <c r="E30" s="91"/>
      <c r="F30" s="91"/>
      <c r="G30" s="91"/>
      <c r="H30" s="91"/>
      <c r="I30" s="91"/>
      <c r="J30" s="91"/>
      <c r="K30" s="91"/>
      <c r="L30" s="91"/>
      <c r="M30" s="91"/>
      <c r="N30" s="60"/>
      <c r="O30" s="60"/>
      <c r="P30" s="60"/>
      <c r="Q30" s="60"/>
    </row>
    <row r="31" spans="1:17" ht="21.95" customHeight="1" thickBot="1" x14ac:dyDescent="0.25">
      <c r="A31" s="378" t="s">
        <v>31</v>
      </c>
      <c r="B31" s="397">
        <v>50</v>
      </c>
      <c r="C31" s="72" t="s">
        <v>8</v>
      </c>
      <c r="D31" s="358" t="s">
        <v>32</v>
      </c>
      <c r="E31" s="399">
        <v>20</v>
      </c>
      <c r="F31" s="355" t="s">
        <v>33</v>
      </c>
      <c r="G31" s="60"/>
      <c r="H31" s="60"/>
      <c r="I31" s="60"/>
      <c r="J31" s="60"/>
      <c r="K31" s="60"/>
      <c r="L31" s="60"/>
      <c r="M31" s="60"/>
      <c r="N31" s="60"/>
      <c r="O31" s="60"/>
      <c r="P31" s="60"/>
      <c r="Q31" s="60"/>
    </row>
    <row r="32" spans="1:17" ht="21.95" customHeight="1" thickBot="1" x14ac:dyDescent="0.25">
      <c r="A32" s="379" t="s">
        <v>34</v>
      </c>
      <c r="B32" s="59" t="s">
        <v>35</v>
      </c>
      <c r="C32" s="241" t="s">
        <v>36</v>
      </c>
      <c r="D32" s="241" t="s">
        <v>37</v>
      </c>
      <c r="E32" s="351" t="s">
        <v>38</v>
      </c>
      <c r="F32" s="356" t="s">
        <v>39</v>
      </c>
      <c r="G32" s="417"/>
      <c r="H32" s="60"/>
      <c r="I32" s="60"/>
      <c r="J32" s="60"/>
      <c r="K32" s="92"/>
      <c r="L32" s="46" t="s">
        <v>40</v>
      </c>
      <c r="M32" s="233" t="s">
        <v>41</v>
      </c>
      <c r="N32" s="33" t="s">
        <v>42</v>
      </c>
      <c r="O32" s="33" t="s">
        <v>43</v>
      </c>
      <c r="P32" s="228"/>
      <c r="Q32" s="228"/>
    </row>
    <row r="33" spans="1:17" ht="21.95" customHeight="1" thickBot="1" x14ac:dyDescent="0.25">
      <c r="A33" s="380">
        <v>1</v>
      </c>
      <c r="B33" s="411"/>
      <c r="C33" s="412"/>
      <c r="D33" s="404"/>
      <c r="E33" s="405"/>
      <c r="F33" s="256" t="s">
        <v>44</v>
      </c>
      <c r="G33" s="418"/>
      <c r="H33" s="60"/>
      <c r="I33" s="60"/>
      <c r="J33" s="199"/>
      <c r="L33" s="289">
        <f>+'RT03-F60'!B33*'Interpolación patrones'!$B$14+'Interpolación patrones'!$C$14+B33</f>
        <v>-7.7668845596522322</v>
      </c>
      <c r="M33" s="49">
        <f>+C33*'Interpolación patrones'!$I$14+'Interpolación patrones'!$J$14+C33</f>
        <v>-5.0212526836015743E-2</v>
      </c>
      <c r="N33" s="60">
        <f>ABS($L$42-L33)</f>
        <v>0</v>
      </c>
      <c r="O33" s="60">
        <f>ABS($M$42-M33)</f>
        <v>0</v>
      </c>
    </row>
    <row r="34" spans="1:17" ht="21.95" customHeight="1" thickBot="1" x14ac:dyDescent="0.25">
      <c r="A34" s="380">
        <v>2</v>
      </c>
      <c r="B34" s="411"/>
      <c r="C34" s="412"/>
      <c r="D34" s="404"/>
      <c r="E34" s="405"/>
      <c r="F34" s="352" t="s">
        <v>45</v>
      </c>
      <c r="G34" s="818" t="str">
        <f>G19</f>
        <v>M-011</v>
      </c>
      <c r="H34" s="819"/>
      <c r="I34" s="820"/>
      <c r="J34" s="60"/>
      <c r="K34" s="60"/>
      <c r="L34" s="290">
        <f>+'RT03-F60'!B34*'Interpolación patrones'!$B$14+'Interpolación patrones'!$C$14+B34</f>
        <v>-7.7668845596522322</v>
      </c>
      <c r="M34" s="49">
        <f>+C34*'Interpolación patrones'!$I$14+'Interpolación patrones'!$J$14+C34</f>
        <v>-5.0212526836015743E-2</v>
      </c>
      <c r="N34" s="60">
        <f t="shared" ref="N34:N41" si="4">ABS($L$42-L34)</f>
        <v>0</v>
      </c>
      <c r="O34" s="60">
        <f t="shared" ref="O34:O40" si="5">ABS($M$42-M34)</f>
        <v>0</v>
      </c>
      <c r="P34" s="60"/>
      <c r="Q34" s="60"/>
    </row>
    <row r="35" spans="1:17" ht="21.95" customHeight="1" thickBot="1" x14ac:dyDescent="0.25">
      <c r="A35" s="380">
        <v>3</v>
      </c>
      <c r="B35" s="411"/>
      <c r="C35" s="412"/>
      <c r="D35" s="404"/>
      <c r="E35" s="405"/>
      <c r="F35" s="353" t="s">
        <v>47</v>
      </c>
      <c r="G35" s="348" t="s">
        <v>48</v>
      </c>
      <c r="H35" s="60"/>
      <c r="I35" s="60"/>
      <c r="J35" s="248"/>
      <c r="K35" s="60"/>
      <c r="L35" s="290">
        <f>+'RT03-F60'!B35*'Interpolación patrones'!$B$14+'Interpolación patrones'!$C$14+B35</f>
        <v>-7.7668845596522322</v>
      </c>
      <c r="M35" s="49">
        <f>+C35*'Interpolación patrones'!$I$14+'Interpolación patrones'!$J$14+C35</f>
        <v>-5.0212526836015743E-2</v>
      </c>
      <c r="N35" s="60">
        <f t="shared" si="4"/>
        <v>0</v>
      </c>
      <c r="O35" s="60">
        <f t="shared" si="5"/>
        <v>0</v>
      </c>
      <c r="P35" s="60"/>
      <c r="Q35" s="60"/>
    </row>
    <row r="36" spans="1:17" ht="21.95" customHeight="1" thickBot="1" x14ac:dyDescent="0.25">
      <c r="A36" s="380">
        <v>4</v>
      </c>
      <c r="B36" s="411"/>
      <c r="C36" s="412"/>
      <c r="D36" s="404"/>
      <c r="E36" s="405"/>
      <c r="F36" s="353" t="s">
        <v>49</v>
      </c>
      <c r="G36" s="349" t="str">
        <f>+G21</f>
        <v>completa</v>
      </c>
      <c r="H36" s="222" t="s">
        <v>50</v>
      </c>
      <c r="I36" s="223" t="s">
        <v>51</v>
      </c>
      <c r="J36" s="340" t="str">
        <f>J21</f>
        <v>TH-013</v>
      </c>
      <c r="K36" s="247"/>
      <c r="L36" s="290">
        <f>+'RT03-F60'!B36*'Interpolación patrones'!$B$14+'Interpolación patrones'!$C$14+B36</f>
        <v>-7.7668845596522322</v>
      </c>
      <c r="M36" s="49">
        <f>+C36*'Interpolación patrones'!$I$14+'Interpolación patrones'!$J$14+C36</f>
        <v>-5.0212526836015743E-2</v>
      </c>
      <c r="N36" s="60">
        <f t="shared" si="4"/>
        <v>0</v>
      </c>
      <c r="O36" s="60">
        <f t="shared" si="5"/>
        <v>0</v>
      </c>
      <c r="P36" s="60"/>
      <c r="Q36" s="60"/>
    </row>
    <row r="37" spans="1:17" ht="21.95" customHeight="1" x14ac:dyDescent="0.2">
      <c r="A37" s="380">
        <v>5</v>
      </c>
      <c r="B37" s="411"/>
      <c r="C37" s="412"/>
      <c r="D37" s="404"/>
      <c r="E37" s="405"/>
      <c r="F37" s="354" t="s">
        <v>52</v>
      </c>
      <c r="G37" s="350" t="s">
        <v>53</v>
      </c>
      <c r="H37" s="257" t="s">
        <v>52</v>
      </c>
      <c r="I37" s="226" t="s">
        <v>53</v>
      </c>
      <c r="J37" s="91"/>
      <c r="K37" s="60"/>
      <c r="L37" s="290">
        <f>+'RT03-F60'!B37*'Interpolación patrones'!$B$14+'Interpolación patrones'!$C$14+B37</f>
        <v>-7.7668845596522322</v>
      </c>
      <c r="M37" s="49">
        <f>+C37*'Interpolación patrones'!$I$14+'Interpolación patrones'!$J$14+C37</f>
        <v>-5.0212526836015743E-2</v>
      </c>
      <c r="N37" s="60">
        <f t="shared" si="4"/>
        <v>0</v>
      </c>
      <c r="O37" s="60">
        <f t="shared" si="5"/>
        <v>0</v>
      </c>
      <c r="P37" s="60"/>
      <c r="Q37" s="60"/>
    </row>
    <row r="38" spans="1:17" ht="21.95" customHeight="1" thickBot="1" x14ac:dyDescent="0.25">
      <c r="A38" s="380">
        <v>6</v>
      </c>
      <c r="B38" s="411"/>
      <c r="C38" s="412"/>
      <c r="D38" s="404"/>
      <c r="E38" s="405"/>
      <c r="F38" s="419"/>
      <c r="G38" s="420"/>
      <c r="H38" s="372">
        <f>+F38*'Interpolación Condi Amb TH'!$B$16+'Interpolación Condi Amb TH'!$C$16+F38</f>
        <v>-0.25855281124799306</v>
      </c>
      <c r="I38" s="259">
        <f>+G38*'Interpolación Condi Amb TH'!$F$16+'Interpolación Condi Amb TH'!$G$16+G38</f>
        <v>-4.2136530955014422</v>
      </c>
      <c r="J38" s="60"/>
      <c r="K38" s="60"/>
      <c r="L38" s="290">
        <f>+'RT03-F60'!B38*'Interpolación patrones'!$B$14+'Interpolación patrones'!$C$14+B38</f>
        <v>-7.7668845596522322</v>
      </c>
      <c r="M38" s="49">
        <f>+C38*'Interpolación patrones'!$I$14+'Interpolación patrones'!$J$14+C38</f>
        <v>-5.0212526836015743E-2</v>
      </c>
      <c r="N38" s="60">
        <f t="shared" si="4"/>
        <v>0</v>
      </c>
      <c r="O38" s="60">
        <f t="shared" si="5"/>
        <v>0</v>
      </c>
      <c r="P38" s="60"/>
      <c r="Q38" s="60"/>
    </row>
    <row r="39" spans="1:17" ht="21.95" customHeight="1" x14ac:dyDescent="0.2">
      <c r="A39" s="380">
        <v>7</v>
      </c>
      <c r="B39" s="411"/>
      <c r="C39" s="412"/>
      <c r="D39" s="404"/>
      <c r="E39" s="405"/>
      <c r="F39" s="357" t="s">
        <v>54</v>
      </c>
      <c r="G39" s="371">
        <f>MAX(N33:N41)</f>
        <v>0</v>
      </c>
      <c r="H39" s="370" t="str">
        <f>+IF(G39&lt;'Interpolación patrones'!D8,"SI","NO")</f>
        <v>SI</v>
      </c>
      <c r="I39" s="60"/>
      <c r="L39" s="290">
        <f>+'RT03-F60'!B39*'Interpolación patrones'!$B$14+'Interpolación patrones'!$C$14+B39</f>
        <v>-7.7668845596522322</v>
      </c>
      <c r="M39" s="49">
        <f>+C39*'Interpolación patrones'!$I$14+'Interpolación patrones'!$J$14+C39</f>
        <v>-5.0212526836015743E-2</v>
      </c>
      <c r="N39" s="60">
        <f t="shared" si="4"/>
        <v>0</v>
      </c>
      <c r="O39" s="60">
        <f t="shared" si="5"/>
        <v>0</v>
      </c>
      <c r="P39" s="60"/>
      <c r="Q39" s="60"/>
    </row>
    <row r="40" spans="1:17" ht="21.95" customHeight="1" x14ac:dyDescent="0.2">
      <c r="A40" s="380">
        <v>8</v>
      </c>
      <c r="B40" s="411"/>
      <c r="C40" s="412"/>
      <c r="D40" s="404"/>
      <c r="E40" s="405"/>
      <c r="F40" s="357" t="s">
        <v>55</v>
      </c>
      <c r="G40" s="371">
        <f>MAX(O33:O41)</f>
        <v>0</v>
      </c>
      <c r="H40" s="370" t="str">
        <f>+IF(G40&lt;'Interpolación patrones'!$K$8,"SI","NO")</f>
        <v>SI</v>
      </c>
      <c r="I40" s="228"/>
      <c r="L40" s="290">
        <f>+'RT03-F60'!B40*'Interpolación patrones'!$B$14+'Interpolación patrones'!$C$14+B40</f>
        <v>-7.7668845596522322</v>
      </c>
      <c r="M40" s="49">
        <f>+C40*'Interpolación patrones'!$I$14+'Interpolación patrones'!$J$14+C40</f>
        <v>-5.0212526836015743E-2</v>
      </c>
      <c r="N40" s="60">
        <f t="shared" si="4"/>
        <v>0</v>
      </c>
      <c r="O40" s="60">
        <f t="shared" si="5"/>
        <v>0</v>
      </c>
      <c r="P40" s="228"/>
      <c r="Q40" s="228"/>
    </row>
    <row r="41" spans="1:17" ht="21.95" customHeight="1" thickBot="1" x14ac:dyDescent="0.25">
      <c r="A41" s="382">
        <v>9</v>
      </c>
      <c r="B41" s="414"/>
      <c r="C41" s="415"/>
      <c r="D41" s="404"/>
      <c r="E41" s="405"/>
      <c r="F41" s="864" t="s">
        <v>56</v>
      </c>
      <c r="G41" s="866" t="str">
        <f>+IF(AND(H39="SI",H40="SI"),"SI","NO")</f>
        <v>SI</v>
      </c>
      <c r="H41" s="199"/>
      <c r="I41" s="199"/>
      <c r="J41" s="199"/>
      <c r="L41" s="290">
        <f>+'RT03-F60'!B41*'Interpolación patrones'!$B$14+'Interpolación patrones'!$C$14+B41</f>
        <v>-7.7668845596522322</v>
      </c>
      <c r="M41" s="49">
        <f>+C41*'Interpolación patrones'!$I$14+'Interpolación patrones'!$J$14+C41</f>
        <v>-5.0212526836015743E-2</v>
      </c>
      <c r="N41" s="60">
        <f t="shared" si="4"/>
        <v>0</v>
      </c>
      <c r="O41" s="60">
        <f>ABS($M$42-M41)</f>
        <v>0</v>
      </c>
    </row>
    <row r="42" spans="1:17" ht="24" customHeight="1" thickBot="1" x14ac:dyDescent="0.25">
      <c r="A42" s="71" t="s">
        <v>57</v>
      </c>
      <c r="B42" s="383" t="e">
        <f>AVERAGE(B33:B41)</f>
        <v>#DIV/0!</v>
      </c>
      <c r="C42" s="383" t="e">
        <f>AVERAGE(C33:C41)</f>
        <v>#DIV/0!</v>
      </c>
      <c r="D42" s="383" t="e">
        <f>AVERAGE(D33:D41)</f>
        <v>#DIV/0!</v>
      </c>
      <c r="E42" s="384" t="e">
        <f>AVERAGE(E33:E41)</f>
        <v>#DIV/0!</v>
      </c>
      <c r="F42" s="865"/>
      <c r="G42" s="867"/>
      <c r="H42" s="199"/>
      <c r="I42" s="199"/>
      <c r="J42" s="199"/>
      <c r="K42" s="56" t="s">
        <v>57</v>
      </c>
      <c r="L42" s="267">
        <f>+AVERAGE(L33:L41)</f>
        <v>-7.7668845596522322</v>
      </c>
      <c r="M42" s="268">
        <f>+AVERAGE(M33:M41)</f>
        <v>-5.0212526836015743E-2</v>
      </c>
    </row>
    <row r="43" spans="1:17" ht="21.95" customHeight="1" thickBot="1" x14ac:dyDescent="0.25">
      <c r="A43" s="58" t="s">
        <v>58</v>
      </c>
      <c r="B43" s="269" t="e">
        <f>_xlfn.STDEV.S(B33:B41)</f>
        <v>#DIV/0!</v>
      </c>
      <c r="C43" s="269" t="e">
        <f>_xlfn.STDEV.S(C33:C41)</f>
        <v>#DIV/0!</v>
      </c>
      <c r="D43" s="269" t="e">
        <f t="shared" ref="D43:E43" si="6">_xlfn.STDEV.S(D33:D41)</f>
        <v>#DIV/0!</v>
      </c>
      <c r="E43" s="270" t="e">
        <f t="shared" si="6"/>
        <v>#DIV/0!</v>
      </c>
      <c r="F43" s="200"/>
      <c r="G43" s="200"/>
      <c r="H43" s="200"/>
      <c r="I43" s="200"/>
      <c r="J43" s="76"/>
      <c r="K43" s="58" t="s">
        <v>58</v>
      </c>
      <c r="L43" s="63">
        <f>STDEV(L33:L41)</f>
        <v>0</v>
      </c>
      <c r="M43" s="64">
        <f>STDEV(M33:M41)</f>
        <v>0</v>
      </c>
    </row>
    <row r="44" spans="1:17" ht="21.95" customHeight="1" thickBot="1" x14ac:dyDescent="0.3">
      <c r="B44" s="39"/>
      <c r="C44" s="39"/>
    </row>
    <row r="45" spans="1:17" ht="21.95" customHeight="1" thickBot="1" x14ac:dyDescent="0.25">
      <c r="A45" s="197">
        <v>3</v>
      </c>
      <c r="B45" s="79"/>
      <c r="C45" s="79"/>
      <c r="D45" s="198"/>
      <c r="E45" s="198"/>
      <c r="F45" s="198"/>
      <c r="G45" s="198"/>
      <c r="H45" s="198"/>
      <c r="I45" s="198"/>
      <c r="J45" s="198"/>
      <c r="K45" s="41"/>
      <c r="L45" s="41"/>
      <c r="M45" s="42"/>
    </row>
    <row r="46" spans="1:17" ht="21.95" customHeight="1" thickBot="1" x14ac:dyDescent="0.25">
      <c r="A46" s="378" t="s">
        <v>31</v>
      </c>
      <c r="B46" s="401">
        <v>80</v>
      </c>
      <c r="C46" s="72" t="s">
        <v>8</v>
      </c>
      <c r="D46" s="87" t="s">
        <v>32</v>
      </c>
      <c r="E46" s="400">
        <v>20</v>
      </c>
      <c r="F46" s="359" t="s">
        <v>33</v>
      </c>
      <c r="G46" s="247"/>
      <c r="H46" s="60"/>
      <c r="I46" s="60"/>
      <c r="J46" s="60"/>
      <c r="M46" s="43"/>
    </row>
    <row r="47" spans="1:17" ht="21.95" customHeight="1" thickBot="1" x14ac:dyDescent="0.25">
      <c r="A47" s="380" t="s">
        <v>34</v>
      </c>
      <c r="B47" s="59" t="s">
        <v>35</v>
      </c>
      <c r="C47" s="59" t="s">
        <v>36</v>
      </c>
      <c r="D47" s="242" t="s">
        <v>37</v>
      </c>
      <c r="E47" s="90" t="s">
        <v>38</v>
      </c>
      <c r="F47" s="242" t="s">
        <v>39</v>
      </c>
      <c r="G47" s="421"/>
      <c r="H47" s="60"/>
      <c r="I47" s="60"/>
      <c r="L47" s="46" t="s">
        <v>40</v>
      </c>
      <c r="M47" s="47" t="s">
        <v>41</v>
      </c>
      <c r="N47" s="33" t="s">
        <v>42</v>
      </c>
      <c r="O47" s="33" t="s">
        <v>43</v>
      </c>
    </row>
    <row r="48" spans="1:17" ht="21.95" customHeight="1" thickBot="1" x14ac:dyDescent="0.3">
      <c r="A48" s="380">
        <v>1</v>
      </c>
      <c r="B48" s="404"/>
      <c r="C48" s="404"/>
      <c r="D48" s="404"/>
      <c r="E48" s="413"/>
      <c r="F48" s="242" t="s">
        <v>44</v>
      </c>
      <c r="G48" s="422"/>
      <c r="H48" s="60"/>
      <c r="I48" s="60"/>
      <c r="K48" s="255"/>
      <c r="L48" s="48">
        <f>+'RT03-F60'!B48*'Interpolación patrones'!$B$14+'Interpolación patrones'!$C$14+B48</f>
        <v>-7.7668845596522322</v>
      </c>
      <c r="M48" s="49">
        <f>+C48*'Interpolación patrones'!$I$14+'Interpolación patrones'!$J$14+C48</f>
        <v>-5.0212526836015743E-2</v>
      </c>
      <c r="N48" s="60">
        <f>ABS($L$57-L48)</f>
        <v>0</v>
      </c>
      <c r="O48" s="60">
        <f>ABS($M$57-M48)</f>
        <v>0</v>
      </c>
    </row>
    <row r="49" spans="1:15" ht="21.95" customHeight="1" thickBot="1" x14ac:dyDescent="0.25">
      <c r="A49" s="380">
        <v>2</v>
      </c>
      <c r="B49" s="404"/>
      <c r="C49" s="404"/>
      <c r="D49" s="404"/>
      <c r="E49" s="413"/>
      <c r="F49" s="273" t="s">
        <v>45</v>
      </c>
      <c r="G49" s="834" t="str">
        <f>G19</f>
        <v>M-011</v>
      </c>
      <c r="H49" s="835"/>
      <c r="I49" s="836"/>
      <c r="L49" s="50">
        <f>+'RT03-F60'!B49*'Interpolación patrones'!$B$14+'Interpolación patrones'!$C$14+B49</f>
        <v>-7.7668845596522322</v>
      </c>
      <c r="M49" s="49">
        <f>+C49*'Interpolación patrones'!$I$14+'Interpolación patrones'!$J$14+C49</f>
        <v>-5.0212526836015743E-2</v>
      </c>
      <c r="N49" s="60">
        <f t="shared" ref="N49:N56" si="7">ABS($L$57-L49)</f>
        <v>0</v>
      </c>
      <c r="O49" s="60">
        <f t="shared" ref="O49:O56" si="8">ABS($M$57-M49)</f>
        <v>0</v>
      </c>
    </row>
    <row r="50" spans="1:15" ht="21.95" customHeight="1" thickBot="1" x14ac:dyDescent="0.25">
      <c r="A50" s="380">
        <v>3</v>
      </c>
      <c r="B50" s="404"/>
      <c r="C50" s="404"/>
      <c r="D50" s="404"/>
      <c r="E50" s="413"/>
      <c r="F50" s="219" t="s">
        <v>47</v>
      </c>
      <c r="G50" s="274" t="s">
        <v>48</v>
      </c>
      <c r="J50" s="254"/>
      <c r="L50" s="50">
        <f>+'RT03-F60'!B50*'Interpolación patrones'!$B$14+'Interpolación patrones'!$C$14+B50</f>
        <v>-7.7668845596522322</v>
      </c>
      <c r="M50" s="49">
        <f>+C50*'Interpolación patrones'!$I$14+'Interpolación patrones'!$J$14+C50</f>
        <v>-5.0212526836015743E-2</v>
      </c>
      <c r="N50" s="60">
        <f t="shared" si="7"/>
        <v>0</v>
      </c>
      <c r="O50" s="60">
        <f t="shared" si="8"/>
        <v>0</v>
      </c>
    </row>
    <row r="51" spans="1:15" ht="21.95" customHeight="1" thickBot="1" x14ac:dyDescent="0.25">
      <c r="A51" s="380">
        <v>4</v>
      </c>
      <c r="B51" s="404"/>
      <c r="C51" s="404"/>
      <c r="D51" s="404"/>
      <c r="E51" s="413"/>
      <c r="F51" s="219" t="s">
        <v>49</v>
      </c>
      <c r="G51" s="341" t="str">
        <f>+G36</f>
        <v>completa</v>
      </c>
      <c r="H51" s="236" t="s">
        <v>50</v>
      </c>
      <c r="I51" s="237" t="s">
        <v>51</v>
      </c>
      <c r="J51" s="342" t="str">
        <f>J21</f>
        <v>TH-013</v>
      </c>
      <c r="K51" s="250"/>
      <c r="L51" s="50">
        <f>+'RT03-F60'!B51*'Interpolación patrones'!$B$14+'Interpolación patrones'!$C$14+B51</f>
        <v>-7.7668845596522322</v>
      </c>
      <c r="M51" s="49">
        <f>+C51*'Interpolación patrones'!$I$14+'Interpolación patrones'!$J$14+C51</f>
        <v>-5.0212526836015743E-2</v>
      </c>
      <c r="N51" s="60">
        <f t="shared" si="7"/>
        <v>0</v>
      </c>
      <c r="O51" s="60">
        <f t="shared" si="8"/>
        <v>0</v>
      </c>
    </row>
    <row r="52" spans="1:15" ht="21.95" customHeight="1" x14ac:dyDescent="0.2">
      <c r="A52" s="380">
        <v>5</v>
      </c>
      <c r="B52" s="404"/>
      <c r="C52" s="404"/>
      <c r="D52" s="404"/>
      <c r="E52" s="413"/>
      <c r="F52" s="220" t="s">
        <v>52</v>
      </c>
      <c r="G52" s="238" t="s">
        <v>53</v>
      </c>
      <c r="H52" s="241" t="s">
        <v>52</v>
      </c>
      <c r="I52" s="226" t="s">
        <v>53</v>
      </c>
      <c r="J52" s="41"/>
      <c r="K52" s="43"/>
      <c r="L52" s="50">
        <f>+'RT03-F60'!B52*'Interpolación patrones'!$B$14+'Interpolación patrones'!$C$14+B52</f>
        <v>-7.7668845596522322</v>
      </c>
      <c r="M52" s="49">
        <f>+C52*'Interpolación patrones'!$I$14+'Interpolación patrones'!$J$14+C52</f>
        <v>-5.0212526836015743E-2</v>
      </c>
      <c r="N52" s="60">
        <f t="shared" si="7"/>
        <v>0</v>
      </c>
      <c r="O52" s="60">
        <f>ABS($M$57-M52)</f>
        <v>0</v>
      </c>
    </row>
    <row r="53" spans="1:15" ht="21.95" customHeight="1" thickBot="1" x14ac:dyDescent="0.25">
      <c r="A53" s="380">
        <v>6</v>
      </c>
      <c r="B53" s="404"/>
      <c r="C53" s="404"/>
      <c r="D53" s="404"/>
      <c r="E53" s="413"/>
      <c r="F53" s="475"/>
      <c r="G53" s="410"/>
      <c r="H53" s="373">
        <f>+F53*'Interpolación Condi Amb TH'!$B$16+'Interpolación Condi Amb TH'!$C$16+F53</f>
        <v>-0.25855281124799306</v>
      </c>
      <c r="I53" s="259">
        <f>+G53*'Interpolación Condi Amb TH'!$F$16+'Interpolación Condi Amb TH'!$G$16+G53</f>
        <v>-4.2136530955014422</v>
      </c>
      <c r="J53" s="60"/>
      <c r="L53" s="50">
        <f>+'RT03-F60'!B53*'Interpolación patrones'!$B$14+'Interpolación patrones'!$C$14+B53</f>
        <v>-7.7668845596522322</v>
      </c>
      <c r="M53" s="49">
        <f>+C53*'Interpolación patrones'!$I$14+'Interpolación patrones'!$J$14+C53</f>
        <v>-5.0212526836015743E-2</v>
      </c>
      <c r="N53" s="60">
        <f t="shared" si="7"/>
        <v>0</v>
      </c>
      <c r="O53" s="60">
        <f t="shared" si="8"/>
        <v>0</v>
      </c>
    </row>
    <row r="54" spans="1:15" ht="21.95" customHeight="1" x14ac:dyDescent="0.2">
      <c r="A54" s="380">
        <v>7</v>
      </c>
      <c r="B54" s="404"/>
      <c r="C54" s="404"/>
      <c r="D54" s="404"/>
      <c r="E54" s="413"/>
      <c r="F54" s="347" t="s">
        <v>54</v>
      </c>
      <c r="G54" s="368">
        <f>MAX(N48:N56)</f>
        <v>0</v>
      </c>
      <c r="H54" s="374" t="str">
        <f>+IF(G54&lt;'Interpolación patrones'!D9,"SI","NO")</f>
        <v>SI</v>
      </c>
      <c r="I54" s="60"/>
      <c r="L54" s="50">
        <f>+'RT03-F60'!B54*'Interpolación patrones'!$B$14+'Interpolación patrones'!$C$14+B54</f>
        <v>-7.7668845596522322</v>
      </c>
      <c r="M54" s="49">
        <f>+C54*'Interpolación patrones'!$I$14+'Interpolación patrones'!$J$14+C54</f>
        <v>-5.0212526836015743E-2</v>
      </c>
      <c r="N54" s="60">
        <f t="shared" si="7"/>
        <v>0</v>
      </c>
      <c r="O54" s="60">
        <f t="shared" si="8"/>
        <v>0</v>
      </c>
    </row>
    <row r="55" spans="1:15" ht="21.95" customHeight="1" x14ac:dyDescent="0.2">
      <c r="A55" s="380">
        <v>8</v>
      </c>
      <c r="B55" s="404"/>
      <c r="C55" s="404"/>
      <c r="D55" s="404"/>
      <c r="E55" s="413"/>
      <c r="F55" s="347" t="s">
        <v>55</v>
      </c>
      <c r="G55" s="368">
        <f>MAX(O48:O56)</f>
        <v>0</v>
      </c>
      <c r="H55" s="374" t="str">
        <f>+IF(G55&lt;'Interpolación patrones'!$K$8,"SI","NO")</f>
        <v>SI</v>
      </c>
      <c r="I55" s="60"/>
      <c r="L55" s="50">
        <f>+'RT03-F60'!B55*'Interpolación patrones'!$B$14+'Interpolación patrones'!$C$14+B55</f>
        <v>-7.7668845596522322</v>
      </c>
      <c r="M55" s="49">
        <f>+C55*'Interpolación patrones'!$I$14+'Interpolación patrones'!$J$14+C55</f>
        <v>-5.0212526836015743E-2</v>
      </c>
      <c r="N55" s="60">
        <f t="shared" si="7"/>
        <v>0</v>
      </c>
      <c r="O55" s="60">
        <f t="shared" si="8"/>
        <v>0</v>
      </c>
    </row>
    <row r="56" spans="1:15" ht="21.95" customHeight="1" thickBot="1" x14ac:dyDescent="0.25">
      <c r="A56" s="382">
        <v>9</v>
      </c>
      <c r="B56" s="406"/>
      <c r="C56" s="406"/>
      <c r="D56" s="404"/>
      <c r="E56" s="413"/>
      <c r="F56" s="821" t="s">
        <v>56</v>
      </c>
      <c r="G56" s="823" t="str">
        <f>+IF(AND(H54="SI",H55="SI"),"SI","NO")</f>
        <v>SI</v>
      </c>
      <c r="H56" s="60"/>
      <c r="I56" s="60"/>
      <c r="J56" s="60"/>
      <c r="L56" s="50">
        <f>+'RT03-F60'!B56*'Interpolación patrones'!$B$14+'Interpolación patrones'!$C$14+B56</f>
        <v>-7.7668845596522322</v>
      </c>
      <c r="M56" s="49">
        <f>+C56*'Interpolación patrones'!$I$14+'Interpolación patrones'!$J$14+C56</f>
        <v>-5.0212526836015743E-2</v>
      </c>
      <c r="N56" s="60">
        <f t="shared" si="7"/>
        <v>0</v>
      </c>
      <c r="O56" s="60">
        <f t="shared" si="8"/>
        <v>0</v>
      </c>
    </row>
    <row r="57" spans="1:15" ht="21.95" customHeight="1" thickBot="1" x14ac:dyDescent="0.25">
      <c r="A57" s="71" t="s">
        <v>57</v>
      </c>
      <c r="B57" s="383" t="e">
        <f>AVERAGE(B48:B56)</f>
        <v>#DIV/0!</v>
      </c>
      <c r="C57" s="383" t="e">
        <f>AVERAGE(C48:C56)</f>
        <v>#DIV/0!</v>
      </c>
      <c r="D57" s="383" t="e">
        <f>AVERAGE(D48:D56)</f>
        <v>#DIV/0!</v>
      </c>
      <c r="E57" s="384" t="e">
        <f>AVERAGE(E48:E56)</f>
        <v>#DIV/0!</v>
      </c>
      <c r="F57" s="822"/>
      <c r="G57" s="824"/>
      <c r="H57" s="60"/>
      <c r="I57" s="60"/>
      <c r="J57" s="60"/>
      <c r="K57" s="56" t="s">
        <v>57</v>
      </c>
      <c r="L57" s="61">
        <f>+AVERAGE(L48:L56)</f>
        <v>-7.7668845596522322</v>
      </c>
      <c r="M57" s="62">
        <f>+AVERAGE(M48:M56)</f>
        <v>-5.0212526836015743E-2</v>
      </c>
    </row>
    <row r="58" spans="1:15" ht="21.95" customHeight="1" thickBot="1" x14ac:dyDescent="0.25">
      <c r="A58" s="58" t="s">
        <v>58</v>
      </c>
      <c r="B58" s="269" t="e">
        <f>_xlfn.STDEV.S(B48:B56)</f>
        <v>#DIV/0!</v>
      </c>
      <c r="C58" s="269" t="e">
        <f>_xlfn.STDEV.S(C48:C56)</f>
        <v>#DIV/0!</v>
      </c>
      <c r="D58" s="269" t="e">
        <f t="shared" ref="D58:E58" si="9">_xlfn.STDEV.S(D48:D56)</f>
        <v>#DIV/0!</v>
      </c>
      <c r="E58" s="270" t="e">
        <f t="shared" si="9"/>
        <v>#DIV/0!</v>
      </c>
      <c r="F58" s="243"/>
      <c r="G58" s="76"/>
      <c r="H58" s="76"/>
      <c r="I58" s="76"/>
      <c r="J58" s="76"/>
      <c r="K58" s="58" t="s">
        <v>58</v>
      </c>
      <c r="L58" s="63">
        <f>STDEV(L48:L56)</f>
        <v>0</v>
      </c>
      <c r="M58" s="64">
        <f>STDEV(M48:M56)</f>
        <v>0</v>
      </c>
    </row>
    <row r="59" spans="1:15" ht="21.75" customHeight="1" thickBot="1" x14ac:dyDescent="0.25">
      <c r="A59" s="33">
        <v>4</v>
      </c>
    </row>
    <row r="60" spans="1:15" ht="21.95" hidden="1" customHeight="1" thickBot="1" x14ac:dyDescent="0.25">
      <c r="A60" s="40">
        <v>4</v>
      </c>
      <c r="B60" s="234"/>
      <c r="C60" s="234"/>
      <c r="D60" s="41"/>
      <c r="E60" s="41"/>
      <c r="F60" s="41"/>
      <c r="G60" s="41"/>
      <c r="H60" s="41"/>
      <c r="I60" s="41"/>
      <c r="J60" s="41"/>
      <c r="K60" s="252"/>
      <c r="L60" s="252"/>
      <c r="M60" s="253"/>
    </row>
    <row r="61" spans="1:15" ht="21.95" hidden="1" customHeight="1" thickBot="1" x14ac:dyDescent="0.25">
      <c r="A61" s="71" t="s">
        <v>31</v>
      </c>
      <c r="B61" s="275">
        <v>30</v>
      </c>
      <c r="C61" s="86" t="s">
        <v>8</v>
      </c>
      <c r="D61" s="87" t="s">
        <v>32</v>
      </c>
      <c r="E61" s="275">
        <v>20</v>
      </c>
      <c r="F61" s="127" t="s">
        <v>33</v>
      </c>
      <c r="J61" s="43"/>
      <c r="K61" s="250"/>
      <c r="M61" s="43"/>
    </row>
    <row r="62" spans="1:15" ht="21.95" hidden="1" customHeight="1" thickBot="1" x14ac:dyDescent="0.25">
      <c r="A62" s="57" t="s">
        <v>34</v>
      </c>
      <c r="B62" s="59" t="s">
        <v>35</v>
      </c>
      <c r="C62" s="59" t="s">
        <v>36</v>
      </c>
      <c r="D62" s="59" t="s">
        <v>37</v>
      </c>
      <c r="E62" s="59" t="s">
        <v>38</v>
      </c>
      <c r="F62" s="219" t="s">
        <v>39</v>
      </c>
      <c r="G62" s="81"/>
      <c r="H62" s="60"/>
      <c r="I62" s="60"/>
      <c r="J62" s="43"/>
      <c r="K62" s="250"/>
      <c r="L62" s="46" t="s">
        <v>40</v>
      </c>
      <c r="M62" s="47" t="s">
        <v>41</v>
      </c>
    </row>
    <row r="63" spans="1:15" ht="21.95" hidden="1" customHeight="1" thickBot="1" x14ac:dyDescent="0.25">
      <c r="A63" s="56">
        <v>1</v>
      </c>
      <c r="B63" s="277"/>
      <c r="C63" s="277"/>
      <c r="D63" s="278"/>
      <c r="E63" s="278"/>
      <c r="F63" s="219" t="s">
        <v>44</v>
      </c>
      <c r="G63" s="279"/>
      <c r="H63" s="60"/>
      <c r="I63" s="60"/>
      <c r="J63" s="43"/>
      <c r="K63" s="251"/>
      <c r="L63" s="48">
        <f>+'RT03-F60'!B63*'Interpolación patrones'!$B$14+'Interpolación patrones'!$C$14+B63</f>
        <v>-7.7668845596522322</v>
      </c>
      <c r="M63" s="49">
        <f>+C63+0.1</f>
        <v>0.1</v>
      </c>
    </row>
    <row r="64" spans="1:15" ht="21.95" hidden="1" customHeight="1" thickBot="1" x14ac:dyDescent="0.25">
      <c r="A64" s="56">
        <v>2</v>
      </c>
      <c r="B64" s="277"/>
      <c r="C64" s="277"/>
      <c r="D64" s="278"/>
      <c r="E64" s="278"/>
      <c r="F64" s="235" t="s">
        <v>45</v>
      </c>
      <c r="G64" s="861" t="s">
        <v>46</v>
      </c>
      <c r="H64" s="862"/>
      <c r="I64" s="863"/>
      <c r="J64" s="43"/>
      <c r="K64" s="250"/>
      <c r="L64" s="50">
        <f>+'RT03-F60'!B64*'Interpolación patrones'!$B$14+'Interpolación patrones'!$C$14+B64</f>
        <v>-7.7668845596522322</v>
      </c>
      <c r="M64" s="51">
        <f t="shared" ref="M64:M71" si="10">+C64+0.1</f>
        <v>0.1</v>
      </c>
    </row>
    <row r="65" spans="1:15" ht="21.95" hidden="1" customHeight="1" thickBot="1" x14ac:dyDescent="0.25">
      <c r="A65" s="56">
        <v>3</v>
      </c>
      <c r="B65" s="277"/>
      <c r="C65" s="277"/>
      <c r="D65" s="278"/>
      <c r="E65" s="278"/>
      <c r="F65" s="219" t="s">
        <v>47</v>
      </c>
      <c r="G65" s="274" t="s">
        <v>48</v>
      </c>
      <c r="J65" s="43"/>
      <c r="K65" s="250"/>
      <c r="L65" s="50">
        <f>+'RT03-F60'!B65*'Interpolación patrones'!$B$14+'Interpolación patrones'!$C$14+B65</f>
        <v>-7.7668845596522322</v>
      </c>
      <c r="M65" s="51">
        <f t="shared" si="10"/>
        <v>0.1</v>
      </c>
    </row>
    <row r="66" spans="1:15" ht="21.95" hidden="1" customHeight="1" thickBot="1" x14ac:dyDescent="0.25">
      <c r="A66" s="56">
        <v>4</v>
      </c>
      <c r="B66" s="277"/>
      <c r="C66" s="277"/>
      <c r="D66" s="278"/>
      <c r="E66" s="278"/>
      <c r="F66" s="219" t="s">
        <v>49</v>
      </c>
      <c r="G66" s="276" t="s">
        <v>59</v>
      </c>
      <c r="H66" s="88" t="s">
        <v>50</v>
      </c>
      <c r="I66" s="89" t="s">
        <v>51</v>
      </c>
      <c r="J66" s="224" t="s">
        <v>60</v>
      </c>
      <c r="K66" s="250"/>
      <c r="L66" s="50">
        <f>+'RT03-F60'!B66*'Interpolación patrones'!$B$14+'Interpolación patrones'!$C$14+B66</f>
        <v>-7.7668845596522322</v>
      </c>
      <c r="M66" s="51">
        <f t="shared" si="10"/>
        <v>0.1</v>
      </c>
    </row>
    <row r="67" spans="1:15" ht="21.95" hidden="1" customHeight="1" x14ac:dyDescent="0.2">
      <c r="A67" s="56">
        <v>5</v>
      </c>
      <c r="B67" s="277"/>
      <c r="C67" s="277"/>
      <c r="D67" s="278"/>
      <c r="E67" s="278"/>
      <c r="F67" s="220" t="s">
        <v>52</v>
      </c>
      <c r="G67" s="65" t="s">
        <v>53</v>
      </c>
      <c r="H67" s="66" t="s">
        <v>52</v>
      </c>
      <c r="I67" s="82" t="s">
        <v>53</v>
      </c>
      <c r="J67" s="43"/>
      <c r="K67" s="250"/>
      <c r="L67" s="50">
        <f>+'RT03-F60'!B67*'Interpolación patrones'!$B$14+'Interpolación patrones'!$C$14+B67</f>
        <v>-7.7668845596522322</v>
      </c>
      <c r="M67" s="51">
        <f t="shared" si="10"/>
        <v>0.1</v>
      </c>
    </row>
    <row r="68" spans="1:15" ht="21.95" hidden="1" customHeight="1" thickBot="1" x14ac:dyDescent="0.25">
      <c r="A68" s="56">
        <v>6</v>
      </c>
      <c r="B68" s="277"/>
      <c r="C68" s="277"/>
      <c r="D68" s="278"/>
      <c r="E68" s="278"/>
      <c r="F68" s="67"/>
      <c r="G68" s="68"/>
      <c r="H68" s="83">
        <f>+F68*'Interpolación Condi Amb TH'!$B$16+'Interpolación Condi Amb TH'!$C$16+F68</f>
        <v>-0.25855281124799306</v>
      </c>
      <c r="I68" s="84">
        <f>+G68*'Interpolación Condi Amb TH'!$F$16+'Interpolación Condi Amb TH'!$G$16+G68</f>
        <v>-4.2136530955014422</v>
      </c>
      <c r="J68" s="43"/>
      <c r="K68" s="250"/>
      <c r="L68" s="50">
        <f>+'RT03-F60'!B68*'Interpolación patrones'!$B$14+'Interpolación patrones'!$C$14+B68</f>
        <v>-7.7668845596522322</v>
      </c>
      <c r="M68" s="51">
        <f t="shared" si="10"/>
        <v>0.1</v>
      </c>
    </row>
    <row r="69" spans="1:15" ht="21.95" hidden="1" customHeight="1" x14ac:dyDescent="0.2">
      <c r="A69" s="56">
        <v>7</v>
      </c>
      <c r="B69" s="277"/>
      <c r="C69" s="277"/>
      <c r="D69" s="278"/>
      <c r="E69" s="278"/>
      <c r="F69" s="131" t="s">
        <v>54</v>
      </c>
      <c r="G69" s="227">
        <f>MAX(N63:N71)</f>
        <v>0</v>
      </c>
      <c r="H69" s="33" t="str">
        <f>+IF(G69&lt;'Resultados medios Camara Climat'!D52,"SI","NO")</f>
        <v>NO</v>
      </c>
      <c r="J69" s="43"/>
      <c r="K69" s="250"/>
      <c r="L69" s="50">
        <f>+'RT03-F60'!B69*'Interpolación patrones'!$B$14+'Interpolación patrones'!$C$14+B69</f>
        <v>-7.7668845596522322</v>
      </c>
      <c r="M69" s="51">
        <f t="shared" si="10"/>
        <v>0.1</v>
      </c>
    </row>
    <row r="70" spans="1:15" ht="21.95" hidden="1" customHeight="1" x14ac:dyDescent="0.2">
      <c r="A70" s="56">
        <v>8</v>
      </c>
      <c r="B70" s="277"/>
      <c r="C70" s="277"/>
      <c r="D70" s="278"/>
      <c r="E70" s="278"/>
      <c r="F70" s="131" t="s">
        <v>55</v>
      </c>
      <c r="G70" s="227">
        <f>MAX(O63:O71)</f>
        <v>0</v>
      </c>
      <c r="J70" s="43"/>
      <c r="K70" s="250"/>
      <c r="L70" s="50">
        <f>+'RT03-F60'!B70*'Interpolación patrones'!$B$14+'Interpolación patrones'!$C$14+B70</f>
        <v>-7.7668845596522322</v>
      </c>
      <c r="M70" s="51">
        <f t="shared" si="10"/>
        <v>0.1</v>
      </c>
    </row>
    <row r="71" spans="1:15" ht="21.95" hidden="1" customHeight="1" x14ac:dyDescent="0.2">
      <c r="A71" s="56">
        <v>9</v>
      </c>
      <c r="B71" s="277"/>
      <c r="C71" s="277"/>
      <c r="D71" s="278"/>
      <c r="E71" s="278"/>
      <c r="F71" s="843" t="s">
        <v>56</v>
      </c>
      <c r="G71" s="845" t="str">
        <f>+IF(AND(H69="SI",H70="SI"),"SI","NO")</f>
        <v>NO</v>
      </c>
      <c r="J71" s="43"/>
      <c r="K71" s="250"/>
      <c r="L71" s="50">
        <f>+'RT03-F60'!B71*'Interpolación patrones'!$B$14+'Interpolación patrones'!$C$14+B71</f>
        <v>-7.7668845596522322</v>
      </c>
      <c r="M71" s="51">
        <f t="shared" si="10"/>
        <v>0.1</v>
      </c>
    </row>
    <row r="72" spans="1:15" ht="21.95" hidden="1" customHeight="1" thickBot="1" x14ac:dyDescent="0.25">
      <c r="A72" s="56" t="s">
        <v>57</v>
      </c>
      <c r="B72" s="73" t="e">
        <f>AVERAGE(B63:B71)</f>
        <v>#DIV/0!</v>
      </c>
      <c r="C72" s="70" t="e">
        <f>AVERAGE(C63:C71)</f>
        <v>#DIV/0!</v>
      </c>
      <c r="D72" s="80" t="e">
        <f>AVERAGE(D63:D71)</f>
        <v>#DIV/0!</v>
      </c>
      <c r="E72" s="93" t="e">
        <f>AVERAGE(E63:E71)</f>
        <v>#DIV/0!</v>
      </c>
      <c r="F72" s="844"/>
      <c r="G72" s="846"/>
      <c r="J72" s="43"/>
      <c r="K72" s="250"/>
      <c r="L72" s="52">
        <f>+AVERAGE(L63:L71)</f>
        <v>-7.7668845596522322</v>
      </c>
      <c r="M72" s="53">
        <f>+AVERAGE(M63:M71)</f>
        <v>9.9999999999999992E-2</v>
      </c>
    </row>
    <row r="73" spans="1:15" ht="15.95" hidden="1" customHeight="1" thickBot="1" x14ac:dyDescent="0.25">
      <c r="A73" s="58" t="s">
        <v>58</v>
      </c>
      <c r="B73" s="74" t="e">
        <f>STDEV(B63:B71)</f>
        <v>#DIV/0!</v>
      </c>
      <c r="C73" s="74" t="e">
        <f>STDEV(C63:C71)</f>
        <v>#DIV/0!</v>
      </c>
      <c r="D73" s="74" t="e">
        <f>STDEV(D63:D71)</f>
        <v>#DIV/0!</v>
      </c>
      <c r="E73" s="64" t="e">
        <f>STDEV(E63:E71)</f>
        <v>#DIV/0!</v>
      </c>
      <c r="F73" s="44"/>
      <c r="G73" s="44"/>
      <c r="H73" s="44"/>
      <c r="I73" s="44"/>
      <c r="J73" s="45"/>
      <c r="K73" s="250"/>
      <c r="L73" s="54">
        <f>STDEV(L63:L71)</f>
        <v>0</v>
      </c>
      <c r="M73" s="55">
        <f>STDEV(M63:M71)</f>
        <v>1.471961680016039E-17</v>
      </c>
    </row>
    <row r="74" spans="1:15" ht="21.95" customHeight="1" thickBot="1" x14ac:dyDescent="0.25">
      <c r="A74" s="377" t="s">
        <v>61</v>
      </c>
      <c r="M74" s="43"/>
    </row>
    <row r="75" spans="1:15" ht="21.95" customHeight="1" thickBot="1" x14ac:dyDescent="0.25">
      <c r="A75" s="378" t="s">
        <v>31</v>
      </c>
      <c r="B75" s="397">
        <v>30</v>
      </c>
      <c r="C75" s="215" t="s">
        <v>8</v>
      </c>
      <c r="D75" s="87" t="s">
        <v>32</v>
      </c>
      <c r="E75" s="399">
        <v>20</v>
      </c>
      <c r="F75" s="360" t="s">
        <v>33</v>
      </c>
      <c r="G75" s="60"/>
      <c r="H75" s="60"/>
      <c r="I75" s="60"/>
      <c r="J75" s="60"/>
      <c r="M75" s="43"/>
    </row>
    <row r="76" spans="1:15" ht="21.95" customHeight="1" thickBot="1" x14ac:dyDescent="0.25">
      <c r="A76" s="379" t="s">
        <v>34</v>
      </c>
      <c r="B76" s="59" t="s">
        <v>35</v>
      </c>
      <c r="C76" s="59" t="s">
        <v>36</v>
      </c>
      <c r="D76" s="59" t="s">
        <v>37</v>
      </c>
      <c r="E76" s="256" t="s">
        <v>38</v>
      </c>
      <c r="F76" s="235" t="s">
        <v>39</v>
      </c>
      <c r="G76" s="421"/>
      <c r="H76" s="60"/>
      <c r="I76" s="60"/>
      <c r="L76" s="46" t="s">
        <v>40</v>
      </c>
      <c r="M76" s="47" t="s">
        <v>41</v>
      </c>
      <c r="N76" s="33" t="s">
        <v>42</v>
      </c>
      <c r="O76" s="33" t="s">
        <v>43</v>
      </c>
    </row>
    <row r="77" spans="1:15" ht="21.95" customHeight="1" thickBot="1" x14ac:dyDescent="0.3">
      <c r="A77" s="380">
        <v>1</v>
      </c>
      <c r="B77" s="404"/>
      <c r="C77" s="412"/>
      <c r="D77" s="404"/>
      <c r="E77" s="413"/>
      <c r="F77" s="235" t="s">
        <v>44</v>
      </c>
      <c r="G77" s="423"/>
      <c r="H77" s="60"/>
      <c r="I77" s="60"/>
      <c r="K77" s="255"/>
      <c r="L77" s="48">
        <f>+'RT03-F60'!B77*'Interpolación patrones'!$B$14+'Interpolación patrones'!$C$14+B77</f>
        <v>-7.7668845596522322</v>
      </c>
      <c r="M77" s="49">
        <f>+C77*'Interpolación patrones'!$I$14+'Interpolación patrones'!$J$14+C77</f>
        <v>-5.0212526836015743E-2</v>
      </c>
      <c r="N77" s="60">
        <f>ABS($L$86-L77)</f>
        <v>0</v>
      </c>
      <c r="O77" s="60">
        <f>ABS($M$86-M77)</f>
        <v>0</v>
      </c>
    </row>
    <row r="78" spans="1:15" ht="21.95" customHeight="1" thickBot="1" x14ac:dyDescent="0.25">
      <c r="A78" s="380">
        <v>2</v>
      </c>
      <c r="B78" s="404"/>
      <c r="C78" s="412"/>
      <c r="D78" s="404"/>
      <c r="E78" s="413"/>
      <c r="F78" s="235" t="s">
        <v>45</v>
      </c>
      <c r="G78" s="834" t="str">
        <f>G19</f>
        <v>M-011</v>
      </c>
      <c r="H78" s="835"/>
      <c r="I78" s="836"/>
      <c r="L78" s="50">
        <f>+'RT03-F60'!B78*'Interpolación patrones'!$B$14+'Interpolación patrones'!$C$14+B78</f>
        <v>-7.7668845596522322</v>
      </c>
      <c r="M78" s="49">
        <f>+C78*'Interpolación patrones'!$I$14+'Interpolación patrones'!$J$14+C78</f>
        <v>-5.0212526836015743E-2</v>
      </c>
      <c r="N78" s="60">
        <f t="shared" ref="N78:N85" si="11">ABS($L$86-L78)</f>
        <v>0</v>
      </c>
      <c r="O78" s="60">
        <f t="shared" ref="O78:O85" si="12">ABS($M$86-M78)</f>
        <v>0</v>
      </c>
    </row>
    <row r="79" spans="1:15" ht="21.95" customHeight="1" thickBot="1" x14ac:dyDescent="0.25">
      <c r="A79" s="380">
        <v>3</v>
      </c>
      <c r="B79" s="404"/>
      <c r="C79" s="412"/>
      <c r="D79" s="404"/>
      <c r="E79" s="413"/>
      <c r="F79" s="219" t="s">
        <v>47</v>
      </c>
      <c r="G79" s="274" t="s">
        <v>48</v>
      </c>
      <c r="J79" s="254"/>
      <c r="L79" s="50">
        <f>+'RT03-F60'!B79*'Interpolación patrones'!$B$14+'Interpolación patrones'!$C$14+B79</f>
        <v>-7.7668845596522322</v>
      </c>
      <c r="M79" s="49">
        <f>+C79*'Interpolación patrones'!$I$14+'Interpolación patrones'!$J$14+C79</f>
        <v>-5.0212526836015743E-2</v>
      </c>
      <c r="N79" s="60">
        <f t="shared" si="11"/>
        <v>0</v>
      </c>
      <c r="O79" s="60">
        <f t="shared" si="12"/>
        <v>0</v>
      </c>
    </row>
    <row r="80" spans="1:15" ht="21.95" customHeight="1" thickBot="1" x14ac:dyDescent="0.25">
      <c r="A80" s="380">
        <v>4</v>
      </c>
      <c r="B80" s="404"/>
      <c r="C80" s="412"/>
      <c r="D80" s="404"/>
      <c r="E80" s="413"/>
      <c r="F80" s="219" t="s">
        <v>49</v>
      </c>
      <c r="G80" s="343" t="str">
        <f>+G51</f>
        <v>completa</v>
      </c>
      <c r="H80" s="236" t="s">
        <v>50</v>
      </c>
      <c r="I80" s="237" t="s">
        <v>51</v>
      </c>
      <c r="J80" s="344" t="str">
        <f>J21</f>
        <v>TH-013</v>
      </c>
      <c r="K80" s="250"/>
      <c r="L80" s="50">
        <f>+'RT03-F60'!B80*'Interpolación patrones'!$B$14+'Interpolación patrones'!$C$14+B80</f>
        <v>-7.7668845596522322</v>
      </c>
      <c r="M80" s="49">
        <f>+C80*'Interpolación patrones'!$I$14+'Interpolación patrones'!$J$14+C80</f>
        <v>-5.0212526836015743E-2</v>
      </c>
      <c r="N80" s="60">
        <f t="shared" si="11"/>
        <v>0</v>
      </c>
      <c r="O80" s="60">
        <f t="shared" si="12"/>
        <v>0</v>
      </c>
    </row>
    <row r="81" spans="1:15" ht="21.95" customHeight="1" x14ac:dyDescent="0.2">
      <c r="A81" s="380">
        <v>5</v>
      </c>
      <c r="B81" s="404"/>
      <c r="C81" s="412"/>
      <c r="D81" s="404"/>
      <c r="E81" s="413"/>
      <c r="F81" s="220" t="s">
        <v>52</v>
      </c>
      <c r="G81" s="238" t="s">
        <v>53</v>
      </c>
      <c r="H81" s="241" t="s">
        <v>52</v>
      </c>
      <c r="I81" s="90" t="s">
        <v>53</v>
      </c>
      <c r="J81" s="41"/>
      <c r="L81" s="50">
        <f>+'RT03-F60'!B81*'Interpolación patrones'!$B$14+'Interpolación patrones'!$C$14+B81</f>
        <v>-7.7668845596522322</v>
      </c>
      <c r="M81" s="49">
        <f>+C81*'Interpolación patrones'!$I$14+'Interpolación patrones'!$J$14+C81</f>
        <v>-5.0212526836015743E-2</v>
      </c>
      <c r="N81" s="60">
        <f>ABS($L$86-L81)</f>
        <v>0</v>
      </c>
      <c r="O81" s="60">
        <f>ABS($M$86-M81)</f>
        <v>0</v>
      </c>
    </row>
    <row r="82" spans="1:15" ht="21.95" customHeight="1" thickBot="1" x14ac:dyDescent="0.25">
      <c r="A82" s="380">
        <v>6</v>
      </c>
      <c r="B82" s="404"/>
      <c r="C82" s="412"/>
      <c r="D82" s="404"/>
      <c r="E82" s="413"/>
      <c r="F82" s="477"/>
      <c r="G82" s="410"/>
      <c r="H82" s="375">
        <f>+F82*'Interpolación Condi Amb TH'!$B$16+'Interpolación Condi Amb TH'!$C$16+F82</f>
        <v>-0.25855281124799306</v>
      </c>
      <c r="I82" s="260">
        <f>+G82*'Interpolación Condi Amb TH'!$F$16+'Interpolación Condi Amb TH'!$G$16+G82</f>
        <v>-4.2136530955014422</v>
      </c>
      <c r="J82" s="60"/>
      <c r="L82" s="50">
        <f>+'RT03-F60'!B82*'Interpolación patrones'!$B$14+'Interpolación patrones'!$C$14+B82</f>
        <v>-7.7668845596522322</v>
      </c>
      <c r="M82" s="49">
        <f>+C82*'Interpolación patrones'!$I$14+'Interpolación patrones'!$J$14+C82</f>
        <v>-5.0212526836015743E-2</v>
      </c>
      <c r="N82" s="60">
        <f t="shared" si="11"/>
        <v>0</v>
      </c>
      <c r="O82" s="60">
        <f t="shared" si="12"/>
        <v>0</v>
      </c>
    </row>
    <row r="83" spans="1:15" ht="21.95" customHeight="1" x14ac:dyDescent="0.2">
      <c r="A83" s="380">
        <v>7</v>
      </c>
      <c r="B83" s="404"/>
      <c r="C83" s="412"/>
      <c r="D83" s="404"/>
      <c r="E83" s="413"/>
      <c r="F83" s="347" t="s">
        <v>54</v>
      </c>
      <c r="G83" s="368">
        <f>MAX(N77:N85)</f>
        <v>0</v>
      </c>
      <c r="H83" s="374" t="str">
        <f>+IF(G83&lt;'Interpolación patrones'!D7,"SI","NO")</f>
        <v>SI</v>
      </c>
      <c r="I83" s="60"/>
      <c r="J83" s="60"/>
      <c r="L83" s="50">
        <f>+'RT03-F60'!B83*'Interpolación patrones'!$B$14+'Interpolación patrones'!$C$14+B83</f>
        <v>-7.7668845596522322</v>
      </c>
      <c r="M83" s="49">
        <f>+C83*'Interpolación patrones'!$I$14+'Interpolación patrones'!$J$14+C83</f>
        <v>-5.0212526836015743E-2</v>
      </c>
      <c r="N83" s="60">
        <f t="shared" si="11"/>
        <v>0</v>
      </c>
      <c r="O83" s="60">
        <f t="shared" si="12"/>
        <v>0</v>
      </c>
    </row>
    <row r="84" spans="1:15" ht="21.95" customHeight="1" x14ac:dyDescent="0.2">
      <c r="A84" s="380">
        <v>8</v>
      </c>
      <c r="B84" s="404"/>
      <c r="C84" s="412"/>
      <c r="D84" s="404"/>
      <c r="E84" s="413"/>
      <c r="F84" s="347" t="s">
        <v>55</v>
      </c>
      <c r="G84" s="368">
        <f>MAX(O77:O85)</f>
        <v>0</v>
      </c>
      <c r="H84" s="374" t="str">
        <f>+IF(G84&lt;'Interpolación patrones'!$K$8,"SI","NO")</f>
        <v>SI</v>
      </c>
      <c r="I84" s="60"/>
      <c r="L84" s="50">
        <f>+'RT03-F60'!B84*'Interpolación patrones'!$B$14+'Interpolación patrones'!$C$14+B84</f>
        <v>-7.7668845596522322</v>
      </c>
      <c r="M84" s="49">
        <f>+C84*'Interpolación patrones'!$I$14+'Interpolación patrones'!$J$14+C84</f>
        <v>-5.0212526836015743E-2</v>
      </c>
      <c r="N84" s="60">
        <f t="shared" si="11"/>
        <v>0</v>
      </c>
      <c r="O84" s="60">
        <f t="shared" si="12"/>
        <v>0</v>
      </c>
    </row>
    <row r="85" spans="1:15" ht="21.95" customHeight="1" thickBot="1" x14ac:dyDescent="0.25">
      <c r="A85" s="382">
        <v>9</v>
      </c>
      <c r="B85" s="406"/>
      <c r="C85" s="415"/>
      <c r="D85" s="404"/>
      <c r="E85" s="413"/>
      <c r="F85" s="821" t="s">
        <v>56</v>
      </c>
      <c r="G85" s="823" t="str">
        <f>+IF(AND(H83="SI",H84="SI"),"SI","NO")</f>
        <v>SI</v>
      </c>
      <c r="H85" s="60"/>
      <c r="I85" s="60"/>
      <c r="L85" s="50">
        <f>+'RT03-F60'!B85*'Interpolación patrones'!$B$14+'Interpolación patrones'!$C$14+B85</f>
        <v>-7.7668845596522322</v>
      </c>
      <c r="M85" s="49">
        <f>+C85*'Interpolación patrones'!$I$14+'Interpolación patrones'!$J$14+C85</f>
        <v>-5.0212526836015743E-2</v>
      </c>
      <c r="N85" s="60">
        <f t="shared" si="11"/>
        <v>0</v>
      </c>
      <c r="O85" s="60">
        <f t="shared" si="12"/>
        <v>0</v>
      </c>
    </row>
    <row r="86" spans="1:15" ht="21.95" customHeight="1" thickBot="1" x14ac:dyDescent="0.25">
      <c r="A86" s="71" t="s">
        <v>57</v>
      </c>
      <c r="B86" s="383" t="e">
        <f>AVERAGE(B77:B85)</f>
        <v>#DIV/0!</v>
      </c>
      <c r="C86" s="383" t="e">
        <f>AVERAGE(C77:C85)</f>
        <v>#DIV/0!</v>
      </c>
      <c r="D86" s="383" t="e">
        <f>AVERAGE(D77:D85)</f>
        <v>#DIV/0!</v>
      </c>
      <c r="E86" s="384" t="e">
        <f>AVERAGE(E77:E85)</f>
        <v>#DIV/0!</v>
      </c>
      <c r="F86" s="822"/>
      <c r="G86" s="824"/>
      <c r="H86" s="60"/>
      <c r="I86" s="60"/>
      <c r="J86" s="60"/>
      <c r="K86" s="56" t="s">
        <v>57</v>
      </c>
      <c r="L86" s="61">
        <f>+AVERAGE(L77:L85)</f>
        <v>-7.7668845596522322</v>
      </c>
      <c r="M86" s="62">
        <f>+AVERAGE(M77:M85)</f>
        <v>-5.0212526836015743E-2</v>
      </c>
    </row>
    <row r="87" spans="1:15" ht="21.95" customHeight="1" thickBot="1" x14ac:dyDescent="0.25">
      <c r="A87" s="58" t="s">
        <v>58</v>
      </c>
      <c r="B87" s="269" t="e">
        <f>_xlfn.STDEV.S(B77:B85)</f>
        <v>#DIV/0!</v>
      </c>
      <c r="C87" s="269" t="e">
        <f>_xlfn.STDEV.S(C77:C85)</f>
        <v>#DIV/0!</v>
      </c>
      <c r="D87" s="269" t="e">
        <f t="shared" ref="D87:E87" si="13">_xlfn.STDEV.S(D77:D85)</f>
        <v>#DIV/0!</v>
      </c>
      <c r="E87" s="270" t="e">
        <f t="shared" si="13"/>
        <v>#DIV/0!</v>
      </c>
      <c r="F87" s="243"/>
      <c r="G87" s="76"/>
      <c r="H87" s="76"/>
      <c r="I87" s="76"/>
      <c r="J87" s="76"/>
      <c r="K87" s="58" t="s">
        <v>58</v>
      </c>
      <c r="L87" s="63">
        <f>STDEV(L77:L85)</f>
        <v>0</v>
      </c>
      <c r="M87" s="64">
        <f>STDEV(M77:M85)</f>
        <v>0</v>
      </c>
    </row>
    <row r="88" spans="1:15" ht="21.95" customHeight="1" x14ac:dyDescent="0.2"/>
    <row r="89" spans="1:15" ht="21.95" customHeight="1" thickBot="1" x14ac:dyDescent="0.25">
      <c r="A89" s="33">
        <v>5</v>
      </c>
    </row>
    <row r="90" spans="1:15" ht="21.75" customHeight="1" x14ac:dyDescent="0.2">
      <c r="A90" s="837" t="s">
        <v>62</v>
      </c>
      <c r="B90" s="838"/>
      <c r="C90" s="838"/>
      <c r="D90" s="838"/>
      <c r="E90" s="838"/>
      <c r="F90" s="838"/>
      <c r="G90" s="838"/>
      <c r="H90" s="838"/>
      <c r="I90" s="838"/>
      <c r="J90" s="838"/>
      <c r="K90" s="838"/>
      <c r="L90" s="838"/>
      <c r="M90" s="839"/>
    </row>
    <row r="91" spans="1:15" ht="21.95" customHeight="1" thickBot="1" x14ac:dyDescent="0.25">
      <c r="A91" s="840"/>
      <c r="B91" s="841"/>
      <c r="C91" s="841"/>
      <c r="D91" s="841"/>
      <c r="E91" s="841"/>
      <c r="F91" s="841"/>
      <c r="G91" s="841"/>
      <c r="H91" s="841"/>
      <c r="I91" s="841"/>
      <c r="J91" s="841"/>
      <c r="K91" s="841"/>
      <c r="L91" s="841"/>
      <c r="M91" s="842"/>
    </row>
    <row r="92" spans="1:15" ht="21.95" customHeight="1" thickBot="1" x14ac:dyDescent="0.25">
      <c r="A92" s="378" t="s">
        <v>31</v>
      </c>
      <c r="B92" s="402">
        <v>50</v>
      </c>
      <c r="C92" s="365" t="s">
        <v>8</v>
      </c>
      <c r="D92" s="366" t="s">
        <v>32</v>
      </c>
      <c r="E92" s="479">
        <v>39.5</v>
      </c>
      <c r="F92" s="367" t="s">
        <v>33</v>
      </c>
      <c r="G92" s="60"/>
      <c r="H92" s="60"/>
      <c r="I92" s="60"/>
      <c r="J92" s="60"/>
      <c r="M92" s="43"/>
    </row>
    <row r="93" spans="1:15" ht="21.95" customHeight="1" thickBot="1" x14ac:dyDescent="0.25">
      <c r="A93" s="381" t="s">
        <v>34</v>
      </c>
      <c r="B93" s="244" t="s">
        <v>35</v>
      </c>
      <c r="C93" s="59" t="s">
        <v>36</v>
      </c>
      <c r="D93" s="242" t="s">
        <v>37</v>
      </c>
      <c r="E93" s="90" t="s">
        <v>38</v>
      </c>
      <c r="F93" s="242" t="s">
        <v>39</v>
      </c>
      <c r="G93" s="417"/>
      <c r="H93" s="60"/>
      <c r="I93" s="60"/>
      <c r="J93" s="60"/>
      <c r="L93" s="46" t="s">
        <v>63</v>
      </c>
      <c r="M93" s="47" t="s">
        <v>64</v>
      </c>
      <c r="N93" s="33" t="s">
        <v>42</v>
      </c>
      <c r="O93" s="33" t="s">
        <v>43</v>
      </c>
    </row>
    <row r="94" spans="1:15" ht="21.95" customHeight="1" thickBot="1" x14ac:dyDescent="0.25">
      <c r="A94" s="380">
        <v>1</v>
      </c>
      <c r="B94" s="612"/>
      <c r="C94" s="412"/>
      <c r="D94" s="404"/>
      <c r="E94" s="413"/>
      <c r="F94" s="242" t="s">
        <v>44</v>
      </c>
      <c r="G94" s="418"/>
      <c r="H94" s="60"/>
      <c r="I94" s="60"/>
      <c r="J94" s="60"/>
      <c r="L94" s="48">
        <f>+'RT03-F60'!B94*'Interpolación patrones'!$B$14+'Interpolación patrones'!$C$14+B94</f>
        <v>-7.7668845596522322</v>
      </c>
      <c r="M94" s="49">
        <f>+C94*'Interpolación patrones'!$I$14+'Interpolación patrones'!$J$14+C94</f>
        <v>-5.0212526836015743E-2</v>
      </c>
      <c r="N94" s="60">
        <f>ABS($L$103-L94)</f>
        <v>0</v>
      </c>
      <c r="O94" s="60">
        <f>ABS($M$103-M94)</f>
        <v>0</v>
      </c>
    </row>
    <row r="95" spans="1:15" ht="21.95" customHeight="1" thickBot="1" x14ac:dyDescent="0.25">
      <c r="A95" s="380">
        <v>2</v>
      </c>
      <c r="B95" s="612"/>
      <c r="C95" s="412"/>
      <c r="D95" s="404"/>
      <c r="E95" s="413"/>
      <c r="F95" s="242" t="s">
        <v>45</v>
      </c>
      <c r="G95" s="818" t="str">
        <f>G19</f>
        <v>M-011</v>
      </c>
      <c r="H95" s="819"/>
      <c r="I95" s="820"/>
      <c r="J95" s="60"/>
      <c r="L95" s="48">
        <f>+'RT03-F60'!B95*'Interpolación patrones'!$B$14+'Interpolación patrones'!$C$14+B95</f>
        <v>-7.7668845596522322</v>
      </c>
      <c r="M95" s="49">
        <f>+C95*'Interpolación patrones'!$I$14+'Interpolación patrones'!$J$14+C95</f>
        <v>-5.0212526836015743E-2</v>
      </c>
      <c r="N95" s="60">
        <f t="shared" ref="N95:N102" si="14">ABS($L$103-L95)</f>
        <v>0</v>
      </c>
      <c r="O95" s="60">
        <f t="shared" ref="O95:O102" si="15">ABS($M$103-M95)</f>
        <v>0</v>
      </c>
    </row>
    <row r="96" spans="1:15" ht="21.95" customHeight="1" thickBot="1" x14ac:dyDescent="0.25">
      <c r="A96" s="380">
        <v>3</v>
      </c>
      <c r="B96" s="612"/>
      <c r="C96" s="412"/>
      <c r="D96" s="404"/>
      <c r="E96" s="413"/>
      <c r="F96" s="59" t="s">
        <v>47</v>
      </c>
      <c r="G96" s="363" t="s">
        <v>48</v>
      </c>
      <c r="H96" s="199"/>
      <c r="I96" s="199"/>
      <c r="J96" s="60"/>
      <c r="L96" s="48">
        <f>+'RT03-F60'!B96*'Interpolación patrones'!$B$14+'Interpolación patrones'!$C$14+B96</f>
        <v>-7.7668845596522322</v>
      </c>
      <c r="M96" s="49">
        <f>+C96*'Interpolación patrones'!$I$14+'Interpolación patrones'!$J$14+C96</f>
        <v>-5.0212526836015743E-2</v>
      </c>
      <c r="N96" s="60">
        <f t="shared" si="14"/>
        <v>0</v>
      </c>
      <c r="O96" s="60">
        <f t="shared" si="15"/>
        <v>0</v>
      </c>
    </row>
    <row r="97" spans="1:15" ht="21.95" customHeight="1" thickBot="1" x14ac:dyDescent="0.25">
      <c r="A97" s="380">
        <v>4</v>
      </c>
      <c r="B97" s="612"/>
      <c r="C97" s="412"/>
      <c r="D97" s="404"/>
      <c r="E97" s="413"/>
      <c r="F97" s="59" t="s">
        <v>49</v>
      </c>
      <c r="G97" s="345" t="str">
        <f>G21</f>
        <v>completa</v>
      </c>
      <c r="H97" s="131" t="s">
        <v>50</v>
      </c>
      <c r="I97" s="362" t="s">
        <v>51</v>
      </c>
      <c r="J97" s="364" t="str">
        <f>J21</f>
        <v>TH-013</v>
      </c>
      <c r="K97" s="250"/>
      <c r="L97" s="48">
        <f>+'RT03-F60'!B97*'Interpolación patrones'!$B$14+'Interpolación patrones'!$C$14+B97</f>
        <v>-7.7668845596522322</v>
      </c>
      <c r="M97" s="49">
        <f>+C97*'Interpolación patrones'!$I$14+'Interpolación patrones'!$J$14+C97</f>
        <v>-5.0212526836015743E-2</v>
      </c>
      <c r="N97" s="60">
        <f t="shared" si="14"/>
        <v>0</v>
      </c>
      <c r="O97" s="60">
        <f t="shared" si="15"/>
        <v>0</v>
      </c>
    </row>
    <row r="98" spans="1:15" ht="21.95" customHeight="1" x14ac:dyDescent="0.2">
      <c r="A98" s="380">
        <v>5</v>
      </c>
      <c r="B98" s="612"/>
      <c r="C98" s="412"/>
      <c r="D98" s="404"/>
      <c r="E98" s="413"/>
      <c r="F98" s="220" t="s">
        <v>52</v>
      </c>
      <c r="G98" s="238" t="s">
        <v>53</v>
      </c>
      <c r="H98" s="241" t="s">
        <v>52</v>
      </c>
      <c r="I98" s="256" t="s">
        <v>53</v>
      </c>
      <c r="J98" s="249"/>
      <c r="L98" s="48">
        <f>+'RT03-F60'!B98*'Interpolación patrones'!$B$14+'Interpolación patrones'!$C$14+B98</f>
        <v>-7.7668845596522322</v>
      </c>
      <c r="M98" s="49">
        <f>+C98*'Interpolación patrones'!$I$14+'Interpolación patrones'!$J$14+C98</f>
        <v>-5.0212526836015743E-2</v>
      </c>
      <c r="N98" s="60">
        <f t="shared" si="14"/>
        <v>0</v>
      </c>
      <c r="O98" s="60">
        <f t="shared" si="15"/>
        <v>0</v>
      </c>
    </row>
    <row r="99" spans="1:15" ht="21.95" customHeight="1" thickBot="1" x14ac:dyDescent="0.25">
      <c r="A99" s="380">
        <v>6</v>
      </c>
      <c r="B99" s="612"/>
      <c r="C99" s="412"/>
      <c r="D99" s="404"/>
      <c r="E99" s="413"/>
      <c r="F99" s="409"/>
      <c r="G99" s="410"/>
      <c r="H99" s="376">
        <f>+F99*'Interpolación Condi Amb TH'!$B$16+'Interpolación Condi Amb TH'!$C$16+F99</f>
        <v>-0.25855281124799306</v>
      </c>
      <c r="I99" s="260">
        <f>+G99*'Interpolación Condi Amb TH'!$F$16+'Interpolación Condi Amb TH'!$G$16+G99</f>
        <v>-4.2136530955014422</v>
      </c>
      <c r="J99" s="60"/>
      <c r="L99" s="48">
        <f>+'RT03-F60'!B99*'Interpolación patrones'!$B$14+'Interpolación patrones'!$C$14+B99</f>
        <v>-7.7668845596522322</v>
      </c>
      <c r="M99" s="49">
        <f>+C99*'Interpolación patrones'!$I$14+'Interpolación patrones'!$J$14+C99</f>
        <v>-5.0212526836015743E-2</v>
      </c>
      <c r="N99" s="60">
        <f t="shared" si="14"/>
        <v>0</v>
      </c>
      <c r="O99" s="60">
        <f t="shared" si="15"/>
        <v>0</v>
      </c>
    </row>
    <row r="100" spans="1:15" ht="21.95" customHeight="1" x14ac:dyDescent="0.2">
      <c r="A100" s="380">
        <v>7</v>
      </c>
      <c r="B100" s="612"/>
      <c r="C100" s="412"/>
      <c r="D100" s="404"/>
      <c r="E100" s="413"/>
      <c r="F100" s="347" t="s">
        <v>54</v>
      </c>
      <c r="G100" s="368">
        <f>MAX(N94:N102)</f>
        <v>0</v>
      </c>
      <c r="H100" s="374" t="str">
        <f>+IF(G100&lt;'Interpolación patrones'!D8,"SI","NO")</f>
        <v>SI</v>
      </c>
      <c r="I100" s="60"/>
      <c r="L100" s="48">
        <f>+'RT03-F60'!B100*'Interpolación patrones'!$B$14+'Interpolación patrones'!$C$14+B100</f>
        <v>-7.7668845596522322</v>
      </c>
      <c r="M100" s="49">
        <f>+C100*'Interpolación patrones'!$I$14+'Interpolación patrones'!$J$14+C100</f>
        <v>-5.0212526836015743E-2</v>
      </c>
      <c r="N100" s="60">
        <f t="shared" si="14"/>
        <v>0</v>
      </c>
      <c r="O100" s="60">
        <f t="shared" si="15"/>
        <v>0</v>
      </c>
    </row>
    <row r="101" spans="1:15" ht="21.95" customHeight="1" x14ac:dyDescent="0.2">
      <c r="A101" s="380">
        <v>8</v>
      </c>
      <c r="B101" s="612"/>
      <c r="C101" s="412"/>
      <c r="D101" s="404"/>
      <c r="E101" s="413"/>
      <c r="F101" s="347" t="s">
        <v>55</v>
      </c>
      <c r="G101" s="368">
        <f>MAX(O94:O102)</f>
        <v>0</v>
      </c>
      <c r="H101" s="374" t="str">
        <f>+IF(G101&lt;'Interpolación patrones'!$K$9,"SI","NO")</f>
        <v>SI</v>
      </c>
      <c r="I101" s="60"/>
      <c r="L101" s="48">
        <f>+'RT03-F60'!B101*'Interpolación patrones'!$B$14+'Interpolación patrones'!$C$14+B101</f>
        <v>-7.7668845596522322</v>
      </c>
      <c r="M101" s="49">
        <f>+C101*'Interpolación patrones'!$I$14+'Interpolación patrones'!$J$14+C101</f>
        <v>-5.0212526836015743E-2</v>
      </c>
      <c r="N101" s="60">
        <f t="shared" si="14"/>
        <v>0</v>
      </c>
      <c r="O101" s="60">
        <f t="shared" si="15"/>
        <v>0</v>
      </c>
    </row>
    <row r="102" spans="1:15" ht="21.95" customHeight="1" thickBot="1" x14ac:dyDescent="0.25">
      <c r="A102" s="382">
        <v>9</v>
      </c>
      <c r="B102" s="612"/>
      <c r="C102" s="415"/>
      <c r="D102" s="404"/>
      <c r="E102" s="416"/>
      <c r="F102" s="821" t="s">
        <v>56</v>
      </c>
      <c r="G102" s="823" t="str">
        <f>+IF(AND(H100="SI",H101="SI"),"SI","NO")</f>
        <v>SI</v>
      </c>
      <c r="H102" s="60"/>
      <c r="I102" s="60"/>
      <c r="J102" s="60"/>
      <c r="L102" s="48">
        <f>+'RT03-F60'!B102*'Interpolación patrones'!$B$14+'Interpolación patrones'!$C$14+B102</f>
        <v>-7.7668845596522322</v>
      </c>
      <c r="M102" s="49">
        <f>+C102*'Interpolación patrones'!$I$14+'Interpolación patrones'!$J$14+C102</f>
        <v>-5.0212526836015743E-2</v>
      </c>
      <c r="N102" s="60">
        <f t="shared" si="14"/>
        <v>0</v>
      </c>
      <c r="O102" s="60">
        <f t="shared" si="15"/>
        <v>0</v>
      </c>
    </row>
    <row r="103" spans="1:15" ht="21.95" customHeight="1" thickBot="1" x14ac:dyDescent="0.25">
      <c r="A103" s="71" t="s">
        <v>57</v>
      </c>
      <c r="B103" s="383" t="e">
        <f>AVERAGE(B94:B102)</f>
        <v>#DIV/0!</v>
      </c>
      <c r="C103" s="383" t="e">
        <f>AVERAGE(C94:C102)</f>
        <v>#DIV/0!</v>
      </c>
      <c r="D103" s="383" t="e">
        <f>AVERAGE(D94:D102)</f>
        <v>#DIV/0!</v>
      </c>
      <c r="E103" s="384" t="e">
        <f>AVERAGE(E94:E102)</f>
        <v>#DIV/0!</v>
      </c>
      <c r="F103" s="822"/>
      <c r="G103" s="824"/>
      <c r="K103" s="56" t="s">
        <v>57</v>
      </c>
      <c r="L103" s="267">
        <f>+AVERAGE(L94:L102)</f>
        <v>-7.7668845596522322</v>
      </c>
      <c r="M103" s="268">
        <f>+AVERAGE(M94:M102)</f>
        <v>-5.0212526836015743E-2</v>
      </c>
    </row>
    <row r="104" spans="1:15" ht="21.95" customHeight="1" thickBot="1" x14ac:dyDescent="0.25">
      <c r="A104" s="58" t="s">
        <v>58</v>
      </c>
      <c r="B104" s="269" t="e">
        <f>_xlfn.STDEV.S(B94:B102)</f>
        <v>#DIV/0!</v>
      </c>
      <c r="C104" s="269" t="e">
        <f>_xlfn.STDEV.S(C94:C102)</f>
        <v>#DIV/0!</v>
      </c>
      <c r="D104" s="269" t="e">
        <f t="shared" ref="D104:E104" si="16">_xlfn.STDEV.S(D94:D102)</f>
        <v>#DIV/0!</v>
      </c>
      <c r="E104" s="270" t="e">
        <f t="shared" si="16"/>
        <v>#DIV/0!</v>
      </c>
      <c r="F104" s="243"/>
      <c r="G104" s="76"/>
      <c r="H104" s="76"/>
      <c r="I104" s="76"/>
      <c r="J104" s="76"/>
      <c r="K104" s="58" t="s">
        <v>58</v>
      </c>
      <c r="L104" s="63">
        <f>STDEV(L94:L102)</f>
        <v>0</v>
      </c>
      <c r="M104" s="64">
        <f>STDEV(M94:M102)</f>
        <v>0</v>
      </c>
    </row>
    <row r="105" spans="1:15" ht="21.95" customHeight="1" x14ac:dyDescent="0.2">
      <c r="A105" s="60"/>
      <c r="B105" s="60"/>
      <c r="C105" s="60"/>
      <c r="D105" s="60"/>
      <c r="E105" s="60"/>
      <c r="F105" s="60"/>
      <c r="G105" s="60"/>
      <c r="H105" s="60"/>
      <c r="I105" s="60"/>
      <c r="J105" s="60"/>
    </row>
    <row r="106" spans="1:15" ht="21.95" customHeight="1" x14ac:dyDescent="0.2"/>
    <row r="107" spans="1:15" ht="21.95" customHeight="1" x14ac:dyDescent="0.2"/>
    <row r="108" spans="1:15" ht="21.95" customHeight="1" x14ac:dyDescent="0.2"/>
    <row r="109" spans="1:15" ht="21.95" customHeight="1" x14ac:dyDescent="0.2"/>
    <row r="110" spans="1:15" ht="21.95" customHeight="1" x14ac:dyDescent="0.2"/>
    <row r="111" spans="1:15" ht="21.95" customHeight="1" x14ac:dyDescent="0.2"/>
    <row r="112" spans="1:15" ht="21.95" customHeight="1" x14ac:dyDescent="0.2"/>
  </sheetData>
  <sheetProtection algorithmName="SHA-512" hashValue="Lx6805W9dDQmclUSfa1DpgBdQacOkvN/VstadMxuxhyu2scyKIgF42nUtRoEzw2uaaHXEOWPi/mH4XoKmqfB0Q==" saltValue="mpjS6dCF6oqH7A+j17JPlA==" spinCount="100000" sheet="1" objects="1" scenarios="1"/>
  <mergeCells count="30">
    <mergeCell ref="F71:F72"/>
    <mergeCell ref="G71:G72"/>
    <mergeCell ref="A9:A10"/>
    <mergeCell ref="B9:B10"/>
    <mergeCell ref="G19:I19"/>
    <mergeCell ref="F26:F27"/>
    <mergeCell ref="G26:G27"/>
    <mergeCell ref="D11:L12"/>
    <mergeCell ref="D9:M10"/>
    <mergeCell ref="F56:F57"/>
    <mergeCell ref="G56:G57"/>
    <mergeCell ref="G64:I64"/>
    <mergeCell ref="F41:F42"/>
    <mergeCell ref="G41:G42"/>
    <mergeCell ref="A1:C3"/>
    <mergeCell ref="G95:I95"/>
    <mergeCell ref="F102:F103"/>
    <mergeCell ref="G102:G103"/>
    <mergeCell ref="D1:N3"/>
    <mergeCell ref="I14:K14"/>
    <mergeCell ref="F5:H5"/>
    <mergeCell ref="D5:E5"/>
    <mergeCell ref="F6:H6"/>
    <mergeCell ref="G78:I78"/>
    <mergeCell ref="F85:F86"/>
    <mergeCell ref="G85:G86"/>
    <mergeCell ref="G49:I49"/>
    <mergeCell ref="G34:I34"/>
    <mergeCell ref="A90:M91"/>
    <mergeCell ref="D8:M8"/>
  </mergeCells>
  <conditionalFormatting sqref="G26">
    <cfRule type="expression" dxfId="20" priority="9">
      <formula>$G$26="SI"</formula>
    </cfRule>
    <cfRule type="expression" dxfId="19" priority="10">
      <formula>"NO"=$G$26</formula>
    </cfRule>
  </conditionalFormatting>
  <conditionalFormatting sqref="G41">
    <cfRule type="expression" dxfId="18" priority="11">
      <formula>$G$41="SI"</formula>
    </cfRule>
    <cfRule type="expression" dxfId="17" priority="25">
      <formula>"NO"=$G$41</formula>
    </cfRule>
  </conditionalFormatting>
  <conditionalFormatting sqref="G56">
    <cfRule type="expression" dxfId="16" priority="7">
      <formula>$G$56="NO"</formula>
    </cfRule>
    <cfRule type="expression" dxfId="15" priority="8">
      <formula>$G$56="SI"</formula>
    </cfRule>
  </conditionalFormatting>
  <conditionalFormatting sqref="G71">
    <cfRule type="expression" dxfId="14" priority="1">
      <formula>$G$56="NO"</formula>
    </cfRule>
    <cfRule type="expression" dxfId="13" priority="2">
      <formula>$G$56="SI"</formula>
    </cfRule>
  </conditionalFormatting>
  <conditionalFormatting sqref="G85:G86">
    <cfRule type="expression" dxfId="12" priority="5">
      <formula>$G$85="SI"</formula>
    </cfRule>
    <cfRule type="expression" dxfId="11" priority="6">
      <formula>$G$85="NO"</formula>
    </cfRule>
  </conditionalFormatting>
  <conditionalFormatting sqref="G102:G103">
    <cfRule type="expression" dxfId="10" priority="3">
      <formula>$G$102="SI"</formula>
    </cfRule>
    <cfRule type="expression" dxfId="9" priority="4">
      <formula>$G$102="NO"</formula>
    </cfRule>
  </conditionalFormatting>
  <pageMargins left="0.70866141732283472" right="0.70866141732283472" top="0.74803149606299213" bottom="0.74803149606299213" header="0.31496062992125984" footer="0.31496062992125984"/>
  <pageSetup paperSize="9" scale="28" orientation="portrait" r:id="rId1"/>
  <headerFooter>
    <oddFooter>&amp;RRT03-F60 Vr.4 (2024-10-18)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M11</xm:sqref>
        </x14:dataValidation>
        <x14:dataValidation type="list" allowBlank="1" showInputMessage="1" showErrorMessage="1" xr:uid="{902A284C-0B5A-4C6E-AA27-E51790A592CB}">
          <x14:formula1>
            <xm:f>'DATOS  '!$C$53:$C$58</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1"/>
  <sheetViews>
    <sheetView showGridLines="0" view="pageBreakPreview" topLeftCell="B1" zoomScale="80" zoomScaleNormal="85" zoomScaleSheetLayoutView="80" workbookViewId="0">
      <selection activeCell="E1" sqref="E1:T3"/>
    </sheetView>
  </sheetViews>
  <sheetFormatPr baseColWidth="10" defaultColWidth="11.42578125" defaultRowHeight="15" x14ac:dyDescent="0.25"/>
  <cols>
    <col min="1" max="2" width="11.85546875" style="3" bestFit="1" customWidth="1"/>
    <col min="3" max="3" width="20.42578125" style="3" customWidth="1"/>
    <col min="4" max="4" width="22.85546875" style="3" customWidth="1"/>
    <col min="5" max="5" width="34" style="3" customWidth="1"/>
    <col min="6" max="6" width="11.28515625" style="3" customWidth="1"/>
    <col min="7" max="7" width="11.42578125" style="3" customWidth="1"/>
    <col min="8" max="8" width="19.85546875" style="3" customWidth="1"/>
    <col min="9" max="9" width="15.28515625" style="3" customWidth="1"/>
    <col min="10" max="10" width="12.7109375" style="3" customWidth="1"/>
    <col min="11" max="11" width="14.85546875" style="3" customWidth="1"/>
    <col min="12" max="12" width="27.42578125" style="3" customWidth="1"/>
    <col min="13" max="13" width="12.28515625" style="3" customWidth="1"/>
    <col min="14" max="14" width="23.140625" style="3" customWidth="1"/>
    <col min="15" max="15" width="19" style="3" customWidth="1"/>
    <col min="16" max="16" width="11.42578125" style="3" customWidth="1"/>
    <col min="17" max="17" width="26.85546875" style="3" customWidth="1"/>
    <col min="18" max="18" width="11.42578125" style="3"/>
    <col min="19" max="19" width="19" style="3" customWidth="1"/>
    <col min="20" max="20" width="11.42578125" style="3"/>
    <col min="21" max="21" width="16.140625" style="3" customWidth="1"/>
    <col min="22" max="22" width="13.42578125" style="3" customWidth="1"/>
    <col min="23" max="23" width="15.42578125" style="3" customWidth="1"/>
    <col min="24" max="25" width="11.42578125" style="3" customWidth="1"/>
    <col min="26" max="16384" width="11.42578125" style="3"/>
  </cols>
  <sheetData>
    <row r="1" spans="1:25" s="1" customFormat="1" ht="30" customHeight="1" x14ac:dyDescent="0.25">
      <c r="A1" s="876"/>
      <c r="B1" s="877"/>
      <c r="C1" s="877"/>
      <c r="D1" s="878"/>
      <c r="E1" s="753" t="s">
        <v>0</v>
      </c>
      <c r="F1" s="754"/>
      <c r="G1" s="754"/>
      <c r="H1" s="754"/>
      <c r="I1" s="754"/>
      <c r="J1" s="754"/>
      <c r="K1" s="754"/>
      <c r="L1" s="754"/>
      <c r="M1" s="754"/>
      <c r="N1" s="754"/>
      <c r="O1" s="754"/>
      <c r="P1" s="754"/>
      <c r="Q1" s="754"/>
      <c r="R1" s="754"/>
      <c r="S1" s="754"/>
      <c r="T1" s="755"/>
    </row>
    <row r="2" spans="1:25" s="1" customFormat="1" ht="30" customHeight="1" x14ac:dyDescent="0.25">
      <c r="A2" s="879"/>
      <c r="B2" s="880"/>
      <c r="C2" s="880"/>
      <c r="D2" s="881"/>
      <c r="E2" s="756"/>
      <c r="F2" s="757"/>
      <c r="G2" s="757"/>
      <c r="H2" s="757"/>
      <c r="I2" s="757"/>
      <c r="J2" s="757"/>
      <c r="K2" s="757"/>
      <c r="L2" s="757"/>
      <c r="M2" s="757"/>
      <c r="N2" s="757"/>
      <c r="O2" s="757"/>
      <c r="P2" s="757"/>
      <c r="Q2" s="757"/>
      <c r="R2" s="757"/>
      <c r="S2" s="757"/>
      <c r="T2" s="758"/>
    </row>
    <row r="3" spans="1:25" s="1" customFormat="1" ht="30" customHeight="1" thickBot="1" x14ac:dyDescent="0.3">
      <c r="A3" s="882"/>
      <c r="B3" s="883"/>
      <c r="C3" s="883"/>
      <c r="D3" s="884"/>
      <c r="E3" s="759"/>
      <c r="F3" s="760"/>
      <c r="G3" s="760"/>
      <c r="H3" s="760"/>
      <c r="I3" s="760"/>
      <c r="J3" s="760"/>
      <c r="K3" s="760"/>
      <c r="L3" s="760"/>
      <c r="M3" s="760"/>
      <c r="N3" s="760"/>
      <c r="O3" s="760"/>
      <c r="P3" s="760"/>
      <c r="Q3" s="760"/>
      <c r="R3" s="760"/>
      <c r="S3" s="760"/>
      <c r="T3" s="761"/>
    </row>
    <row r="4" spans="1:25" x14ac:dyDescent="0.25">
      <c r="A4" s="35"/>
      <c r="B4" s="35"/>
      <c r="C4" s="35"/>
      <c r="D4" s="35"/>
      <c r="E4" s="35"/>
      <c r="F4" s="35"/>
      <c r="G4" s="35"/>
      <c r="H4" s="35"/>
      <c r="I4" s="35"/>
      <c r="J4" s="35"/>
      <c r="K4" s="35"/>
      <c r="L4" s="35"/>
      <c r="M4" s="35"/>
      <c r="N4" s="35"/>
      <c r="O4" s="35"/>
      <c r="P4" s="35"/>
      <c r="Q4" s="35"/>
      <c r="R4" s="35"/>
      <c r="S4" s="35"/>
      <c r="T4" s="35"/>
      <c r="U4" s="1"/>
      <c r="V4" s="1"/>
      <c r="W4" s="1"/>
      <c r="X4" s="1"/>
      <c r="Y4" s="1"/>
    </row>
    <row r="5" spans="1:25" ht="12" customHeight="1" thickBot="1" x14ac:dyDescent="0.3">
      <c r="A5" s="35"/>
      <c r="B5" s="35"/>
      <c r="C5" s="35"/>
      <c r="D5" s="35"/>
      <c r="E5" s="35"/>
      <c r="F5" s="35"/>
      <c r="G5" s="35"/>
      <c r="H5" s="35"/>
      <c r="I5" s="35"/>
      <c r="J5" s="35"/>
      <c r="K5" s="35"/>
      <c r="L5" s="35"/>
      <c r="M5" s="35"/>
      <c r="N5" s="38"/>
      <c r="O5" s="38"/>
      <c r="P5" s="38"/>
      <c r="Q5" s="38"/>
      <c r="R5" s="35"/>
      <c r="S5" s="35"/>
      <c r="T5" s="35"/>
      <c r="U5" s="1"/>
      <c r="V5" s="1"/>
      <c r="W5" s="1"/>
      <c r="X5" s="1"/>
      <c r="Y5" s="1"/>
    </row>
    <row r="6" spans="1:25" s="4" customFormat="1" ht="42.75" customHeight="1" thickBot="1" x14ac:dyDescent="0.3">
      <c r="A6" s="114" t="s">
        <v>65</v>
      </c>
      <c r="B6" s="131">
        <f>+'RT03-F60'!B16</f>
        <v>30</v>
      </c>
      <c r="C6" s="146"/>
      <c r="D6" s="146"/>
      <c r="E6" s="868" t="s">
        <v>66</v>
      </c>
      <c r="F6" s="868" t="s">
        <v>67</v>
      </c>
      <c r="G6" s="868" t="s">
        <v>68</v>
      </c>
      <c r="H6" s="868" t="s">
        <v>69</v>
      </c>
      <c r="I6" s="868" t="s">
        <v>70</v>
      </c>
      <c r="J6" s="868" t="s">
        <v>67</v>
      </c>
      <c r="K6" s="868" t="s">
        <v>71</v>
      </c>
      <c r="L6" s="651" t="s">
        <v>72</v>
      </c>
      <c r="M6" s="653"/>
      <c r="N6" s="95" t="s">
        <v>73</v>
      </c>
      <c r="O6" s="651" t="s">
        <v>74</v>
      </c>
      <c r="P6" s="653"/>
      <c r="Q6" s="868" t="s">
        <v>75</v>
      </c>
      <c r="R6" s="868" t="s">
        <v>67</v>
      </c>
      <c r="S6" s="95" t="s">
        <v>76</v>
      </c>
      <c r="T6" s="104"/>
      <c r="U6" s="1"/>
      <c r="V6" s="1"/>
      <c r="W6" s="1"/>
      <c r="X6" s="1"/>
      <c r="Y6" s="1"/>
    </row>
    <row r="7" spans="1:25" ht="30" customHeight="1" thickBot="1" x14ac:dyDescent="0.3">
      <c r="A7" s="35"/>
      <c r="B7" s="895" t="s">
        <v>77</v>
      </c>
      <c r="C7" s="896"/>
      <c r="D7" s="897"/>
      <c r="E7" s="869"/>
      <c r="F7" s="869"/>
      <c r="G7" s="869"/>
      <c r="H7" s="869"/>
      <c r="I7" s="869"/>
      <c r="J7" s="869"/>
      <c r="K7" s="869"/>
      <c r="L7" s="95" t="s">
        <v>78</v>
      </c>
      <c r="M7" s="95" t="s">
        <v>67</v>
      </c>
      <c r="N7" s="95" t="s">
        <v>79</v>
      </c>
      <c r="O7" s="95" t="s">
        <v>80</v>
      </c>
      <c r="P7" s="95" t="s">
        <v>67</v>
      </c>
      <c r="Q7" s="869"/>
      <c r="R7" s="869"/>
      <c r="S7" s="95" t="s">
        <v>81</v>
      </c>
      <c r="T7" s="35"/>
      <c r="U7" s="1"/>
      <c r="V7" s="1"/>
      <c r="W7" s="1"/>
      <c r="X7" s="1"/>
      <c r="Y7" s="1"/>
    </row>
    <row r="8" spans="1:25" ht="30" customHeight="1" x14ac:dyDescent="0.25">
      <c r="A8" s="35">
        <v>1</v>
      </c>
      <c r="B8" s="870" t="s">
        <v>82</v>
      </c>
      <c r="C8" s="871"/>
      <c r="D8" s="872"/>
      <c r="E8" s="496">
        <f>+'RT03-F60'!L27</f>
        <v>-7.7668845596522322</v>
      </c>
      <c r="F8" s="497" t="s">
        <v>8</v>
      </c>
      <c r="G8" s="497" t="s">
        <v>83</v>
      </c>
      <c r="H8" s="497" t="s">
        <v>84</v>
      </c>
      <c r="I8" s="496">
        <f>+'RT03-F60'!L28</f>
        <v>0</v>
      </c>
      <c r="J8" s="497" t="s">
        <v>8</v>
      </c>
      <c r="K8" s="497">
        <f>SQRT(9)</f>
        <v>3</v>
      </c>
      <c r="L8" s="498">
        <f>I8/K8</f>
        <v>0</v>
      </c>
      <c r="M8" s="497" t="s">
        <v>8</v>
      </c>
      <c r="N8" s="497">
        <v>8</v>
      </c>
      <c r="O8" s="496">
        <v>1</v>
      </c>
      <c r="P8" s="497" t="s">
        <v>85</v>
      </c>
      <c r="Q8" s="499">
        <f>ABS(L8*O8)</f>
        <v>0</v>
      </c>
      <c r="R8" s="497" t="s">
        <v>8</v>
      </c>
      <c r="S8" s="500" t="e">
        <f>(Q8*100%)^2/$L$21^2</f>
        <v>#DIV/0!</v>
      </c>
      <c r="T8" s="35"/>
      <c r="U8" s="1"/>
      <c r="V8" s="1"/>
      <c r="W8" s="1"/>
      <c r="X8" s="1"/>
      <c r="Y8" s="1"/>
    </row>
    <row r="9" spans="1:25" ht="30" customHeight="1" x14ac:dyDescent="0.25">
      <c r="A9" s="35">
        <v>2</v>
      </c>
      <c r="B9" s="888" t="s">
        <v>243</v>
      </c>
      <c r="C9" s="889"/>
      <c r="D9" s="889"/>
      <c r="E9" s="495">
        <v>0</v>
      </c>
      <c r="F9" s="497" t="s">
        <v>86</v>
      </c>
      <c r="G9" s="495" t="s">
        <v>87</v>
      </c>
      <c r="H9" s="495" t="s">
        <v>84</v>
      </c>
      <c r="I9" s="501">
        <v>1.7</v>
      </c>
      <c r="J9" s="497" t="s">
        <v>8</v>
      </c>
      <c r="K9" s="495">
        <v>1.96</v>
      </c>
      <c r="L9" s="502">
        <f>I9/K9</f>
        <v>0.86734693877551017</v>
      </c>
      <c r="M9" s="497" t="s">
        <v>8</v>
      </c>
      <c r="N9" s="495">
        <v>199.99999999999966</v>
      </c>
      <c r="O9" s="501">
        <v>1</v>
      </c>
      <c r="P9" s="495" t="s">
        <v>85</v>
      </c>
      <c r="Q9" s="503">
        <f t="shared" ref="Q9:Q19" si="0">ABS(L9*O9)</f>
        <v>0.86734693877551017</v>
      </c>
      <c r="R9" s="497" t="s">
        <v>8</v>
      </c>
      <c r="S9" s="504" t="e">
        <f t="shared" ref="S9:S18" si="1">(Q9*100%)^2/$L$21^2</f>
        <v>#DIV/0!</v>
      </c>
      <c r="T9" s="35"/>
      <c r="U9" s="1"/>
      <c r="V9" s="1"/>
      <c r="W9" s="1"/>
      <c r="X9" s="1"/>
      <c r="Y9" s="1"/>
    </row>
    <row r="10" spans="1:25" ht="30" customHeight="1" x14ac:dyDescent="0.25">
      <c r="A10" s="35">
        <v>3</v>
      </c>
      <c r="B10" s="870" t="s">
        <v>88</v>
      </c>
      <c r="C10" s="871"/>
      <c r="D10" s="872"/>
      <c r="E10" s="495">
        <v>0</v>
      </c>
      <c r="F10" s="497" t="s">
        <v>86</v>
      </c>
      <c r="G10" s="495" t="s">
        <v>87</v>
      </c>
      <c r="H10" s="495" t="s">
        <v>84</v>
      </c>
      <c r="I10" s="501">
        <f>+SQRT('Interpolación patrones'!$C$18/(3-2))</f>
        <v>9.8695402540807109E-2</v>
      </c>
      <c r="J10" s="497" t="s">
        <v>8</v>
      </c>
      <c r="K10" s="495">
        <f>+SQRT(3)</f>
        <v>1.7320508075688772</v>
      </c>
      <c r="L10" s="502">
        <f>I10/K10</f>
        <v>5.698181722471346E-2</v>
      </c>
      <c r="M10" s="497" t="s">
        <v>8</v>
      </c>
      <c r="N10" s="495">
        <f>3-(1+1)</f>
        <v>1</v>
      </c>
      <c r="O10" s="501">
        <v>1</v>
      </c>
      <c r="P10" s="495" t="s">
        <v>85</v>
      </c>
      <c r="Q10" s="503">
        <f t="shared" si="0"/>
        <v>5.698181722471346E-2</v>
      </c>
      <c r="R10" s="497" t="s">
        <v>8</v>
      </c>
      <c r="S10" s="504" t="e">
        <f t="shared" si="1"/>
        <v>#DIV/0!</v>
      </c>
      <c r="T10" s="35"/>
      <c r="V10" s="487"/>
    </row>
    <row r="11" spans="1:25" ht="30" customHeight="1" x14ac:dyDescent="0.25">
      <c r="A11" s="35">
        <v>4</v>
      </c>
      <c r="B11" s="870" t="s">
        <v>89</v>
      </c>
      <c r="C11" s="871"/>
      <c r="D11" s="872"/>
      <c r="E11" s="495">
        <v>0</v>
      </c>
      <c r="F11" s="495" t="s">
        <v>86</v>
      </c>
      <c r="G11" s="495" t="s">
        <v>87</v>
      </c>
      <c r="H11" s="495" t="s">
        <v>90</v>
      </c>
      <c r="I11" s="501">
        <f>+MAX('RT03-F60'!G25,'Interpolación patrones'!K7)</f>
        <v>0.2</v>
      </c>
      <c r="J11" s="495" t="s">
        <v>33</v>
      </c>
      <c r="K11" s="495">
        <f>SQRT(3)</f>
        <v>1.7320508075688772</v>
      </c>
      <c r="L11" s="502">
        <f>I11/K11</f>
        <v>0.11547005383792516</v>
      </c>
      <c r="M11" s="495" t="s">
        <v>33</v>
      </c>
      <c r="N11" s="495">
        <v>1000000</v>
      </c>
      <c r="O11" s="505" t="e">
        <f>+ABS('RT03-F60'!L42-'RT03-F60'!L103)/ABS('RT03-F60'!M42-'RT03-F60'!M103)</f>
        <v>#DIV/0!</v>
      </c>
      <c r="P11" s="495" t="s">
        <v>91</v>
      </c>
      <c r="Q11" s="503" t="e">
        <f t="shared" si="0"/>
        <v>#DIV/0!</v>
      </c>
      <c r="R11" s="497" t="s">
        <v>8</v>
      </c>
      <c r="S11" s="504" t="e">
        <f t="shared" si="1"/>
        <v>#DIV/0!</v>
      </c>
      <c r="T11" s="35"/>
      <c r="V11" s="487"/>
    </row>
    <row r="12" spans="1:25" ht="30" customHeight="1" x14ac:dyDescent="0.25">
      <c r="A12" s="35">
        <v>5</v>
      </c>
      <c r="B12" s="870" t="s">
        <v>92</v>
      </c>
      <c r="C12" s="871"/>
      <c r="D12" s="872"/>
      <c r="E12" s="501">
        <v>0</v>
      </c>
      <c r="F12" s="497" t="s">
        <v>86</v>
      </c>
      <c r="G12" s="506" t="s">
        <v>87</v>
      </c>
      <c r="H12" s="506" t="s">
        <v>90</v>
      </c>
      <c r="I12" s="501">
        <v>0.1</v>
      </c>
      <c r="J12" s="497" t="s">
        <v>8</v>
      </c>
      <c r="K12" s="495">
        <f>2*SQRT(3)</f>
        <v>3.4641016151377544</v>
      </c>
      <c r="L12" s="502">
        <f>I12/K12</f>
        <v>2.8867513459481291E-2</v>
      </c>
      <c r="M12" s="497" t="s">
        <v>8</v>
      </c>
      <c r="N12" s="495">
        <v>1000000</v>
      </c>
      <c r="O12" s="501">
        <v>1</v>
      </c>
      <c r="P12" s="506" t="s">
        <v>85</v>
      </c>
      <c r="Q12" s="503">
        <f>ABS(L12*O12)</f>
        <v>2.8867513459481291E-2</v>
      </c>
      <c r="R12" s="497" t="s">
        <v>8</v>
      </c>
      <c r="S12" s="504" t="e">
        <f t="shared" si="1"/>
        <v>#DIV/0!</v>
      </c>
      <c r="T12" s="35"/>
    </row>
    <row r="13" spans="1:25" ht="30" customHeight="1" x14ac:dyDescent="0.25">
      <c r="A13" s="35">
        <v>6</v>
      </c>
      <c r="B13" s="888" t="s">
        <v>244</v>
      </c>
      <c r="C13" s="889"/>
      <c r="D13" s="889"/>
      <c r="E13" s="495">
        <v>0</v>
      </c>
      <c r="F13" s="497" t="s">
        <v>86</v>
      </c>
      <c r="G13" s="495" t="s">
        <v>87</v>
      </c>
      <c r="H13" s="495" t="s">
        <v>90</v>
      </c>
      <c r="I13" s="501">
        <v>0.6</v>
      </c>
      <c r="J13" s="497" t="s">
        <v>8</v>
      </c>
      <c r="K13" s="495">
        <f>2*SQRT(3)</f>
        <v>3.4641016151377544</v>
      </c>
      <c r="L13" s="502">
        <f t="shared" ref="L13:L18" si="2">I13/K13</f>
        <v>0.17320508075688773</v>
      </c>
      <c r="M13" s="497" t="s">
        <v>8</v>
      </c>
      <c r="N13" s="495">
        <v>1000000</v>
      </c>
      <c r="O13" s="501">
        <v>1</v>
      </c>
      <c r="P13" s="495" t="s">
        <v>85</v>
      </c>
      <c r="Q13" s="503">
        <f t="shared" si="0"/>
        <v>0.17320508075688773</v>
      </c>
      <c r="R13" s="497" t="s">
        <v>8</v>
      </c>
      <c r="S13" s="504" t="e">
        <f t="shared" si="1"/>
        <v>#DIV/0!</v>
      </c>
      <c r="T13" s="35"/>
    </row>
    <row r="14" spans="1:25" ht="30" customHeight="1" x14ac:dyDescent="0.25">
      <c r="A14" s="35">
        <v>7</v>
      </c>
      <c r="B14" s="888" t="s">
        <v>245</v>
      </c>
      <c r="C14" s="889"/>
      <c r="D14" s="889"/>
      <c r="E14" s="495">
        <v>0</v>
      </c>
      <c r="F14" s="497" t="s">
        <v>86</v>
      </c>
      <c r="G14" s="495" t="s">
        <v>87</v>
      </c>
      <c r="H14" s="495" t="s">
        <v>90</v>
      </c>
      <c r="I14" s="501">
        <f>+'Resultados medios Camara Climat'!C7</f>
        <v>0.29399999999999998</v>
      </c>
      <c r="J14" s="497" t="s">
        <v>8</v>
      </c>
      <c r="K14" s="495">
        <f>SQRT(3)</f>
        <v>1.7320508075688772</v>
      </c>
      <c r="L14" s="502">
        <f t="shared" si="2"/>
        <v>0.16974097914174999</v>
      </c>
      <c r="M14" s="497" t="s">
        <v>8</v>
      </c>
      <c r="N14" s="495">
        <v>1000000</v>
      </c>
      <c r="O14" s="501">
        <v>1</v>
      </c>
      <c r="P14" s="495" t="s">
        <v>85</v>
      </c>
      <c r="Q14" s="503">
        <f t="shared" si="0"/>
        <v>0.16974097914174999</v>
      </c>
      <c r="R14" s="497" t="s">
        <v>8</v>
      </c>
      <c r="S14" s="504" t="e">
        <f t="shared" si="1"/>
        <v>#DIV/0!</v>
      </c>
      <c r="T14" s="35"/>
    </row>
    <row r="15" spans="1:25" ht="30" customHeight="1" x14ac:dyDescent="0.25">
      <c r="A15" s="35">
        <v>8</v>
      </c>
      <c r="B15" s="888" t="s">
        <v>246</v>
      </c>
      <c r="C15" s="889"/>
      <c r="D15" s="889"/>
      <c r="E15" s="495">
        <v>0</v>
      </c>
      <c r="F15" s="497" t="s">
        <v>86</v>
      </c>
      <c r="G15" s="495" t="s">
        <v>87</v>
      </c>
      <c r="H15" s="495" t="s">
        <v>90</v>
      </c>
      <c r="I15" s="501">
        <f>'Resultados medios Camara Climat'!D7</f>
        <v>0.1</v>
      </c>
      <c r="J15" s="497" t="s">
        <v>8</v>
      </c>
      <c r="K15" s="495">
        <f>SQRT(3)</f>
        <v>1.7320508075688772</v>
      </c>
      <c r="L15" s="502">
        <f t="shared" si="2"/>
        <v>5.7735026918962581E-2</v>
      </c>
      <c r="M15" s="497" t="s">
        <v>8</v>
      </c>
      <c r="N15" s="495">
        <v>1000000</v>
      </c>
      <c r="O15" s="501">
        <v>1</v>
      </c>
      <c r="P15" s="495" t="s">
        <v>85</v>
      </c>
      <c r="Q15" s="503">
        <f t="shared" si="0"/>
        <v>5.7735026918962581E-2</v>
      </c>
      <c r="R15" s="497" t="s">
        <v>8</v>
      </c>
      <c r="S15" s="504" t="e">
        <f t="shared" si="1"/>
        <v>#DIV/0!</v>
      </c>
      <c r="T15" s="35"/>
    </row>
    <row r="16" spans="1:25" ht="30" customHeight="1" x14ac:dyDescent="0.25">
      <c r="A16" s="35">
        <v>9</v>
      </c>
      <c r="B16" s="870" t="s">
        <v>93</v>
      </c>
      <c r="C16" s="871"/>
      <c r="D16" s="872"/>
      <c r="E16" s="495" t="e">
        <f>+'RT03-F60'!D27</f>
        <v>#DIV/0!</v>
      </c>
      <c r="F16" s="497" t="s">
        <v>8</v>
      </c>
      <c r="G16" s="495" t="s">
        <v>83</v>
      </c>
      <c r="H16" s="495" t="s">
        <v>84</v>
      </c>
      <c r="I16" s="501" t="e">
        <f>+'RT03-F60'!D28</f>
        <v>#DIV/0!</v>
      </c>
      <c r="J16" s="497" t="s">
        <v>8</v>
      </c>
      <c r="K16" s="495">
        <v>3</v>
      </c>
      <c r="L16" s="502" t="e">
        <f>I16/K16</f>
        <v>#DIV/0!</v>
      </c>
      <c r="M16" s="497" t="s">
        <v>8</v>
      </c>
      <c r="N16" s="495">
        <v>8</v>
      </c>
      <c r="O16" s="501">
        <v>1</v>
      </c>
      <c r="P16" s="495" t="s">
        <v>85</v>
      </c>
      <c r="Q16" s="503" t="e">
        <f>ABS(L16*O16)</f>
        <v>#DIV/0!</v>
      </c>
      <c r="R16" s="497" t="s">
        <v>8</v>
      </c>
      <c r="S16" s="504" t="e">
        <f t="shared" si="1"/>
        <v>#DIV/0!</v>
      </c>
      <c r="T16" s="35"/>
    </row>
    <row r="17" spans="1:25" ht="30" customHeight="1" x14ac:dyDescent="0.25">
      <c r="A17" s="35">
        <v>10</v>
      </c>
      <c r="B17" s="885" t="s">
        <v>94</v>
      </c>
      <c r="C17" s="886"/>
      <c r="D17" s="887"/>
      <c r="E17" s="495">
        <v>0</v>
      </c>
      <c r="F17" s="497" t="s">
        <v>86</v>
      </c>
      <c r="G17" s="495" t="s">
        <v>87</v>
      </c>
      <c r="H17" s="495" t="s">
        <v>90</v>
      </c>
      <c r="I17" s="501">
        <f>+'DATOS  '!M13</f>
        <v>0.1</v>
      </c>
      <c r="J17" s="497" t="s">
        <v>8</v>
      </c>
      <c r="K17" s="495">
        <f>2*SQRT(3)</f>
        <v>3.4641016151377544</v>
      </c>
      <c r="L17" s="502">
        <f t="shared" si="2"/>
        <v>2.8867513459481291E-2</v>
      </c>
      <c r="M17" s="497" t="s">
        <v>8</v>
      </c>
      <c r="N17" s="495">
        <v>1000000</v>
      </c>
      <c r="O17" s="501">
        <v>1</v>
      </c>
      <c r="P17" s="495" t="s">
        <v>85</v>
      </c>
      <c r="Q17" s="503">
        <f t="shared" si="0"/>
        <v>2.8867513459481291E-2</v>
      </c>
      <c r="R17" s="497" t="s">
        <v>8</v>
      </c>
      <c r="S17" s="504" t="e">
        <f t="shared" si="1"/>
        <v>#DIV/0!</v>
      </c>
      <c r="T17" s="266"/>
    </row>
    <row r="18" spans="1:25" ht="30" customHeight="1" x14ac:dyDescent="0.25">
      <c r="A18" s="35">
        <v>11</v>
      </c>
      <c r="B18" s="870" t="s">
        <v>247</v>
      </c>
      <c r="C18" s="871"/>
      <c r="D18" s="872"/>
      <c r="E18" s="495">
        <v>0</v>
      </c>
      <c r="F18" s="497" t="s">
        <v>86</v>
      </c>
      <c r="G18" s="495" t="s">
        <v>83</v>
      </c>
      <c r="H18" s="495" t="s">
        <v>90</v>
      </c>
      <c r="I18" s="501" t="e">
        <f>ABS(E24-('RT03-F60'!$L$86-'RT03-F60'!$D$86))</f>
        <v>#DIV/0!</v>
      </c>
      <c r="J18" s="497" t="s">
        <v>8</v>
      </c>
      <c r="K18" s="495">
        <f>SQRT(3)</f>
        <v>1.7320508075688772</v>
      </c>
      <c r="L18" s="502" t="e">
        <f t="shared" si="2"/>
        <v>#DIV/0!</v>
      </c>
      <c r="M18" s="497" t="s">
        <v>8</v>
      </c>
      <c r="N18" s="495">
        <v>1000000</v>
      </c>
      <c r="O18" s="501">
        <v>1</v>
      </c>
      <c r="P18" s="495" t="s">
        <v>85</v>
      </c>
      <c r="Q18" s="503" t="e">
        <f t="shared" si="0"/>
        <v>#DIV/0!</v>
      </c>
      <c r="R18" s="497" t="s">
        <v>8</v>
      </c>
      <c r="S18" s="504" t="e">
        <f t="shared" si="1"/>
        <v>#DIV/0!</v>
      </c>
      <c r="T18" s="35"/>
    </row>
    <row r="19" spans="1:25" ht="30" customHeight="1" x14ac:dyDescent="0.25">
      <c r="A19" s="35">
        <v>12</v>
      </c>
      <c r="B19" s="870" t="s">
        <v>95</v>
      </c>
      <c r="C19" s="871"/>
      <c r="D19" s="872"/>
      <c r="E19" s="495">
        <v>0</v>
      </c>
      <c r="F19" s="495" t="s">
        <v>86</v>
      </c>
      <c r="G19" s="495" t="s">
        <v>87</v>
      </c>
      <c r="H19" s="495" t="s">
        <v>90</v>
      </c>
      <c r="I19" s="501">
        <f>+MAX('RT03-F60'!G25,'Resultados medios Camara Climat'!H7)</f>
        <v>1.4E-2</v>
      </c>
      <c r="J19" s="495" t="s">
        <v>33</v>
      </c>
      <c r="K19" s="495">
        <f>SQRT(3)</f>
        <v>1.7320508075688772</v>
      </c>
      <c r="L19" s="502">
        <f>I19/K19</f>
        <v>8.082903768654762E-3</v>
      </c>
      <c r="M19" s="495" t="s">
        <v>33</v>
      </c>
      <c r="N19" s="495">
        <v>1000000</v>
      </c>
      <c r="O19" s="505" t="e">
        <f>ABS('RT03-F60'!D42-'RT03-F60'!D103)/ABS('RT03-F60'!E42-'RT03-F60'!E103)</f>
        <v>#DIV/0!</v>
      </c>
      <c r="P19" s="495" t="s">
        <v>91</v>
      </c>
      <c r="Q19" s="503" t="e">
        <f t="shared" si="0"/>
        <v>#DIV/0!</v>
      </c>
      <c r="R19" s="497" t="s">
        <v>8</v>
      </c>
      <c r="S19" s="504" t="e">
        <f>(Q19*100%)^2/$L$21^2</f>
        <v>#DIV/0!</v>
      </c>
      <c r="T19" s="35"/>
    </row>
    <row r="20" spans="1:25" ht="30" customHeight="1" x14ac:dyDescent="0.25">
      <c r="A20" s="35">
        <v>13</v>
      </c>
      <c r="B20" s="890" t="s">
        <v>193</v>
      </c>
      <c r="C20" s="891"/>
      <c r="D20" s="891"/>
      <c r="E20" s="507">
        <v>0</v>
      </c>
      <c r="F20" s="507" t="s">
        <v>86</v>
      </c>
      <c r="G20" s="507" t="s">
        <v>87</v>
      </c>
      <c r="H20" s="507" t="s">
        <v>84</v>
      </c>
      <c r="I20" s="508">
        <v>1.6666666666666746E-2</v>
      </c>
      <c r="J20" s="507" t="s">
        <v>33</v>
      </c>
      <c r="K20" s="507">
        <v>1</v>
      </c>
      <c r="L20" s="507">
        <f>I20/K20</f>
        <v>1.6666666666666746E-2</v>
      </c>
      <c r="M20" s="507" t="str">
        <f t="shared" ref="M20" si="3">+J20</f>
        <v>°C</v>
      </c>
      <c r="N20" s="507">
        <v>200</v>
      </c>
      <c r="O20" s="507">
        <v>1</v>
      </c>
      <c r="P20" s="507" t="s">
        <v>85</v>
      </c>
      <c r="Q20" s="509">
        <f>ABS(L20*O20)</f>
        <v>1.6666666666666746E-2</v>
      </c>
      <c r="R20" s="507" t="s">
        <v>33</v>
      </c>
      <c r="S20" s="510" t="e">
        <f>(Q20*100%)^2/$L$21^2</f>
        <v>#DIV/0!</v>
      </c>
      <c r="T20" s="35"/>
    </row>
    <row r="21" spans="1:25" ht="30" customHeight="1" thickBot="1" x14ac:dyDescent="0.3">
      <c r="A21" s="35"/>
      <c r="B21" s="892" t="s">
        <v>96</v>
      </c>
      <c r="C21" s="893"/>
      <c r="D21" s="894"/>
      <c r="E21" s="511" t="e">
        <f>+E8-E16</f>
        <v>#DIV/0!</v>
      </c>
      <c r="F21" s="512" t="s">
        <v>8</v>
      </c>
      <c r="G21" s="513" t="s">
        <v>83</v>
      </c>
      <c r="H21" s="513" t="s">
        <v>84</v>
      </c>
      <c r="I21" s="514" t="e">
        <f>ROUNDUP(L21*K21,2-1-INT(LOG10(ABS(L21*K21))))</f>
        <v>#DIV/0!</v>
      </c>
      <c r="J21" s="512" t="s">
        <v>8</v>
      </c>
      <c r="K21" s="515" t="e">
        <f>TINV(0.05,N21)</f>
        <v>#DIV/0!</v>
      </c>
      <c r="L21" s="516" t="e">
        <f>(SUMSQ(Q8:Q20)^0.5)</f>
        <v>#DIV/0!</v>
      </c>
      <c r="M21" s="512" t="s">
        <v>8</v>
      </c>
      <c r="N21" s="511" t="e">
        <f>L21^4/(Q8^4/N8+Q9^4/N9+Q10^4/N10++Q11^4/N11+Q12^4/N12+Q13^4/N13+Q14^4/N14+Q15^4/N15+Q16^4/N16+Q17^4/N17+Q18^4/N18+Q19^4/N19+Q20^4/N20)</f>
        <v>#DIV/0!</v>
      </c>
      <c r="O21" s="517"/>
      <c r="P21" s="517"/>
      <c r="Q21" s="517"/>
      <c r="R21" s="518"/>
      <c r="S21" s="519" t="e">
        <f>SUM(S8:S20)</f>
        <v>#DIV/0!</v>
      </c>
      <c r="T21" s="35"/>
    </row>
    <row r="22" spans="1:25" ht="30" customHeight="1" thickBot="1" x14ac:dyDescent="0.3">
      <c r="A22" s="35"/>
      <c r="B22" s="35"/>
      <c r="C22" s="35"/>
      <c r="D22" s="35"/>
      <c r="E22" s="35"/>
      <c r="F22" s="35"/>
      <c r="G22" s="35"/>
      <c r="H22" s="35"/>
      <c r="I22" s="35"/>
      <c r="J22" s="35"/>
      <c r="K22" s="35"/>
      <c r="L22" s="35"/>
      <c r="M22" s="35"/>
      <c r="N22" s="35"/>
      <c r="O22" s="35"/>
      <c r="P22" s="35"/>
      <c r="Q22" s="35"/>
      <c r="R22" s="35"/>
      <c r="S22" s="35"/>
      <c r="T22" s="35"/>
    </row>
    <row r="23" spans="1:25" ht="30" customHeight="1" x14ac:dyDescent="0.25">
      <c r="A23" s="813"/>
      <c r="B23" s="813"/>
      <c r="C23" s="813"/>
      <c r="D23" s="813"/>
      <c r="E23" s="488" t="s">
        <v>97</v>
      </c>
      <c r="F23" s="489" t="s">
        <v>98</v>
      </c>
      <c r="G23" s="489"/>
      <c r="H23" s="490" t="s">
        <v>99</v>
      </c>
      <c r="I23" s="35"/>
      <c r="J23" s="35"/>
      <c r="K23" s="35"/>
      <c r="L23" s="35"/>
      <c r="M23" s="35"/>
      <c r="N23" s="35"/>
      <c r="O23" s="35"/>
      <c r="P23" s="35"/>
      <c r="Q23" s="35"/>
      <c r="R23" s="35"/>
      <c r="S23" s="35"/>
      <c r="T23" s="35"/>
    </row>
    <row r="24" spans="1:25" ht="30" customHeight="1" thickBot="1" x14ac:dyDescent="0.3">
      <c r="A24" s="813"/>
      <c r="B24" s="813"/>
      <c r="C24" s="813"/>
      <c r="D24" s="813"/>
      <c r="E24" s="491" t="e">
        <f>+E21</f>
        <v>#DIV/0!</v>
      </c>
      <c r="F24" s="492" t="e">
        <f>K21</f>
        <v>#DIV/0!</v>
      </c>
      <c r="G24" s="493" t="s">
        <v>100</v>
      </c>
      <c r="H24" s="494" t="e">
        <f>I21</f>
        <v>#DIV/0!</v>
      </c>
      <c r="I24" s="35"/>
      <c r="J24" s="35"/>
      <c r="K24" s="35"/>
      <c r="L24" s="35"/>
      <c r="M24" s="35"/>
      <c r="N24" s="35"/>
      <c r="O24" s="35"/>
      <c r="P24" s="35"/>
      <c r="Q24" s="35"/>
      <c r="R24" s="35"/>
      <c r="S24" s="35"/>
      <c r="T24" s="35"/>
    </row>
    <row r="25" spans="1:25" x14ac:dyDescent="0.25">
      <c r="A25" s="813"/>
      <c r="B25" s="813"/>
      <c r="C25" s="813"/>
      <c r="D25" s="813"/>
      <c r="E25" s="35"/>
      <c r="F25" s="35"/>
      <c r="G25" s="35"/>
      <c r="H25" s="35"/>
      <c r="I25" s="35"/>
      <c r="J25" s="35"/>
      <c r="K25" s="35"/>
      <c r="L25" s="35"/>
      <c r="M25" s="35"/>
      <c r="N25" s="35"/>
      <c r="O25" s="35"/>
      <c r="P25" s="35"/>
      <c r="Q25" s="35"/>
      <c r="R25" s="35"/>
      <c r="S25" s="35"/>
      <c r="T25" s="35"/>
    </row>
    <row r="26" spans="1:25" x14ac:dyDescent="0.25">
      <c r="A26" s="813"/>
      <c r="B26" s="813"/>
      <c r="C26" s="813"/>
      <c r="D26" s="813"/>
      <c r="E26" s="35"/>
      <c r="F26" s="35"/>
      <c r="G26" s="35"/>
      <c r="H26" s="35"/>
      <c r="I26" s="35"/>
      <c r="J26" s="35"/>
      <c r="K26" s="35"/>
      <c r="L26" s="35"/>
      <c r="M26" s="35"/>
      <c r="N26" s="35"/>
      <c r="O26" s="35"/>
      <c r="P26" s="35"/>
      <c r="Q26" s="35"/>
      <c r="R26" s="35"/>
      <c r="S26" s="35"/>
      <c r="T26" s="35"/>
    </row>
    <row r="27" spans="1:25" ht="15.75" thickBot="1" x14ac:dyDescent="0.3">
      <c r="A27" s="35"/>
      <c r="B27" s="35"/>
      <c r="C27" s="35"/>
      <c r="D27" s="35"/>
      <c r="E27" s="35"/>
      <c r="F27" s="35"/>
      <c r="G27" s="35"/>
      <c r="H27" s="35"/>
      <c r="I27" s="35"/>
      <c r="J27" s="35"/>
      <c r="K27" s="35"/>
      <c r="L27" s="35"/>
      <c r="M27" s="35"/>
      <c r="N27" s="35"/>
      <c r="O27" s="35"/>
      <c r="P27" s="35"/>
      <c r="Q27" s="35"/>
      <c r="R27" s="35"/>
      <c r="S27" s="35"/>
      <c r="T27" s="35"/>
    </row>
    <row r="28" spans="1:25" s="4" customFormat="1" ht="42.75" customHeight="1" thickBot="1" x14ac:dyDescent="0.3">
      <c r="A28" s="114" t="s">
        <v>65</v>
      </c>
      <c r="B28" s="520">
        <f>+'RT03-F60'!B31</f>
        <v>50</v>
      </c>
      <c r="C28" s="104"/>
      <c r="D28" s="104"/>
      <c r="E28" s="868" t="s">
        <v>66</v>
      </c>
      <c r="F28" s="868" t="s">
        <v>67</v>
      </c>
      <c r="G28" s="868" t="s">
        <v>68</v>
      </c>
      <c r="H28" s="868" t="s">
        <v>69</v>
      </c>
      <c r="I28" s="868" t="s">
        <v>70</v>
      </c>
      <c r="J28" s="868" t="s">
        <v>67</v>
      </c>
      <c r="K28" s="868" t="s">
        <v>71</v>
      </c>
      <c r="L28" s="651" t="s">
        <v>72</v>
      </c>
      <c r="M28" s="653"/>
      <c r="N28" s="95" t="s">
        <v>73</v>
      </c>
      <c r="O28" s="651" t="s">
        <v>74</v>
      </c>
      <c r="P28" s="653"/>
      <c r="Q28" s="868" t="s">
        <v>75</v>
      </c>
      <c r="R28" s="868" t="s">
        <v>67</v>
      </c>
      <c r="S28" s="95" t="s">
        <v>76</v>
      </c>
      <c r="T28" s="104"/>
      <c r="U28" s="3"/>
      <c r="V28" s="3"/>
      <c r="W28" s="3"/>
      <c r="X28" s="3"/>
      <c r="Y28" s="3"/>
    </row>
    <row r="29" spans="1:25" ht="30" customHeight="1" thickBot="1" x14ac:dyDescent="0.3">
      <c r="A29" s="35"/>
      <c r="B29" s="873" t="s">
        <v>77</v>
      </c>
      <c r="C29" s="874"/>
      <c r="D29" s="875"/>
      <c r="E29" s="869"/>
      <c r="F29" s="869"/>
      <c r="G29" s="869"/>
      <c r="H29" s="869"/>
      <c r="I29" s="869"/>
      <c r="J29" s="869"/>
      <c r="K29" s="869"/>
      <c r="L29" s="95" t="s">
        <v>78</v>
      </c>
      <c r="M29" s="95" t="s">
        <v>67</v>
      </c>
      <c r="N29" s="95" t="s">
        <v>79</v>
      </c>
      <c r="O29" s="95" t="s">
        <v>80</v>
      </c>
      <c r="P29" s="107" t="s">
        <v>67</v>
      </c>
      <c r="Q29" s="869"/>
      <c r="R29" s="869"/>
      <c r="S29" s="95" t="s">
        <v>81</v>
      </c>
      <c r="T29" s="35"/>
    </row>
    <row r="30" spans="1:25" ht="30" customHeight="1" x14ac:dyDescent="0.25">
      <c r="A30" s="35">
        <v>1</v>
      </c>
      <c r="B30" s="870" t="s">
        <v>82</v>
      </c>
      <c r="C30" s="871"/>
      <c r="D30" s="872"/>
      <c r="E30" s="196">
        <f>+'RT03-F60'!L42</f>
        <v>-7.7668845596522322</v>
      </c>
      <c r="F30" s="108" t="s">
        <v>8</v>
      </c>
      <c r="G30" s="108" t="s">
        <v>83</v>
      </c>
      <c r="H30" s="108" t="s">
        <v>84</v>
      </c>
      <c r="I30" s="196">
        <f>+'RT03-F60'!L43</f>
        <v>0</v>
      </c>
      <c r="J30" s="108" t="s">
        <v>8</v>
      </c>
      <c r="K30" s="108">
        <f>SQRT(9)</f>
        <v>3</v>
      </c>
      <c r="L30" s="264">
        <f>I30/K30</f>
        <v>0</v>
      </c>
      <c r="M30" s="108" t="s">
        <v>8</v>
      </c>
      <c r="N30" s="108">
        <v>8</v>
      </c>
      <c r="O30" s="108">
        <v>1</v>
      </c>
      <c r="P30" s="108" t="s">
        <v>85</v>
      </c>
      <c r="Q30" s="109">
        <f>ABS(L30*O30)</f>
        <v>0</v>
      </c>
      <c r="R30" s="108" t="s">
        <v>8</v>
      </c>
      <c r="S30" s="115" t="e">
        <f>(Q30*100%)^2/$L$43^2</f>
        <v>#DIV/0!</v>
      </c>
      <c r="T30" s="35"/>
    </row>
    <row r="31" spans="1:25" ht="30" customHeight="1" x14ac:dyDescent="0.25">
      <c r="A31" s="35">
        <v>2</v>
      </c>
      <c r="B31" s="888" t="s">
        <v>243</v>
      </c>
      <c r="C31" s="889"/>
      <c r="D31" s="889"/>
      <c r="E31" s="110">
        <v>0</v>
      </c>
      <c r="F31" s="108" t="s">
        <v>86</v>
      </c>
      <c r="G31" s="110" t="s">
        <v>87</v>
      </c>
      <c r="H31" s="110" t="s">
        <v>84</v>
      </c>
      <c r="I31" s="113">
        <v>1.7</v>
      </c>
      <c r="J31" s="110" t="s">
        <v>8</v>
      </c>
      <c r="K31" s="110">
        <v>1.96</v>
      </c>
      <c r="L31" s="262">
        <f t="shared" ref="L31:L41" si="4">I31/K31</f>
        <v>0.86734693877551017</v>
      </c>
      <c r="M31" s="108" t="s">
        <v>8</v>
      </c>
      <c r="N31" s="110">
        <v>199.99999999999966</v>
      </c>
      <c r="O31" s="110">
        <v>1</v>
      </c>
      <c r="P31" s="110" t="s">
        <v>85</v>
      </c>
      <c r="Q31" s="111">
        <f t="shared" ref="Q31:Q41" si="5">ABS(L31*O31)</f>
        <v>0.86734693877551017</v>
      </c>
      <c r="R31" s="108" t="s">
        <v>8</v>
      </c>
      <c r="S31" s="116" t="e">
        <f t="shared" ref="S31:S40" si="6">(Q31*100%)^2/$L$43^2</f>
        <v>#DIV/0!</v>
      </c>
      <c r="T31" s="35"/>
    </row>
    <row r="32" spans="1:25" ht="30" customHeight="1" x14ac:dyDescent="0.25">
      <c r="A32" s="35">
        <v>3</v>
      </c>
      <c r="B32" s="870" t="s">
        <v>88</v>
      </c>
      <c r="C32" s="871"/>
      <c r="D32" s="872"/>
      <c r="E32" s="110">
        <v>0</v>
      </c>
      <c r="F32" s="108" t="s">
        <v>86</v>
      </c>
      <c r="G32" s="110" t="s">
        <v>87</v>
      </c>
      <c r="H32" s="110" t="s">
        <v>84</v>
      </c>
      <c r="I32" s="113">
        <f>+SQRT('Interpolación patrones'!$C$18/(3-2))</f>
        <v>9.8695402540807109E-2</v>
      </c>
      <c r="J32" s="110" t="s">
        <v>8</v>
      </c>
      <c r="K32" s="110">
        <f>+K10</f>
        <v>1.7320508075688772</v>
      </c>
      <c r="L32" s="262">
        <f t="shared" si="4"/>
        <v>5.698181722471346E-2</v>
      </c>
      <c r="M32" s="108" t="s">
        <v>8</v>
      </c>
      <c r="N32" s="110">
        <f>3-(1+1)</f>
        <v>1</v>
      </c>
      <c r="O32" s="110">
        <v>1</v>
      </c>
      <c r="P32" s="110" t="s">
        <v>85</v>
      </c>
      <c r="Q32" s="111">
        <f t="shared" si="5"/>
        <v>5.698181722471346E-2</v>
      </c>
      <c r="R32" s="108" t="s">
        <v>8</v>
      </c>
      <c r="S32" s="116" t="e">
        <f t="shared" si="6"/>
        <v>#DIV/0!</v>
      </c>
      <c r="T32" s="35"/>
    </row>
    <row r="33" spans="1:20" ht="30" customHeight="1" x14ac:dyDescent="0.25">
      <c r="A33" s="35">
        <v>4</v>
      </c>
      <c r="B33" s="870" t="s">
        <v>89</v>
      </c>
      <c r="C33" s="871"/>
      <c r="D33" s="872"/>
      <c r="E33" s="110">
        <v>0</v>
      </c>
      <c r="F33" s="110" t="s">
        <v>86</v>
      </c>
      <c r="G33" s="110" t="s">
        <v>87</v>
      </c>
      <c r="H33" s="110" t="s">
        <v>90</v>
      </c>
      <c r="I33" s="113">
        <f>+MAX('RT03-F60'!G40,'Interpolación patrones'!K8)</f>
        <v>0.2</v>
      </c>
      <c r="J33" s="110" t="s">
        <v>33</v>
      </c>
      <c r="K33" s="495">
        <f>SQRT(3)</f>
        <v>1.7320508075688772</v>
      </c>
      <c r="L33" s="262">
        <f t="shared" si="4"/>
        <v>0.11547005383792516</v>
      </c>
      <c r="M33" s="110" t="s">
        <v>33</v>
      </c>
      <c r="N33" s="110">
        <v>1000000</v>
      </c>
      <c r="O33" s="265" t="e">
        <f>+O11</f>
        <v>#DIV/0!</v>
      </c>
      <c r="P33" s="110" t="s">
        <v>91</v>
      </c>
      <c r="Q33" s="111" t="e">
        <f t="shared" si="5"/>
        <v>#DIV/0!</v>
      </c>
      <c r="R33" s="108" t="s">
        <v>8</v>
      </c>
      <c r="S33" s="116" t="e">
        <f t="shared" ref="S33" si="7">(Q33*100%)^2/$L$21^2</f>
        <v>#DIV/0!</v>
      </c>
      <c r="T33" s="35"/>
    </row>
    <row r="34" spans="1:20" ht="30" customHeight="1" x14ac:dyDescent="0.25">
      <c r="A34" s="35">
        <v>5</v>
      </c>
      <c r="B34" s="870" t="s">
        <v>92</v>
      </c>
      <c r="C34" s="871"/>
      <c r="D34" s="872"/>
      <c r="E34" s="110">
        <v>0</v>
      </c>
      <c r="F34" s="108" t="s">
        <v>86</v>
      </c>
      <c r="G34" s="110" t="s">
        <v>87</v>
      </c>
      <c r="H34" s="110" t="s">
        <v>90</v>
      </c>
      <c r="I34" s="113">
        <v>0.1</v>
      </c>
      <c r="J34" s="110" t="s">
        <v>8</v>
      </c>
      <c r="K34" s="110">
        <f>2*SQRT(3)</f>
        <v>3.4641016151377544</v>
      </c>
      <c r="L34" s="262">
        <f t="shared" si="4"/>
        <v>2.8867513459481291E-2</v>
      </c>
      <c r="M34" s="108" t="s">
        <v>8</v>
      </c>
      <c r="N34" s="110">
        <v>1000000</v>
      </c>
      <c r="O34" s="110">
        <v>1</v>
      </c>
      <c r="P34" s="110" t="s">
        <v>85</v>
      </c>
      <c r="Q34" s="111">
        <f t="shared" si="5"/>
        <v>2.8867513459481291E-2</v>
      </c>
      <c r="R34" s="108" t="s">
        <v>8</v>
      </c>
      <c r="S34" s="116" t="e">
        <f t="shared" si="6"/>
        <v>#DIV/0!</v>
      </c>
      <c r="T34" s="35"/>
    </row>
    <row r="35" spans="1:20" ht="30" customHeight="1" x14ac:dyDescent="0.25">
      <c r="A35" s="35">
        <v>6</v>
      </c>
      <c r="B35" s="888" t="s">
        <v>244</v>
      </c>
      <c r="C35" s="889"/>
      <c r="D35" s="889"/>
      <c r="E35" s="110">
        <v>0</v>
      </c>
      <c r="F35" s="108" t="s">
        <v>86</v>
      </c>
      <c r="G35" s="110" t="s">
        <v>87</v>
      </c>
      <c r="H35" s="110" t="s">
        <v>90</v>
      </c>
      <c r="I35" s="113">
        <f>+I13</f>
        <v>0.6</v>
      </c>
      <c r="J35" s="110" t="s">
        <v>8</v>
      </c>
      <c r="K35" s="110">
        <f>2*SQRT(3)</f>
        <v>3.4641016151377544</v>
      </c>
      <c r="L35" s="262">
        <f t="shared" si="4"/>
        <v>0.17320508075688773</v>
      </c>
      <c r="M35" s="497" t="s">
        <v>8</v>
      </c>
      <c r="N35" s="110">
        <v>1000000</v>
      </c>
      <c r="O35" s="110">
        <v>1</v>
      </c>
      <c r="P35" s="110" t="s">
        <v>85</v>
      </c>
      <c r="Q35" s="111">
        <f t="shared" si="5"/>
        <v>0.17320508075688773</v>
      </c>
      <c r="R35" s="108" t="s">
        <v>8</v>
      </c>
      <c r="S35" s="116" t="e">
        <f t="shared" si="6"/>
        <v>#DIV/0!</v>
      </c>
      <c r="T35" s="35"/>
    </row>
    <row r="36" spans="1:20" ht="30" customHeight="1" x14ac:dyDescent="0.25">
      <c r="A36" s="35">
        <v>7</v>
      </c>
      <c r="B36" s="888" t="s">
        <v>245</v>
      </c>
      <c r="C36" s="889"/>
      <c r="D36" s="889"/>
      <c r="E36" s="110">
        <v>0</v>
      </c>
      <c r="F36" s="108" t="s">
        <v>86</v>
      </c>
      <c r="G36" s="110" t="s">
        <v>87</v>
      </c>
      <c r="H36" s="110" t="s">
        <v>90</v>
      </c>
      <c r="I36" s="113">
        <f>+'Resultados medios Camara Climat'!C8</f>
        <v>0.318</v>
      </c>
      <c r="J36" s="110" t="s">
        <v>8</v>
      </c>
      <c r="K36" s="495">
        <f>SQRT(3)</f>
        <v>1.7320508075688772</v>
      </c>
      <c r="L36" s="262">
        <f t="shared" si="4"/>
        <v>0.18359738560230102</v>
      </c>
      <c r="M36" s="108" t="s">
        <v>8</v>
      </c>
      <c r="N36" s="110">
        <v>1000000</v>
      </c>
      <c r="O36" s="110">
        <v>1</v>
      </c>
      <c r="P36" s="110" t="s">
        <v>85</v>
      </c>
      <c r="Q36" s="111">
        <f t="shared" si="5"/>
        <v>0.18359738560230102</v>
      </c>
      <c r="R36" s="108" t="s">
        <v>8</v>
      </c>
      <c r="S36" s="116" t="e">
        <f t="shared" si="6"/>
        <v>#DIV/0!</v>
      </c>
      <c r="T36" s="35"/>
    </row>
    <row r="37" spans="1:20" ht="30" customHeight="1" x14ac:dyDescent="0.25">
      <c r="A37" s="35">
        <v>8</v>
      </c>
      <c r="B37" s="888" t="s">
        <v>246</v>
      </c>
      <c r="C37" s="889"/>
      <c r="D37" s="889"/>
      <c r="E37" s="110">
        <v>0</v>
      </c>
      <c r="F37" s="108" t="s">
        <v>86</v>
      </c>
      <c r="G37" s="110" t="s">
        <v>87</v>
      </c>
      <c r="H37" s="110" t="s">
        <v>90</v>
      </c>
      <c r="I37" s="113">
        <f>+'Resultados medios Camara Climat'!D8</f>
        <v>0.21199999999999999</v>
      </c>
      <c r="J37" s="110" t="s">
        <v>8</v>
      </c>
      <c r="K37" s="495">
        <f>SQRT(3)</f>
        <v>1.7320508075688772</v>
      </c>
      <c r="L37" s="262">
        <f t="shared" si="4"/>
        <v>0.12239825706820066</v>
      </c>
      <c r="M37" s="108" t="s">
        <v>8</v>
      </c>
      <c r="N37" s="110">
        <v>1000000</v>
      </c>
      <c r="O37" s="110">
        <v>1</v>
      </c>
      <c r="P37" s="110" t="s">
        <v>85</v>
      </c>
      <c r="Q37" s="111">
        <f t="shared" si="5"/>
        <v>0.12239825706820066</v>
      </c>
      <c r="R37" s="108" t="s">
        <v>8</v>
      </c>
      <c r="S37" s="116" t="e">
        <f t="shared" si="6"/>
        <v>#DIV/0!</v>
      </c>
      <c r="T37" s="35"/>
    </row>
    <row r="38" spans="1:20" ht="30" customHeight="1" x14ac:dyDescent="0.25">
      <c r="A38" s="35">
        <v>9</v>
      </c>
      <c r="B38" s="870" t="s">
        <v>93</v>
      </c>
      <c r="C38" s="871"/>
      <c r="D38" s="872"/>
      <c r="E38" s="110" t="e">
        <f>+'RT03-F60'!D42</f>
        <v>#DIV/0!</v>
      </c>
      <c r="F38" s="108" t="s">
        <v>8</v>
      </c>
      <c r="G38" s="110" t="s">
        <v>83</v>
      </c>
      <c r="H38" s="110" t="s">
        <v>84</v>
      </c>
      <c r="I38" s="113" t="e">
        <f>+'RT03-F60'!D43</f>
        <v>#DIV/0!</v>
      </c>
      <c r="J38" s="110" t="s">
        <v>8</v>
      </c>
      <c r="K38" s="110">
        <v>3</v>
      </c>
      <c r="L38" s="262" t="e">
        <f t="shared" si="4"/>
        <v>#DIV/0!</v>
      </c>
      <c r="M38" s="108" t="s">
        <v>8</v>
      </c>
      <c r="N38" s="110">
        <v>8</v>
      </c>
      <c r="O38" s="110">
        <v>1</v>
      </c>
      <c r="P38" s="110" t="s">
        <v>85</v>
      </c>
      <c r="Q38" s="111" t="e">
        <f t="shared" si="5"/>
        <v>#DIV/0!</v>
      </c>
      <c r="R38" s="108" t="s">
        <v>8</v>
      </c>
      <c r="S38" s="116" t="e">
        <f t="shared" si="6"/>
        <v>#DIV/0!</v>
      </c>
      <c r="T38" s="35"/>
    </row>
    <row r="39" spans="1:20" ht="30" customHeight="1" x14ac:dyDescent="0.25">
      <c r="A39" s="35">
        <v>10</v>
      </c>
      <c r="B39" s="885" t="s">
        <v>94</v>
      </c>
      <c r="C39" s="886"/>
      <c r="D39" s="887"/>
      <c r="E39" s="495">
        <v>0</v>
      </c>
      <c r="F39" s="497" t="s">
        <v>86</v>
      </c>
      <c r="G39" s="495" t="s">
        <v>87</v>
      </c>
      <c r="H39" s="495" t="s">
        <v>90</v>
      </c>
      <c r="I39" s="501">
        <f>+'DATOS  '!M13</f>
        <v>0.1</v>
      </c>
      <c r="J39" s="495" t="s">
        <v>8</v>
      </c>
      <c r="K39" s="495">
        <f>2*SQRT(3)</f>
        <v>3.4641016151377544</v>
      </c>
      <c r="L39" s="502">
        <f t="shared" si="4"/>
        <v>2.8867513459481291E-2</v>
      </c>
      <c r="M39" s="497" t="s">
        <v>8</v>
      </c>
      <c r="N39" s="495">
        <v>1000000</v>
      </c>
      <c r="O39" s="495">
        <v>1</v>
      </c>
      <c r="P39" s="495" t="s">
        <v>85</v>
      </c>
      <c r="Q39" s="503">
        <f t="shared" si="5"/>
        <v>2.8867513459481291E-2</v>
      </c>
      <c r="R39" s="497" t="s">
        <v>8</v>
      </c>
      <c r="S39" s="504" t="e">
        <f t="shared" si="6"/>
        <v>#DIV/0!</v>
      </c>
      <c r="T39" s="35"/>
    </row>
    <row r="40" spans="1:20" ht="30" customHeight="1" x14ac:dyDescent="0.25">
      <c r="A40" s="35">
        <v>11</v>
      </c>
      <c r="B40" s="870" t="s">
        <v>247</v>
      </c>
      <c r="C40" s="871"/>
      <c r="D40" s="872"/>
      <c r="E40" s="495">
        <v>1</v>
      </c>
      <c r="F40" s="497" t="s">
        <v>86</v>
      </c>
      <c r="G40" s="495" t="s">
        <v>83</v>
      </c>
      <c r="H40" s="495" t="s">
        <v>90</v>
      </c>
      <c r="I40" s="501" t="e">
        <f>I18</f>
        <v>#DIV/0!</v>
      </c>
      <c r="J40" s="495" t="s">
        <v>8</v>
      </c>
      <c r="K40" s="495">
        <f>SQRT(3)</f>
        <v>1.7320508075688772</v>
      </c>
      <c r="L40" s="502" t="e">
        <f t="shared" si="4"/>
        <v>#DIV/0!</v>
      </c>
      <c r="M40" s="497" t="s">
        <v>8</v>
      </c>
      <c r="N40" s="495">
        <v>1000000</v>
      </c>
      <c r="O40" s="495">
        <v>1</v>
      </c>
      <c r="P40" s="495" t="s">
        <v>85</v>
      </c>
      <c r="Q40" s="503" t="e">
        <f t="shared" si="5"/>
        <v>#DIV/0!</v>
      </c>
      <c r="R40" s="497" t="s">
        <v>8</v>
      </c>
      <c r="S40" s="504" t="e">
        <f t="shared" si="6"/>
        <v>#DIV/0!</v>
      </c>
      <c r="T40" s="35"/>
    </row>
    <row r="41" spans="1:20" ht="30" customHeight="1" x14ac:dyDescent="0.25">
      <c r="A41" s="35">
        <v>12</v>
      </c>
      <c r="B41" s="870" t="s">
        <v>95</v>
      </c>
      <c r="C41" s="871"/>
      <c r="D41" s="872"/>
      <c r="E41" s="495">
        <v>0</v>
      </c>
      <c r="F41" s="495" t="s">
        <v>86</v>
      </c>
      <c r="G41" s="495" t="s">
        <v>87</v>
      </c>
      <c r="H41" s="495" t="s">
        <v>90</v>
      </c>
      <c r="I41" s="501">
        <f>+MAX('RT03-F60'!G40,'Resultados medios Camara Climat'!H8)</f>
        <v>1.4E-2</v>
      </c>
      <c r="J41" s="495" t="s">
        <v>33</v>
      </c>
      <c r="K41" s="495">
        <f>SQRT(3)</f>
        <v>1.7320508075688772</v>
      </c>
      <c r="L41" s="502">
        <f t="shared" si="4"/>
        <v>8.082903768654762E-3</v>
      </c>
      <c r="M41" s="495" t="s">
        <v>33</v>
      </c>
      <c r="N41" s="495">
        <v>1000000</v>
      </c>
      <c r="O41" s="505" t="e">
        <f>O19</f>
        <v>#DIV/0!</v>
      </c>
      <c r="P41" s="495" t="s">
        <v>91</v>
      </c>
      <c r="Q41" s="503" t="e">
        <f t="shared" si="5"/>
        <v>#DIV/0!</v>
      </c>
      <c r="R41" s="497" t="s">
        <v>8</v>
      </c>
      <c r="S41" s="504" t="e">
        <f t="shared" ref="S41" si="8">(Q41*100%)^2/$L$21^2</f>
        <v>#DIV/0!</v>
      </c>
      <c r="T41" s="35"/>
    </row>
    <row r="42" spans="1:20" ht="30" customHeight="1" x14ac:dyDescent="0.25">
      <c r="A42" s="35">
        <v>13</v>
      </c>
      <c r="B42" s="890" t="s">
        <v>193</v>
      </c>
      <c r="C42" s="891"/>
      <c r="D42" s="891"/>
      <c r="E42" s="507">
        <v>0</v>
      </c>
      <c r="F42" s="507" t="s">
        <v>86</v>
      </c>
      <c r="G42" s="507" t="s">
        <v>87</v>
      </c>
      <c r="H42" s="507" t="s">
        <v>84</v>
      </c>
      <c r="I42" s="508">
        <v>2.8867513459481315E-2</v>
      </c>
      <c r="J42" s="507" t="s">
        <v>33</v>
      </c>
      <c r="K42" s="507">
        <v>1</v>
      </c>
      <c r="L42" s="507">
        <f>I42/K42</f>
        <v>2.8867513459481315E-2</v>
      </c>
      <c r="M42" s="507" t="str">
        <f t="shared" ref="M42" si="9">+J42</f>
        <v>°C</v>
      </c>
      <c r="N42" s="507">
        <v>200</v>
      </c>
      <c r="O42" s="507">
        <v>1</v>
      </c>
      <c r="P42" s="507" t="s">
        <v>85</v>
      </c>
      <c r="Q42" s="509">
        <f>ABS(L42*O42)</f>
        <v>2.8867513459481315E-2</v>
      </c>
      <c r="R42" s="507" t="s">
        <v>33</v>
      </c>
      <c r="S42" s="510" t="e">
        <f>(Q42*100%)^2/$L$43^2</f>
        <v>#DIV/0!</v>
      </c>
      <c r="T42" s="35"/>
    </row>
    <row r="43" spans="1:20" ht="30" customHeight="1" thickBot="1" x14ac:dyDescent="0.3">
      <c r="A43" s="35"/>
      <c r="B43" s="892" t="s">
        <v>96</v>
      </c>
      <c r="C43" s="893"/>
      <c r="D43" s="894"/>
      <c r="E43" s="195" t="e">
        <f>+E30-E38</f>
        <v>#DIV/0!</v>
      </c>
      <c r="F43" s="154" t="s">
        <v>8</v>
      </c>
      <c r="G43" s="117" t="s">
        <v>83</v>
      </c>
      <c r="H43" s="117" t="s">
        <v>84</v>
      </c>
      <c r="I43" s="522" t="e">
        <f>ROUNDUP(L43*K43,2-1-INT(LOG10(ABS(L43*K43))))</f>
        <v>#DIV/0!</v>
      </c>
      <c r="J43" s="117" t="s">
        <v>8</v>
      </c>
      <c r="K43" s="117" t="e">
        <f>TINV(0.05,N43)</f>
        <v>#DIV/0!</v>
      </c>
      <c r="L43" s="119" t="e">
        <f>(SUMSQ(Q30:Q42)^0.5)</f>
        <v>#DIV/0!</v>
      </c>
      <c r="M43" s="118" t="s">
        <v>8</v>
      </c>
      <c r="N43" s="301" t="e">
        <f>L43^4/(Q30^4/N30+Q31^4/N31+Q32^4/N32+Q34^4/N34+Q35^4/N35+Q36^4/N36+Q37^4/N37+Q38^4/N38+Q39^4/N39+Q40^4/N40+Q41^4/N41+Q42^4/N42)</f>
        <v>#DIV/0!</v>
      </c>
      <c r="O43" s="261"/>
      <c r="P43" s="261"/>
      <c r="Q43" s="261"/>
      <c r="R43" s="261"/>
      <c r="S43" s="120" t="e">
        <f>SUM(S30:S42)</f>
        <v>#DIV/0!</v>
      </c>
      <c r="T43" s="35"/>
    </row>
    <row r="44" spans="1:20" ht="30" customHeight="1" thickBot="1" x14ac:dyDescent="0.3">
      <c r="A44" s="35"/>
      <c r="B44" s="35"/>
      <c r="C44" s="35"/>
      <c r="D44" s="35"/>
      <c r="E44" s="35"/>
      <c r="F44" s="35"/>
      <c r="G44" s="35"/>
      <c r="H44" s="35"/>
      <c r="I44" s="35"/>
      <c r="J44" s="35"/>
      <c r="K44" s="35"/>
      <c r="L44" s="35"/>
      <c r="M44" s="35"/>
      <c r="N44" s="35"/>
      <c r="O44" s="35"/>
      <c r="P44" s="35"/>
      <c r="Q44" s="35"/>
      <c r="R44" s="35"/>
      <c r="S44" s="35"/>
      <c r="T44" s="35"/>
    </row>
    <row r="45" spans="1:20" ht="30" customHeight="1" x14ac:dyDescent="0.25">
      <c r="A45" s="35"/>
      <c r="B45" s="35"/>
      <c r="C45" s="35"/>
      <c r="D45" s="35"/>
      <c r="E45" s="488" t="s">
        <v>97</v>
      </c>
      <c r="F45" s="489" t="s">
        <v>98</v>
      </c>
      <c r="G45" s="489"/>
      <c r="H45" s="490" t="s">
        <v>99</v>
      </c>
      <c r="I45" s="35"/>
      <c r="J45" s="35"/>
      <c r="K45" s="35"/>
      <c r="L45" s="35"/>
      <c r="M45" s="35"/>
      <c r="N45" s="35"/>
      <c r="O45" s="35"/>
      <c r="P45" s="35"/>
      <c r="Q45" s="35"/>
      <c r="R45" s="35"/>
      <c r="S45" s="35"/>
      <c r="T45" s="35"/>
    </row>
    <row r="46" spans="1:20" ht="30" customHeight="1" thickBot="1" x14ac:dyDescent="0.3">
      <c r="A46" s="35"/>
      <c r="B46" s="35"/>
      <c r="C46" s="35"/>
      <c r="D46" s="35"/>
      <c r="E46" s="491" t="e">
        <f>+E43</f>
        <v>#DIV/0!</v>
      </c>
      <c r="F46" s="492" t="e">
        <f>K43</f>
        <v>#DIV/0!</v>
      </c>
      <c r="G46" s="493" t="s">
        <v>100</v>
      </c>
      <c r="H46" s="494" t="e">
        <f>I43</f>
        <v>#DIV/0!</v>
      </c>
      <c r="I46" s="35"/>
      <c r="J46" s="35"/>
      <c r="K46" s="35"/>
      <c r="L46" s="35"/>
      <c r="M46" s="35"/>
      <c r="N46" s="35"/>
      <c r="O46" s="35"/>
      <c r="P46" s="35"/>
      <c r="Q46" s="35"/>
      <c r="R46" s="35"/>
      <c r="S46" s="35"/>
      <c r="T46" s="35"/>
    </row>
    <row r="47" spans="1:20" x14ac:dyDescent="0.25">
      <c r="A47" s="35"/>
      <c r="B47" s="35"/>
      <c r="C47" s="35"/>
      <c r="D47" s="35"/>
      <c r="E47" s="35"/>
      <c r="F47" s="35"/>
      <c r="G47" s="35"/>
      <c r="H47" s="35"/>
      <c r="I47" s="35"/>
      <c r="J47" s="35"/>
      <c r="K47" s="35"/>
      <c r="L47" s="35"/>
      <c r="M47" s="35"/>
      <c r="N47" s="35"/>
      <c r="O47" s="35"/>
      <c r="P47" s="35"/>
      <c r="Q47" s="35"/>
      <c r="R47" s="35"/>
      <c r="S47" s="35"/>
      <c r="T47" s="35"/>
    </row>
    <row r="48" spans="1:20" x14ac:dyDescent="0.25">
      <c r="A48" s="35"/>
      <c r="B48" s="35"/>
      <c r="C48" s="35"/>
      <c r="D48" s="35"/>
      <c r="E48" s="35"/>
      <c r="F48" s="35"/>
      <c r="G48" s="35"/>
      <c r="H48" s="35"/>
      <c r="I48" s="35"/>
      <c r="J48" s="35"/>
      <c r="K48" s="35"/>
      <c r="L48" s="35"/>
      <c r="M48" s="35"/>
      <c r="N48" s="35"/>
      <c r="O48" s="35"/>
      <c r="P48" s="35"/>
      <c r="Q48" s="35"/>
      <c r="R48" s="35"/>
      <c r="S48" s="35"/>
      <c r="T48" s="35"/>
    </row>
    <row r="49" spans="1:25" ht="15.75" thickBot="1" x14ac:dyDescent="0.3">
      <c r="A49" s="35"/>
      <c r="B49" s="35"/>
      <c r="C49" s="35"/>
      <c r="D49" s="35"/>
      <c r="E49" s="35"/>
      <c r="F49" s="35"/>
      <c r="G49" s="35"/>
      <c r="H49" s="35"/>
      <c r="I49" s="35"/>
      <c r="J49" s="35"/>
      <c r="K49" s="35"/>
      <c r="L49" s="35"/>
      <c r="M49" s="35"/>
      <c r="N49" s="35"/>
      <c r="O49" s="35"/>
      <c r="P49" s="35"/>
      <c r="Q49" s="35"/>
      <c r="R49" s="35"/>
      <c r="S49" s="35"/>
      <c r="T49" s="35"/>
    </row>
    <row r="50" spans="1:25" s="4" customFormat="1" ht="42.95" customHeight="1" thickBot="1" x14ac:dyDescent="0.3">
      <c r="A50" s="521" t="s">
        <v>65</v>
      </c>
      <c r="B50" s="520">
        <f>'RT03-F60'!B46</f>
        <v>80</v>
      </c>
      <c r="C50" s="104"/>
      <c r="D50" s="104"/>
      <c r="E50" s="868" t="s">
        <v>66</v>
      </c>
      <c r="F50" s="868" t="s">
        <v>67</v>
      </c>
      <c r="G50" s="868" t="s">
        <v>68</v>
      </c>
      <c r="H50" s="868" t="s">
        <v>69</v>
      </c>
      <c r="I50" s="868" t="s">
        <v>70</v>
      </c>
      <c r="J50" s="868" t="s">
        <v>67</v>
      </c>
      <c r="K50" s="868" t="s">
        <v>71</v>
      </c>
      <c r="L50" s="651" t="s">
        <v>72</v>
      </c>
      <c r="M50" s="653"/>
      <c r="N50" s="95" t="s">
        <v>73</v>
      </c>
      <c r="O50" s="651" t="s">
        <v>74</v>
      </c>
      <c r="P50" s="653"/>
      <c r="Q50" s="868" t="s">
        <v>75</v>
      </c>
      <c r="R50" s="868" t="s">
        <v>67</v>
      </c>
      <c r="S50" s="95" t="s">
        <v>76</v>
      </c>
      <c r="T50" s="104"/>
      <c r="U50" s="3"/>
      <c r="V50" s="3"/>
      <c r="W50" s="3"/>
      <c r="X50" s="3"/>
      <c r="Y50" s="3"/>
    </row>
    <row r="51" spans="1:25" ht="30" customHeight="1" thickBot="1" x14ac:dyDescent="0.3">
      <c r="A51" s="35"/>
      <c r="B51" s="873" t="s">
        <v>77</v>
      </c>
      <c r="C51" s="874"/>
      <c r="D51" s="875"/>
      <c r="E51" s="869"/>
      <c r="F51" s="869"/>
      <c r="G51" s="869"/>
      <c r="H51" s="869"/>
      <c r="I51" s="869"/>
      <c r="J51" s="869"/>
      <c r="K51" s="869"/>
      <c r="L51" s="95" t="s">
        <v>78</v>
      </c>
      <c r="M51" s="95" t="s">
        <v>67</v>
      </c>
      <c r="N51" s="95" t="s">
        <v>79</v>
      </c>
      <c r="O51" s="95" t="s">
        <v>80</v>
      </c>
      <c r="P51" s="107" t="s">
        <v>67</v>
      </c>
      <c r="Q51" s="869"/>
      <c r="R51" s="869"/>
      <c r="S51" s="95" t="s">
        <v>81</v>
      </c>
      <c r="T51" s="35"/>
    </row>
    <row r="52" spans="1:25" ht="30" customHeight="1" x14ac:dyDescent="0.25">
      <c r="A52" s="35">
        <v>1</v>
      </c>
      <c r="B52" s="870" t="s">
        <v>82</v>
      </c>
      <c r="C52" s="871"/>
      <c r="D52" s="872"/>
      <c r="E52" s="113">
        <f>+'RT03-F60'!L57</f>
        <v>-7.7668845596522322</v>
      </c>
      <c r="F52" s="108" t="s">
        <v>8</v>
      </c>
      <c r="G52" s="110" t="s">
        <v>83</v>
      </c>
      <c r="H52" s="110" t="s">
        <v>84</v>
      </c>
      <c r="I52" s="113">
        <f>+'RT03-F60'!L58</f>
        <v>0</v>
      </c>
      <c r="J52" s="110" t="s">
        <v>8</v>
      </c>
      <c r="K52" s="110">
        <f>SQRT(9)</f>
        <v>3</v>
      </c>
      <c r="L52" s="263">
        <f>I52/K52</f>
        <v>0</v>
      </c>
      <c r="M52" s="108" t="s">
        <v>8</v>
      </c>
      <c r="N52" s="110">
        <v>8</v>
      </c>
      <c r="O52" s="110">
        <v>1</v>
      </c>
      <c r="P52" s="110" t="s">
        <v>85</v>
      </c>
      <c r="Q52" s="111">
        <f>ABS(L52*O52)</f>
        <v>0</v>
      </c>
      <c r="R52" s="110" t="s">
        <v>8</v>
      </c>
      <c r="S52" s="112" t="e">
        <f>(Q52*100%)^2/$L$65^2</f>
        <v>#DIV/0!</v>
      </c>
      <c r="T52" s="35"/>
    </row>
    <row r="53" spans="1:25" ht="30" customHeight="1" x14ac:dyDescent="0.25">
      <c r="A53" s="35">
        <v>2</v>
      </c>
      <c r="B53" s="888" t="s">
        <v>243</v>
      </c>
      <c r="C53" s="889"/>
      <c r="D53" s="889"/>
      <c r="E53" s="110">
        <v>0</v>
      </c>
      <c r="F53" s="108" t="s">
        <v>86</v>
      </c>
      <c r="G53" s="110" t="s">
        <v>87</v>
      </c>
      <c r="H53" s="110" t="s">
        <v>84</v>
      </c>
      <c r="I53" s="113">
        <v>1.7</v>
      </c>
      <c r="J53" s="110" t="s">
        <v>8</v>
      </c>
      <c r="K53" s="110">
        <v>1.96</v>
      </c>
      <c r="L53" s="263">
        <f t="shared" ref="L53:L63" si="10">I53/K53</f>
        <v>0.86734693877551017</v>
      </c>
      <c r="M53" s="108" t="s">
        <v>8</v>
      </c>
      <c r="N53" s="110">
        <v>199.99999999999966</v>
      </c>
      <c r="O53" s="110">
        <v>1</v>
      </c>
      <c r="P53" s="110" t="s">
        <v>85</v>
      </c>
      <c r="Q53" s="111">
        <f t="shared" ref="Q53:Q63" si="11">ABS(L53*O53)</f>
        <v>0.86734693877551017</v>
      </c>
      <c r="R53" s="110" t="s">
        <v>8</v>
      </c>
      <c r="S53" s="112" t="e">
        <f t="shared" ref="S53:S62" si="12">(Q53*100%)^2/$L$65^2</f>
        <v>#DIV/0!</v>
      </c>
      <c r="T53" s="35"/>
    </row>
    <row r="54" spans="1:25" ht="30" customHeight="1" x14ac:dyDescent="0.25">
      <c r="A54" s="35">
        <v>3</v>
      </c>
      <c r="B54" s="870" t="s">
        <v>88</v>
      </c>
      <c r="C54" s="871"/>
      <c r="D54" s="872"/>
      <c r="E54" s="110">
        <v>0</v>
      </c>
      <c r="F54" s="108" t="s">
        <v>86</v>
      </c>
      <c r="G54" s="110" t="s">
        <v>87</v>
      </c>
      <c r="H54" s="110" t="s">
        <v>84</v>
      </c>
      <c r="I54" s="113">
        <f>+SQRT('Interpolación patrones'!$C$18/(3-2))</f>
        <v>9.8695402540807109E-2</v>
      </c>
      <c r="J54" s="110" t="s">
        <v>8</v>
      </c>
      <c r="K54" s="110">
        <f>+K32</f>
        <v>1.7320508075688772</v>
      </c>
      <c r="L54" s="263">
        <f t="shared" si="10"/>
        <v>5.698181722471346E-2</v>
      </c>
      <c r="M54" s="108" t="s">
        <v>8</v>
      </c>
      <c r="N54" s="110">
        <f>3-(1+1)</f>
        <v>1</v>
      </c>
      <c r="O54" s="110">
        <v>1</v>
      </c>
      <c r="P54" s="110" t="s">
        <v>85</v>
      </c>
      <c r="Q54" s="111">
        <f t="shared" si="11"/>
        <v>5.698181722471346E-2</v>
      </c>
      <c r="R54" s="110" t="s">
        <v>8</v>
      </c>
      <c r="S54" s="112" t="e">
        <f t="shared" si="12"/>
        <v>#DIV/0!</v>
      </c>
      <c r="T54" s="35"/>
    </row>
    <row r="55" spans="1:25" ht="30" customHeight="1" x14ac:dyDescent="0.25">
      <c r="A55" s="35">
        <v>4</v>
      </c>
      <c r="B55" s="870" t="s">
        <v>89</v>
      </c>
      <c r="C55" s="871"/>
      <c r="D55" s="872"/>
      <c r="E55" s="110">
        <v>0</v>
      </c>
      <c r="F55" s="110" t="s">
        <v>86</v>
      </c>
      <c r="G55" s="110" t="s">
        <v>87</v>
      </c>
      <c r="H55" s="110" t="s">
        <v>90</v>
      </c>
      <c r="I55" s="113">
        <f>+MAX('RT03-F60'!G55,'Interpolación patrones'!K9)</f>
        <v>0.2</v>
      </c>
      <c r="J55" s="110" t="s">
        <v>33</v>
      </c>
      <c r="K55" s="495">
        <f>SQRT(3)</f>
        <v>1.7320508075688772</v>
      </c>
      <c r="L55" s="263">
        <f t="shared" si="10"/>
        <v>0.11547005383792516</v>
      </c>
      <c r="M55" s="110" t="s">
        <v>33</v>
      </c>
      <c r="N55" s="110">
        <v>1000000</v>
      </c>
      <c r="O55" s="265" t="e">
        <f>O11</f>
        <v>#DIV/0!</v>
      </c>
      <c r="P55" s="110" t="s">
        <v>91</v>
      </c>
      <c r="Q55" s="111" t="e">
        <f t="shared" si="11"/>
        <v>#DIV/0!</v>
      </c>
      <c r="R55" s="110" t="s">
        <v>8</v>
      </c>
      <c r="S55" s="112" t="e">
        <f t="shared" ref="S55" si="13">(Q55*100%)^2/$L$21^2</f>
        <v>#DIV/0!</v>
      </c>
      <c r="T55" s="35"/>
    </row>
    <row r="56" spans="1:25" ht="30" customHeight="1" x14ac:dyDescent="0.25">
      <c r="A56" s="35">
        <v>5</v>
      </c>
      <c r="B56" s="870" t="s">
        <v>92</v>
      </c>
      <c r="C56" s="871"/>
      <c r="D56" s="872"/>
      <c r="E56" s="110">
        <v>0</v>
      </c>
      <c r="F56" s="108" t="s">
        <v>86</v>
      </c>
      <c r="G56" s="110" t="s">
        <v>87</v>
      </c>
      <c r="H56" s="110" t="s">
        <v>90</v>
      </c>
      <c r="I56" s="113">
        <v>0.1</v>
      </c>
      <c r="J56" s="110" t="s">
        <v>8</v>
      </c>
      <c r="K56" s="110">
        <f>2*SQRT(3)</f>
        <v>3.4641016151377544</v>
      </c>
      <c r="L56" s="263">
        <f t="shared" si="10"/>
        <v>2.8867513459481291E-2</v>
      </c>
      <c r="M56" s="108" t="s">
        <v>8</v>
      </c>
      <c r="N56" s="110">
        <v>1000000</v>
      </c>
      <c r="O56" s="110">
        <v>1</v>
      </c>
      <c r="P56" s="110" t="s">
        <v>85</v>
      </c>
      <c r="Q56" s="111">
        <f t="shared" si="11"/>
        <v>2.8867513459481291E-2</v>
      </c>
      <c r="R56" s="110" t="s">
        <v>8</v>
      </c>
      <c r="S56" s="112" t="e">
        <f t="shared" si="12"/>
        <v>#DIV/0!</v>
      </c>
      <c r="T56" s="35"/>
    </row>
    <row r="57" spans="1:25" ht="30" customHeight="1" x14ac:dyDescent="0.25">
      <c r="A57" s="35">
        <v>6</v>
      </c>
      <c r="B57" s="888" t="s">
        <v>244</v>
      </c>
      <c r="C57" s="889"/>
      <c r="D57" s="889"/>
      <c r="E57" s="110">
        <v>0</v>
      </c>
      <c r="F57" s="108" t="s">
        <v>86</v>
      </c>
      <c r="G57" s="110" t="s">
        <v>87</v>
      </c>
      <c r="H57" s="110" t="s">
        <v>90</v>
      </c>
      <c r="I57" s="113">
        <f>+I13</f>
        <v>0.6</v>
      </c>
      <c r="J57" s="110" t="s">
        <v>8</v>
      </c>
      <c r="K57" s="110">
        <f>2*SQRT(3)</f>
        <v>3.4641016151377544</v>
      </c>
      <c r="L57" s="263">
        <f t="shared" si="10"/>
        <v>0.17320508075688773</v>
      </c>
      <c r="M57" s="108" t="s">
        <v>8</v>
      </c>
      <c r="N57" s="110">
        <v>1000000</v>
      </c>
      <c r="O57" s="110">
        <v>1</v>
      </c>
      <c r="P57" s="110" t="s">
        <v>85</v>
      </c>
      <c r="Q57" s="111">
        <f t="shared" si="11"/>
        <v>0.17320508075688773</v>
      </c>
      <c r="R57" s="110" t="s">
        <v>8</v>
      </c>
      <c r="S57" s="112" t="e">
        <f t="shared" si="12"/>
        <v>#DIV/0!</v>
      </c>
      <c r="T57" s="35"/>
    </row>
    <row r="58" spans="1:25" ht="30" customHeight="1" x14ac:dyDescent="0.25">
      <c r="A58" s="35">
        <v>7</v>
      </c>
      <c r="B58" s="888" t="s">
        <v>245</v>
      </c>
      <c r="C58" s="889"/>
      <c r="D58" s="889"/>
      <c r="E58" s="110">
        <v>0</v>
      </c>
      <c r="F58" s="108" t="s">
        <v>86</v>
      </c>
      <c r="G58" s="110" t="s">
        <v>87</v>
      </c>
      <c r="H58" s="110" t="s">
        <v>90</v>
      </c>
      <c r="I58" s="113">
        <f>+'Resultados medios Camara Climat'!C9</f>
        <v>0.441</v>
      </c>
      <c r="J58" s="110" t="s">
        <v>8</v>
      </c>
      <c r="K58" s="495">
        <f>SQRT(3)</f>
        <v>1.7320508075688772</v>
      </c>
      <c r="L58" s="263">
        <f t="shared" si="10"/>
        <v>0.25461146871262497</v>
      </c>
      <c r="M58" s="108" t="s">
        <v>8</v>
      </c>
      <c r="N58" s="110">
        <v>1000000</v>
      </c>
      <c r="O58" s="110">
        <v>1</v>
      </c>
      <c r="P58" s="110" t="s">
        <v>85</v>
      </c>
      <c r="Q58" s="111">
        <f t="shared" si="11"/>
        <v>0.25461146871262497</v>
      </c>
      <c r="R58" s="110" t="s">
        <v>8</v>
      </c>
      <c r="S58" s="112" t="e">
        <f t="shared" si="12"/>
        <v>#DIV/0!</v>
      </c>
      <c r="T58" s="35"/>
    </row>
    <row r="59" spans="1:25" ht="30" customHeight="1" x14ac:dyDescent="0.25">
      <c r="A59" s="35">
        <v>8</v>
      </c>
      <c r="B59" s="888" t="s">
        <v>246</v>
      </c>
      <c r="C59" s="889"/>
      <c r="D59" s="889"/>
      <c r="E59" s="110">
        <v>0</v>
      </c>
      <c r="F59" s="108" t="s">
        <v>86</v>
      </c>
      <c r="G59" s="110" t="s">
        <v>87</v>
      </c>
      <c r="H59" s="110" t="s">
        <v>90</v>
      </c>
      <c r="I59" s="113">
        <f>+'Resultados medios Camara Climat'!D9</f>
        <v>0.16700000000000001</v>
      </c>
      <c r="J59" s="110" t="s">
        <v>8</v>
      </c>
      <c r="K59" s="495">
        <f>SQRT(3)</f>
        <v>1.7320508075688772</v>
      </c>
      <c r="L59" s="263">
        <f t="shared" si="10"/>
        <v>9.6417494954667518E-2</v>
      </c>
      <c r="M59" s="108" t="s">
        <v>8</v>
      </c>
      <c r="N59" s="110">
        <v>1000000</v>
      </c>
      <c r="O59" s="110">
        <v>1</v>
      </c>
      <c r="P59" s="110" t="s">
        <v>85</v>
      </c>
      <c r="Q59" s="111">
        <f t="shared" si="11"/>
        <v>9.6417494954667518E-2</v>
      </c>
      <c r="R59" s="110" t="s">
        <v>8</v>
      </c>
      <c r="S59" s="112" t="e">
        <f t="shared" si="12"/>
        <v>#DIV/0!</v>
      </c>
      <c r="T59" s="35"/>
    </row>
    <row r="60" spans="1:25" ht="30" customHeight="1" x14ac:dyDescent="0.25">
      <c r="A60" s="35">
        <v>9</v>
      </c>
      <c r="B60" s="870" t="s">
        <v>93</v>
      </c>
      <c r="C60" s="871"/>
      <c r="D60" s="872"/>
      <c r="E60" s="110" t="e">
        <f>+'RT03-F60'!D57</f>
        <v>#DIV/0!</v>
      </c>
      <c r="F60" s="108" t="s">
        <v>8</v>
      </c>
      <c r="G60" s="110" t="s">
        <v>83</v>
      </c>
      <c r="H60" s="110" t="s">
        <v>84</v>
      </c>
      <c r="I60" s="113" t="e">
        <f>+'RT03-F60'!D58</f>
        <v>#DIV/0!</v>
      </c>
      <c r="J60" s="110" t="s">
        <v>8</v>
      </c>
      <c r="K60" s="110">
        <v>3</v>
      </c>
      <c r="L60" s="263" t="e">
        <f t="shared" si="10"/>
        <v>#DIV/0!</v>
      </c>
      <c r="M60" s="108" t="s">
        <v>8</v>
      </c>
      <c r="N60" s="110">
        <v>8</v>
      </c>
      <c r="O60" s="110">
        <v>1</v>
      </c>
      <c r="P60" s="110" t="s">
        <v>85</v>
      </c>
      <c r="Q60" s="111" t="e">
        <f t="shared" si="11"/>
        <v>#DIV/0!</v>
      </c>
      <c r="R60" s="110" t="s">
        <v>8</v>
      </c>
      <c r="S60" s="112" t="e">
        <f t="shared" si="12"/>
        <v>#DIV/0!</v>
      </c>
      <c r="T60" s="35"/>
    </row>
    <row r="61" spans="1:25" ht="30" customHeight="1" x14ac:dyDescent="0.25">
      <c r="A61" s="35">
        <v>10</v>
      </c>
      <c r="B61" s="885" t="s">
        <v>94</v>
      </c>
      <c r="C61" s="886"/>
      <c r="D61" s="887"/>
      <c r="E61" s="495">
        <v>0</v>
      </c>
      <c r="F61" s="497" t="s">
        <v>86</v>
      </c>
      <c r="G61" s="495" t="s">
        <v>87</v>
      </c>
      <c r="H61" s="495" t="s">
        <v>90</v>
      </c>
      <c r="I61" s="501">
        <f>+'DATOS  '!M13</f>
        <v>0.1</v>
      </c>
      <c r="J61" s="495" t="s">
        <v>8</v>
      </c>
      <c r="K61" s="495">
        <f>2*SQRT(3)</f>
        <v>3.4641016151377544</v>
      </c>
      <c r="L61" s="523">
        <f t="shared" si="10"/>
        <v>2.8867513459481291E-2</v>
      </c>
      <c r="M61" s="497" t="s">
        <v>8</v>
      </c>
      <c r="N61" s="495">
        <v>1000000</v>
      </c>
      <c r="O61" s="495">
        <v>1</v>
      </c>
      <c r="P61" s="495" t="s">
        <v>85</v>
      </c>
      <c r="Q61" s="503">
        <f t="shared" si="11"/>
        <v>2.8867513459481291E-2</v>
      </c>
      <c r="R61" s="495" t="s">
        <v>8</v>
      </c>
      <c r="S61" s="524" t="e">
        <f t="shared" si="12"/>
        <v>#DIV/0!</v>
      </c>
      <c r="T61" s="35"/>
    </row>
    <row r="62" spans="1:25" ht="30" customHeight="1" x14ac:dyDescent="0.25">
      <c r="A62" s="35">
        <v>11</v>
      </c>
      <c r="B62" s="870" t="s">
        <v>247</v>
      </c>
      <c r="C62" s="871"/>
      <c r="D62" s="872"/>
      <c r="E62" s="495">
        <v>1</v>
      </c>
      <c r="F62" s="497" t="s">
        <v>86</v>
      </c>
      <c r="G62" s="495" t="s">
        <v>83</v>
      </c>
      <c r="H62" s="495" t="s">
        <v>90</v>
      </c>
      <c r="I62" s="501" t="e">
        <f>I18</f>
        <v>#DIV/0!</v>
      </c>
      <c r="J62" s="495" t="s">
        <v>8</v>
      </c>
      <c r="K62" s="495">
        <f>SQRT(3)</f>
        <v>1.7320508075688772</v>
      </c>
      <c r="L62" s="523" t="e">
        <f t="shared" si="10"/>
        <v>#DIV/0!</v>
      </c>
      <c r="M62" s="497" t="s">
        <v>8</v>
      </c>
      <c r="N62" s="495">
        <v>1000000</v>
      </c>
      <c r="O62" s="495">
        <v>1</v>
      </c>
      <c r="P62" s="495" t="s">
        <v>85</v>
      </c>
      <c r="Q62" s="503" t="e">
        <f t="shared" si="11"/>
        <v>#DIV/0!</v>
      </c>
      <c r="R62" s="495" t="s">
        <v>8</v>
      </c>
      <c r="S62" s="524" t="e">
        <f t="shared" si="12"/>
        <v>#DIV/0!</v>
      </c>
      <c r="T62" s="35"/>
    </row>
    <row r="63" spans="1:25" ht="30" customHeight="1" x14ac:dyDescent="0.25">
      <c r="A63" s="35">
        <v>12</v>
      </c>
      <c r="B63" s="870" t="s">
        <v>95</v>
      </c>
      <c r="C63" s="871"/>
      <c r="D63" s="872"/>
      <c r="E63" s="495">
        <v>0</v>
      </c>
      <c r="F63" s="495" t="s">
        <v>86</v>
      </c>
      <c r="G63" s="495" t="s">
        <v>87</v>
      </c>
      <c r="H63" s="495" t="s">
        <v>90</v>
      </c>
      <c r="I63" s="501">
        <f>+MAX('RT03-F60'!G55,'Resultados medios Camara Climat'!H9)</f>
        <v>0.01</v>
      </c>
      <c r="J63" s="495" t="s">
        <v>33</v>
      </c>
      <c r="K63" s="495">
        <f>SQRT(3)</f>
        <v>1.7320508075688772</v>
      </c>
      <c r="L63" s="523">
        <f t="shared" si="10"/>
        <v>5.773502691896258E-3</v>
      </c>
      <c r="M63" s="495" t="s">
        <v>33</v>
      </c>
      <c r="N63" s="495">
        <v>1000000</v>
      </c>
      <c r="O63" s="505" t="e">
        <f>O19</f>
        <v>#DIV/0!</v>
      </c>
      <c r="P63" s="495" t="s">
        <v>91</v>
      </c>
      <c r="Q63" s="503" t="e">
        <f t="shared" si="11"/>
        <v>#DIV/0!</v>
      </c>
      <c r="R63" s="495" t="s">
        <v>8</v>
      </c>
      <c r="S63" s="524" t="e">
        <f t="shared" ref="S63" si="14">(Q63*100%)^2/$L$21^2</f>
        <v>#DIV/0!</v>
      </c>
      <c r="T63" s="35"/>
    </row>
    <row r="64" spans="1:25" ht="30" customHeight="1" x14ac:dyDescent="0.25">
      <c r="A64" s="35">
        <v>13</v>
      </c>
      <c r="B64" s="890" t="s">
        <v>193</v>
      </c>
      <c r="C64" s="891"/>
      <c r="D64" s="891"/>
      <c r="E64" s="507">
        <v>0</v>
      </c>
      <c r="F64" s="507" t="s">
        <v>86</v>
      </c>
      <c r="G64" s="507" t="s">
        <v>87</v>
      </c>
      <c r="H64" s="507" t="s">
        <v>84</v>
      </c>
      <c r="I64" s="508">
        <v>8.8191710368819662E-2</v>
      </c>
      <c r="J64" s="507" t="s">
        <v>33</v>
      </c>
      <c r="K64" s="507">
        <v>1</v>
      </c>
      <c r="L64" s="507">
        <f>I64/K64</f>
        <v>8.8191710368819662E-2</v>
      </c>
      <c r="M64" s="507" t="str">
        <f t="shared" ref="M64" si="15">+J64</f>
        <v>°C</v>
      </c>
      <c r="N64" s="507">
        <v>200</v>
      </c>
      <c r="O64" s="507">
        <v>1</v>
      </c>
      <c r="P64" s="507" t="s">
        <v>85</v>
      </c>
      <c r="Q64" s="509">
        <f>ABS(L64*O64)</f>
        <v>8.8191710368819662E-2</v>
      </c>
      <c r="R64" s="507" t="s">
        <v>33</v>
      </c>
      <c r="S64" s="510" t="e">
        <f>(Q64*100%)^2/$L$65^2</f>
        <v>#DIV/0!</v>
      </c>
      <c r="T64" s="35"/>
    </row>
    <row r="65" spans="1:20" ht="30" customHeight="1" thickBot="1" x14ac:dyDescent="0.3">
      <c r="A65" s="35"/>
      <c r="B65" s="892" t="s">
        <v>96</v>
      </c>
      <c r="C65" s="893"/>
      <c r="D65" s="894"/>
      <c r="E65" s="501" t="e">
        <f>+E52-E60</f>
        <v>#DIV/0!</v>
      </c>
      <c r="F65" s="512" t="s">
        <v>8</v>
      </c>
      <c r="G65" s="495" t="s">
        <v>83</v>
      </c>
      <c r="H65" s="495" t="s">
        <v>84</v>
      </c>
      <c r="I65" s="525" t="e">
        <f>ROUNDUP(L65*K65,2-1-INT(LOG10(ABS(L65*K65))))</f>
        <v>#DIV/0!</v>
      </c>
      <c r="J65" s="495" t="s">
        <v>8</v>
      </c>
      <c r="K65" s="495" t="e">
        <f>TINV(0.05,N65)</f>
        <v>#DIV/0!</v>
      </c>
      <c r="L65" s="503" t="e">
        <f>(SUMSQ(Q52:Q64)^0.5)</f>
        <v>#DIV/0!</v>
      </c>
      <c r="M65" s="526" t="s">
        <v>8</v>
      </c>
      <c r="N65" s="527" t="e">
        <f>L65^4/(Q52^4/N52+Q53^4/N53+Q54^4/N54+Q55^4/N55+Q56^4/N56+Q57^4/N57+Q58^4/N58+Q59^4/N59+Q60^4/N60+Q61^4/N61+Q62^4/N62+Q63^4/N63+Q64^4/N64)</f>
        <v>#DIV/0!</v>
      </c>
      <c r="O65" s="528"/>
      <c r="P65" s="528"/>
      <c r="Q65" s="528"/>
      <c r="R65" s="495"/>
      <c r="S65" s="529" t="e">
        <f>SUM(S52:S64)</f>
        <v>#DIV/0!</v>
      </c>
      <c r="T65" s="35"/>
    </row>
    <row r="66" spans="1:20" ht="30" customHeight="1" thickBot="1" x14ac:dyDescent="0.3">
      <c r="A66" s="35"/>
      <c r="B66" s="35"/>
      <c r="C66" s="35"/>
      <c r="D66" s="35"/>
      <c r="E66" s="35"/>
      <c r="F66" s="105"/>
      <c r="G66" s="35"/>
      <c r="H66" s="35"/>
      <c r="I66" s="35"/>
      <c r="J66" s="35"/>
      <c r="K66" s="35"/>
      <c r="L66" s="35"/>
      <c r="M66" s="35"/>
      <c r="N66" s="35"/>
      <c r="O66" s="35"/>
      <c r="P66" s="35"/>
      <c r="Q66" s="35"/>
      <c r="R66" s="35"/>
      <c r="S66" s="106"/>
      <c r="T66" s="35"/>
    </row>
    <row r="67" spans="1:20" ht="30" customHeight="1" x14ac:dyDescent="0.25">
      <c r="A67" s="35"/>
      <c r="B67" s="35"/>
      <c r="C67" s="35"/>
      <c r="D67" s="35"/>
      <c r="E67" s="488" t="s">
        <v>97</v>
      </c>
      <c r="F67" s="489" t="s">
        <v>98</v>
      </c>
      <c r="G67" s="489"/>
      <c r="H67" s="490" t="s">
        <v>99</v>
      </c>
      <c r="I67" s="35"/>
      <c r="J67" s="35"/>
      <c r="K67" s="35"/>
      <c r="L67" s="35"/>
      <c r="M67" s="35"/>
      <c r="N67" s="35"/>
      <c r="O67" s="35"/>
      <c r="P67" s="35"/>
      <c r="Q67" s="35"/>
      <c r="R67" s="35"/>
      <c r="S67" s="35"/>
      <c r="T67" s="35"/>
    </row>
    <row r="68" spans="1:20" ht="30" customHeight="1" thickBot="1" x14ac:dyDescent="0.3">
      <c r="A68" s="35"/>
      <c r="B68" s="35"/>
      <c r="C68" s="35"/>
      <c r="D68" s="35"/>
      <c r="E68" s="491" t="e">
        <f>+E65</f>
        <v>#DIV/0!</v>
      </c>
      <c r="F68" s="492" t="e">
        <f>+K65</f>
        <v>#DIV/0!</v>
      </c>
      <c r="G68" s="493" t="s">
        <v>100</v>
      </c>
      <c r="H68" s="494" t="e">
        <f>+I65</f>
        <v>#DIV/0!</v>
      </c>
      <c r="I68" s="35"/>
      <c r="J68" s="35"/>
      <c r="K68" s="35"/>
      <c r="L68" s="35"/>
      <c r="M68" s="35"/>
      <c r="N68" s="35"/>
      <c r="O68" s="35"/>
      <c r="P68" s="35"/>
      <c r="Q68" s="35"/>
      <c r="R68" s="35"/>
      <c r="S68" s="35"/>
      <c r="T68" s="35"/>
    </row>
    <row r="69" spans="1:20" ht="30" customHeight="1" x14ac:dyDescent="0.25">
      <c r="A69" s="35"/>
      <c r="B69" s="35"/>
      <c r="C69" s="35"/>
      <c r="D69" s="35"/>
      <c r="E69" s="35"/>
      <c r="F69" s="35"/>
      <c r="G69" s="35"/>
      <c r="H69" s="35"/>
      <c r="I69" s="35"/>
      <c r="J69" s="35"/>
      <c r="K69" s="35"/>
      <c r="L69" s="35"/>
      <c r="M69" s="35"/>
      <c r="N69" s="35"/>
      <c r="O69" s="35"/>
      <c r="P69" s="35"/>
      <c r="Q69" s="35"/>
      <c r="R69" s="35"/>
      <c r="S69" s="35"/>
      <c r="T69" s="35"/>
    </row>
    <row r="70" spans="1:20" ht="15" customHeight="1" x14ac:dyDescent="0.25"/>
    <row r="71" spans="1:20" ht="15" customHeight="1" x14ac:dyDescent="0.25"/>
  </sheetData>
  <mergeCells count="81">
    <mergeCell ref="B55:D55"/>
    <mergeCell ref="B8:D8"/>
    <mergeCell ref="B7:D7"/>
    <mergeCell ref="B30:D30"/>
    <mergeCell ref="B14:D14"/>
    <mergeCell ref="B15:D15"/>
    <mergeCell ref="B21:D21"/>
    <mergeCell ref="B9:D9"/>
    <mergeCell ref="B13:D13"/>
    <mergeCell ref="B12:D12"/>
    <mergeCell ref="B17:D17"/>
    <mergeCell ref="B18:D18"/>
    <mergeCell ref="B29:D29"/>
    <mergeCell ref="B16:D16"/>
    <mergeCell ref="A23:D26"/>
    <mergeCell ref="B10:D10"/>
    <mergeCell ref="B65:D65"/>
    <mergeCell ref="B57:D57"/>
    <mergeCell ref="B59:D59"/>
    <mergeCell ref="B60:D60"/>
    <mergeCell ref="B61:D61"/>
    <mergeCell ref="B62:D62"/>
    <mergeCell ref="B58:D58"/>
    <mergeCell ref="B64:D64"/>
    <mergeCell ref="B53:D53"/>
    <mergeCell ref="B34:D34"/>
    <mergeCell ref="B35:D35"/>
    <mergeCell ref="B36:D36"/>
    <mergeCell ref="B38:D38"/>
    <mergeCell ref="B37:D37"/>
    <mergeCell ref="B40:D40"/>
    <mergeCell ref="B43:D43"/>
    <mergeCell ref="B42:D42"/>
    <mergeCell ref="E6:E7"/>
    <mergeCell ref="F6:F7"/>
    <mergeCell ref="G6:G7"/>
    <mergeCell ref="H6:H7"/>
    <mergeCell ref="B39:D39"/>
    <mergeCell ref="B31:D31"/>
    <mergeCell ref="B32:D32"/>
    <mergeCell ref="B33:D33"/>
    <mergeCell ref="B11:D11"/>
    <mergeCell ref="B19:D19"/>
    <mergeCell ref="B20:D20"/>
    <mergeCell ref="Q6:Q7"/>
    <mergeCell ref="R6:R7"/>
    <mergeCell ref="L6:M6"/>
    <mergeCell ref="K6:K7"/>
    <mergeCell ref="J6:J7"/>
    <mergeCell ref="R28:R29"/>
    <mergeCell ref="O28:P28"/>
    <mergeCell ref="B41:D41"/>
    <mergeCell ref="E1:T3"/>
    <mergeCell ref="A1:D3"/>
    <mergeCell ref="J28:J29"/>
    <mergeCell ref="K28:K29"/>
    <mergeCell ref="L28:M28"/>
    <mergeCell ref="Q28:Q29"/>
    <mergeCell ref="E28:E29"/>
    <mergeCell ref="F28:F29"/>
    <mergeCell ref="G28:G29"/>
    <mergeCell ref="H28:H29"/>
    <mergeCell ref="I28:I29"/>
    <mergeCell ref="I6:I7"/>
    <mergeCell ref="O6:P6"/>
    <mergeCell ref="R50:R51"/>
    <mergeCell ref="B63:D63"/>
    <mergeCell ref="J50:J51"/>
    <mergeCell ref="K50:K51"/>
    <mergeCell ref="L50:M50"/>
    <mergeCell ref="O50:P50"/>
    <mergeCell ref="Q50:Q51"/>
    <mergeCell ref="E50:E51"/>
    <mergeCell ref="F50:F51"/>
    <mergeCell ref="G50:G51"/>
    <mergeCell ref="H50:H51"/>
    <mergeCell ref="I50:I51"/>
    <mergeCell ref="B54:D54"/>
    <mergeCell ref="B56:D56"/>
    <mergeCell ref="B51:D51"/>
    <mergeCell ref="B52:D52"/>
  </mergeCells>
  <phoneticPr fontId="31" type="noConversion"/>
  <conditionalFormatting sqref="H24">
    <cfRule type="expression" dxfId="8" priority="3">
      <formula>$H$24&lt;2.3</formula>
    </cfRule>
  </conditionalFormatting>
  <conditionalFormatting sqref="H46">
    <cfRule type="expression" dxfId="7" priority="2">
      <formula>$H$46&lt;2.3</formula>
    </cfRule>
  </conditionalFormatting>
  <conditionalFormatting sqref="H68">
    <cfRule type="expression" dxfId="6" priority="1">
      <formula>$H$68&lt;2.4</formula>
    </cfRule>
  </conditionalFormatting>
  <pageMargins left="0.70866141732283472" right="0.70866141732283472" top="0.74803149606299213" bottom="0.74803149606299213" header="0.31496062992125984" footer="0.31496062992125984"/>
  <pageSetup paperSize="9" scale="20" orientation="portrait" r:id="rId1"/>
  <headerFooter>
    <oddFooter>&amp;RRT03-F60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0"/>
  <sheetViews>
    <sheetView showGridLines="0" view="pageBreakPreview" zoomScale="80" zoomScaleNormal="90" zoomScaleSheetLayoutView="80" workbookViewId="0">
      <selection activeCell="D1" sqref="D1:K3"/>
    </sheetView>
  </sheetViews>
  <sheetFormatPr baseColWidth="10" defaultColWidth="11.42578125" defaultRowHeight="15" x14ac:dyDescent="0.25"/>
  <cols>
    <col min="1" max="3" width="20.7109375" customWidth="1"/>
    <col min="4" max="4" width="13.42578125" customWidth="1"/>
    <col min="6" max="6" width="14.85546875" bestFit="1" customWidth="1"/>
    <col min="7" max="7" width="15.5703125" bestFit="1" customWidth="1"/>
    <col min="8" max="8" width="11.85546875" bestFit="1" customWidth="1"/>
  </cols>
  <sheetData>
    <row r="1" spans="1:17" ht="30" customHeight="1" x14ac:dyDescent="0.25">
      <c r="A1" s="899"/>
      <c r="B1" s="900"/>
      <c r="C1" s="901"/>
      <c r="D1" s="908" t="s">
        <v>0</v>
      </c>
      <c r="E1" s="909"/>
      <c r="F1" s="909"/>
      <c r="G1" s="909"/>
      <c r="H1" s="909"/>
      <c r="I1" s="909"/>
      <c r="J1" s="909"/>
      <c r="K1" s="910"/>
    </row>
    <row r="2" spans="1:17" ht="30" customHeight="1" x14ac:dyDescent="0.25">
      <c r="A2" s="902"/>
      <c r="B2" s="903"/>
      <c r="C2" s="904"/>
      <c r="D2" s="911"/>
      <c r="E2" s="912"/>
      <c r="F2" s="912"/>
      <c r="G2" s="912"/>
      <c r="H2" s="912"/>
      <c r="I2" s="912"/>
      <c r="J2" s="912"/>
      <c r="K2" s="913"/>
    </row>
    <row r="3" spans="1:17" ht="30" customHeight="1" thickBot="1" x14ac:dyDescent="0.3">
      <c r="A3" s="905"/>
      <c r="B3" s="906"/>
      <c r="C3" s="907"/>
      <c r="D3" s="914"/>
      <c r="E3" s="915"/>
      <c r="F3" s="915"/>
      <c r="G3" s="915"/>
      <c r="H3" s="915"/>
      <c r="I3" s="915"/>
      <c r="J3" s="915"/>
      <c r="K3" s="916"/>
    </row>
    <row r="4" spans="1:17" ht="15.75" x14ac:dyDescent="0.25">
      <c r="A4" s="31"/>
      <c r="B4" s="31"/>
      <c r="C4" s="31"/>
      <c r="D4" s="31"/>
      <c r="E4" s="31"/>
      <c r="F4" s="31"/>
      <c r="G4" s="31"/>
      <c r="H4" s="31"/>
    </row>
    <row r="5" spans="1:17" ht="16.5" thickBot="1" x14ac:dyDescent="0.3">
      <c r="A5" s="31"/>
      <c r="B5" s="31"/>
      <c r="C5" s="31"/>
      <c r="D5" s="31"/>
      <c r="E5" s="31"/>
      <c r="F5" s="31"/>
      <c r="G5" s="31"/>
      <c r="H5" s="31"/>
      <c r="N5" s="152"/>
      <c r="O5" s="152"/>
      <c r="P5" s="152"/>
      <c r="Q5" s="152"/>
    </row>
    <row r="6" spans="1:17" ht="65.25" customHeight="1" thickBot="1" x14ac:dyDescent="0.3">
      <c r="A6" s="31"/>
      <c r="B6" s="651" t="s">
        <v>204</v>
      </c>
      <c r="C6" s="652"/>
      <c r="D6" s="653"/>
      <c r="E6" s="60"/>
      <c r="F6" s="651" t="s">
        <v>203</v>
      </c>
      <c r="G6" s="652"/>
      <c r="H6" s="653"/>
      <c r="N6" s="152"/>
      <c r="O6" s="152"/>
      <c r="P6" s="152"/>
      <c r="Q6" s="152"/>
    </row>
    <row r="7" spans="1:17" ht="21.95" customHeight="1" thickBot="1" x14ac:dyDescent="0.3">
      <c r="A7" s="31"/>
      <c r="B7" s="898" t="s">
        <v>112</v>
      </c>
      <c r="C7" s="898"/>
      <c r="D7" s="898"/>
      <c r="E7" s="60"/>
      <c r="F7" s="898" t="s">
        <v>113</v>
      </c>
      <c r="G7" s="898"/>
      <c r="H7" s="898"/>
      <c r="N7" s="152"/>
      <c r="O7" s="152"/>
      <c r="P7" s="152"/>
      <c r="Q7" s="152"/>
    </row>
    <row r="8" spans="1:17" ht="21.95" customHeight="1" thickBot="1" x14ac:dyDescent="0.3">
      <c r="A8" s="31"/>
      <c r="B8" s="95" t="s">
        <v>114</v>
      </c>
      <c r="C8" s="95" t="s">
        <v>96</v>
      </c>
      <c r="D8" s="95" t="s">
        <v>115</v>
      </c>
      <c r="E8" s="144"/>
      <c r="F8" s="147" t="s">
        <v>114</v>
      </c>
      <c r="G8" s="147" t="s">
        <v>96</v>
      </c>
      <c r="H8" s="147" t="s">
        <v>115</v>
      </c>
      <c r="I8" s="143"/>
      <c r="N8" s="152"/>
      <c r="O8" s="152"/>
      <c r="P8" s="152"/>
      <c r="Q8" s="152"/>
    </row>
    <row r="9" spans="1:17" ht="21.95" customHeight="1" x14ac:dyDescent="0.25">
      <c r="A9" s="31"/>
      <c r="B9" s="315">
        <v>10.1</v>
      </c>
      <c r="C9" s="108">
        <v>-0.17</v>
      </c>
      <c r="D9" s="316">
        <v>0.96</v>
      </c>
      <c r="E9" s="60"/>
      <c r="F9" s="315">
        <v>32</v>
      </c>
      <c r="G9" s="108">
        <v>-2</v>
      </c>
      <c r="H9" s="316">
        <v>3.1</v>
      </c>
      <c r="N9" s="152"/>
      <c r="O9" s="152"/>
      <c r="P9" s="152"/>
      <c r="Q9" s="152"/>
    </row>
    <row r="10" spans="1:17" ht="21.95" customHeight="1" x14ac:dyDescent="0.25">
      <c r="A10" s="31"/>
      <c r="B10" s="317">
        <v>20</v>
      </c>
      <c r="C10" s="110">
        <v>-0.08</v>
      </c>
      <c r="D10" s="318">
        <v>0.67</v>
      </c>
      <c r="E10" s="60"/>
      <c r="F10" s="321">
        <v>50.1</v>
      </c>
      <c r="G10" s="110">
        <v>-0.7</v>
      </c>
      <c r="H10" s="318">
        <v>3.2</v>
      </c>
    </row>
    <row r="11" spans="1:17" ht="21.95" customHeight="1" thickBot="1" x14ac:dyDescent="0.3">
      <c r="A11" s="31"/>
      <c r="B11" s="319">
        <v>39.4</v>
      </c>
      <c r="C11" s="117">
        <v>0.09</v>
      </c>
      <c r="D11" s="320">
        <v>0.67</v>
      </c>
      <c r="E11" s="60"/>
      <c r="F11" s="319">
        <v>79.3</v>
      </c>
      <c r="G11" s="117">
        <v>1.3</v>
      </c>
      <c r="H11" s="320">
        <v>4.7</v>
      </c>
    </row>
    <row r="12" spans="1:17" ht="15.75" x14ac:dyDescent="0.25">
      <c r="A12" s="31"/>
      <c r="B12" s="144"/>
      <c r="C12" s="144"/>
      <c r="D12" s="144"/>
      <c r="E12" s="144"/>
      <c r="F12" s="144"/>
      <c r="G12" s="144"/>
      <c r="H12" s="144"/>
      <c r="I12" s="143"/>
      <c r="J12" s="143"/>
      <c r="K12" s="143"/>
      <c r="L12" s="143"/>
    </row>
    <row r="13" spans="1:17" ht="16.5" thickBot="1" x14ac:dyDescent="0.3">
      <c r="A13" s="31"/>
      <c r="B13" s="144"/>
      <c r="C13" s="144"/>
      <c r="D13" s="144"/>
      <c r="E13" s="144"/>
      <c r="F13" s="144"/>
      <c r="G13" s="144"/>
      <c r="H13" s="144"/>
      <c r="I13" s="143"/>
      <c r="J13" s="143"/>
      <c r="K13" s="143"/>
      <c r="L13" s="143"/>
    </row>
    <row r="14" spans="1:17" ht="21.95" customHeight="1" thickBot="1" x14ac:dyDescent="0.3">
      <c r="A14" s="31"/>
      <c r="B14" s="898" t="s">
        <v>105</v>
      </c>
      <c r="C14" s="898"/>
      <c r="D14" s="898"/>
      <c r="E14" s="60"/>
      <c r="F14" s="898" t="s">
        <v>104</v>
      </c>
      <c r="G14" s="898"/>
      <c r="H14" s="898"/>
      <c r="I14" s="143"/>
      <c r="J14" s="143"/>
      <c r="K14" s="143"/>
      <c r="L14" s="143"/>
    </row>
    <row r="15" spans="1:17" ht="21.95" customHeight="1" thickBot="1" x14ac:dyDescent="0.3">
      <c r="A15" s="31"/>
      <c r="B15" s="95">
        <v>1</v>
      </c>
      <c r="C15" s="95">
        <v>0</v>
      </c>
      <c r="D15" s="147"/>
      <c r="E15" s="144"/>
      <c r="F15" s="95">
        <v>1</v>
      </c>
      <c r="G15" s="95">
        <v>0</v>
      </c>
      <c r="H15" s="147"/>
      <c r="I15" s="143"/>
    </row>
    <row r="16" spans="1:17" ht="21.95" customHeight="1" x14ac:dyDescent="0.25">
      <c r="A16" s="31"/>
      <c r="B16" s="96">
        <f t="array" ref="B16:D20">+LINEST(C9:C11,B9:B11,TRUE,TRUE)</f>
        <v>8.858394730129197E-3</v>
      </c>
      <c r="C16" s="97">
        <v>-0.25855281124799306</v>
      </c>
      <c r="D16" s="213" t="e">
        <v>#N/A</v>
      </c>
      <c r="E16" s="60"/>
      <c r="F16" s="96">
        <f t="array" ref="F16:H20">+LINEST(G9:G11,F9:F11,TRUE,TRUE)</f>
        <v>6.9646587896557186E-2</v>
      </c>
      <c r="G16" s="97">
        <v>-4.2136530955014422</v>
      </c>
      <c r="H16" s="213" t="e">
        <v>#N/A</v>
      </c>
    </row>
    <row r="17" spans="1:17" ht="21.95" hidden="1" customHeight="1" x14ac:dyDescent="0.25">
      <c r="A17" s="31"/>
      <c r="B17" s="77">
        <v>8.1868463962335439E-5</v>
      </c>
      <c r="C17" s="69">
        <v>2.1423742856188882E-3</v>
      </c>
      <c r="D17" s="207" t="e">
        <v>#N/A</v>
      </c>
      <c r="E17" s="60"/>
      <c r="F17" s="77">
        <v>8.9198939041569114E-4</v>
      </c>
      <c r="G17" s="69">
        <v>5.1039931183837331E-2</v>
      </c>
      <c r="H17" s="207" t="e">
        <v>#N/A</v>
      </c>
    </row>
    <row r="18" spans="1:17" ht="21.95" hidden="1" customHeight="1" x14ac:dyDescent="0.25">
      <c r="A18" s="144"/>
      <c r="B18" s="77">
        <v>0.99991459444202113</v>
      </c>
      <c r="C18" s="69">
        <v>1.725632383078185E-3</v>
      </c>
      <c r="D18" s="206" t="e">
        <v>#N/A</v>
      </c>
      <c r="E18" s="144"/>
      <c r="F18" s="77">
        <v>0.99983599825926051</v>
      </c>
      <c r="G18" s="69">
        <v>3.0106194608761072E-2</v>
      </c>
      <c r="H18" s="206" t="e">
        <v>#N/A</v>
      </c>
      <c r="I18" s="143"/>
      <c r="J18" s="143"/>
      <c r="K18" s="143"/>
      <c r="L18" s="143"/>
      <c r="M18" s="143"/>
      <c r="N18" s="143"/>
      <c r="O18" s="143"/>
      <c r="P18" s="143"/>
      <c r="Q18" s="143"/>
    </row>
    <row r="19" spans="1:17" ht="21.95" hidden="1" customHeight="1" x14ac:dyDescent="0.25">
      <c r="A19" s="31"/>
      <c r="B19" s="77">
        <v>11707.839842109868</v>
      </c>
      <c r="C19" s="69">
        <v>1</v>
      </c>
      <c r="D19" s="206" t="e">
        <v>#N/A</v>
      </c>
      <c r="E19" s="144"/>
      <c r="F19" s="77">
        <v>6096.4962551652234</v>
      </c>
      <c r="G19" s="69">
        <v>1</v>
      </c>
      <c r="H19" s="206" t="e">
        <v>#N/A</v>
      </c>
      <c r="I19" s="143"/>
      <c r="J19" s="143"/>
      <c r="K19" s="143"/>
      <c r="L19" s="143"/>
      <c r="M19" s="143"/>
      <c r="N19" s="143"/>
      <c r="O19" s="143"/>
      <c r="P19" s="143"/>
      <c r="Q19" s="143"/>
    </row>
    <row r="20" spans="1:17" ht="21.95" hidden="1" customHeight="1" thickBot="1" x14ac:dyDescent="0.3">
      <c r="A20" s="31"/>
      <c r="B20" s="78">
        <v>3.486368885954514E-2</v>
      </c>
      <c r="C20" s="99">
        <v>2.9778071215280958E-6</v>
      </c>
      <c r="D20" s="214" t="e">
        <v>#N/A</v>
      </c>
      <c r="E20" s="144"/>
      <c r="F20" s="78">
        <v>5.525760283712847</v>
      </c>
      <c r="G20" s="99">
        <v>9.0638295382059429E-4</v>
      </c>
      <c r="H20" s="214" t="e">
        <v>#N/A</v>
      </c>
      <c r="I20" s="143"/>
      <c r="J20" s="143"/>
      <c r="K20" s="143"/>
      <c r="L20" s="143"/>
      <c r="M20" s="143"/>
      <c r="N20" s="143"/>
      <c r="O20" s="143"/>
      <c r="P20" s="143"/>
      <c r="Q20" s="143"/>
    </row>
    <row r="21" spans="1:17" x14ac:dyDescent="0.25">
      <c r="B21" s="143"/>
      <c r="C21" s="143"/>
      <c r="D21" s="143"/>
      <c r="E21" s="143"/>
      <c r="F21" s="143"/>
      <c r="G21" s="143"/>
      <c r="H21" s="143"/>
      <c r="I21" s="143"/>
      <c r="J21" s="143"/>
      <c r="K21" s="143"/>
      <c r="L21" s="143"/>
      <c r="M21" s="148"/>
      <c r="N21" s="143"/>
      <c r="O21" s="143"/>
      <c r="P21" s="143"/>
      <c r="Q21" s="143"/>
    </row>
    <row r="22" spans="1:17" x14ac:dyDescent="0.25">
      <c r="B22" s="143"/>
      <c r="C22" s="143"/>
      <c r="D22" s="143"/>
      <c r="E22" s="143"/>
      <c r="F22" s="143"/>
      <c r="G22" s="143"/>
      <c r="H22" s="143"/>
      <c r="I22" s="143"/>
      <c r="J22" s="143"/>
      <c r="K22" s="143"/>
      <c r="L22" s="143"/>
      <c r="M22" s="143"/>
      <c r="N22" s="143"/>
      <c r="O22" s="143"/>
      <c r="P22" s="143"/>
      <c r="Q22" s="143"/>
    </row>
    <row r="23" spans="1:17" x14ac:dyDescent="0.25">
      <c r="B23" s="143"/>
      <c r="C23" s="143"/>
      <c r="D23" s="143"/>
      <c r="E23" s="143"/>
      <c r="F23" s="143"/>
      <c r="G23" s="143"/>
      <c r="H23" s="143"/>
      <c r="I23" s="143"/>
      <c r="J23" s="143"/>
      <c r="K23" s="143"/>
      <c r="L23" s="143"/>
      <c r="M23" s="143"/>
      <c r="N23" s="143"/>
      <c r="O23" s="143"/>
      <c r="P23" s="143"/>
      <c r="Q23" s="143"/>
    </row>
    <row r="24" spans="1:17" x14ac:dyDescent="0.25">
      <c r="B24" s="143"/>
      <c r="C24" s="143"/>
      <c r="D24" s="143"/>
      <c r="E24" s="143"/>
      <c r="F24" s="143"/>
      <c r="G24" s="143"/>
      <c r="H24" s="143"/>
      <c r="I24" s="143"/>
      <c r="J24" s="143"/>
      <c r="K24" s="143"/>
      <c r="L24" s="143"/>
      <c r="M24" s="150"/>
      <c r="N24" s="150"/>
      <c r="O24" s="150"/>
      <c r="P24" s="150"/>
      <c r="Q24" s="150"/>
    </row>
    <row r="26" spans="1:17" x14ac:dyDescent="0.25">
      <c r="B26" s="143"/>
      <c r="C26" s="143"/>
      <c r="D26" s="143"/>
      <c r="E26" s="143"/>
      <c r="F26" s="143"/>
      <c r="G26" s="143"/>
      <c r="H26" s="143"/>
      <c r="I26" s="143"/>
      <c r="J26" s="143"/>
      <c r="K26" s="143"/>
      <c r="L26" s="143"/>
      <c r="M26" s="143"/>
      <c r="N26" s="143"/>
      <c r="O26" s="143"/>
      <c r="P26" s="143"/>
      <c r="Q26" s="143"/>
    </row>
    <row r="27" spans="1:17" x14ac:dyDescent="0.25">
      <c r="B27" s="143"/>
      <c r="C27" s="143"/>
      <c r="D27" s="143"/>
      <c r="E27" s="143"/>
      <c r="F27" s="143"/>
      <c r="G27" s="143"/>
      <c r="H27" s="143"/>
      <c r="I27" s="143"/>
      <c r="J27" s="143"/>
      <c r="K27" s="143"/>
      <c r="L27" s="143"/>
      <c r="M27" s="143"/>
      <c r="N27" s="143"/>
      <c r="O27" s="143"/>
      <c r="P27" s="143"/>
      <c r="Q27" s="143"/>
    </row>
    <row r="28" spans="1:17" x14ac:dyDescent="0.25">
      <c r="B28" s="143"/>
      <c r="C28" s="143"/>
      <c r="D28" s="143"/>
      <c r="E28" s="143"/>
      <c r="F28" s="143"/>
      <c r="G28" s="143"/>
      <c r="H28" s="143"/>
      <c r="I28" s="143"/>
      <c r="J28" s="143"/>
      <c r="K28" s="143"/>
      <c r="L28" s="143"/>
      <c r="M28" s="143"/>
      <c r="N28" s="143"/>
      <c r="O28" s="143"/>
      <c r="P28" s="143"/>
      <c r="Q28" s="143"/>
    </row>
    <row r="29" spans="1:17" x14ac:dyDescent="0.25">
      <c r="B29" s="143"/>
      <c r="C29" s="143"/>
      <c r="D29" s="143"/>
      <c r="E29" s="143"/>
      <c r="F29" s="143"/>
      <c r="G29" s="143"/>
      <c r="H29" s="143"/>
      <c r="I29" s="143"/>
      <c r="J29" s="143"/>
      <c r="K29" s="143"/>
      <c r="L29" s="143"/>
      <c r="M29" s="143"/>
      <c r="N29" s="143"/>
      <c r="O29" s="143"/>
      <c r="P29" s="143"/>
      <c r="Q29" s="143"/>
    </row>
    <row r="30" spans="1:17" x14ac:dyDescent="0.25">
      <c r="B30" s="143"/>
      <c r="C30" s="143"/>
      <c r="D30" s="143"/>
      <c r="E30" s="143"/>
      <c r="F30" s="143"/>
      <c r="G30" s="143"/>
      <c r="H30" s="143"/>
      <c r="I30" s="143"/>
      <c r="J30" s="143"/>
      <c r="K30" s="143"/>
      <c r="L30" s="143"/>
      <c r="M30" s="143"/>
      <c r="N30" s="143"/>
      <c r="O30" s="143"/>
      <c r="P30" s="143"/>
      <c r="Q30" s="143"/>
    </row>
    <row r="31" spans="1:17" x14ac:dyDescent="0.25">
      <c r="B31" s="143"/>
      <c r="C31" s="143"/>
      <c r="D31" s="143"/>
      <c r="E31" s="143"/>
      <c r="F31" s="143"/>
      <c r="G31" s="143"/>
      <c r="H31" s="143"/>
      <c r="I31" s="143"/>
      <c r="J31" s="143"/>
      <c r="K31" s="143"/>
      <c r="L31" s="143"/>
      <c r="M31" s="143"/>
      <c r="N31" s="143"/>
      <c r="O31" s="143"/>
      <c r="P31" s="143"/>
      <c r="Q31" s="143"/>
    </row>
    <row r="32" spans="1:17" x14ac:dyDescent="0.25">
      <c r="B32" s="143"/>
      <c r="C32" s="143"/>
      <c r="D32" s="143"/>
      <c r="E32" s="150"/>
      <c r="F32" s="150"/>
      <c r="G32" s="150"/>
      <c r="H32" s="150"/>
      <c r="I32" s="150"/>
      <c r="J32" s="143"/>
      <c r="K32" s="143"/>
      <c r="L32" s="143"/>
      <c r="M32" s="150"/>
      <c r="N32" s="150"/>
      <c r="O32" s="150"/>
      <c r="P32" s="150"/>
      <c r="Q32" s="150"/>
    </row>
    <row r="34" spans="2:17" x14ac:dyDescent="0.25">
      <c r="B34" s="143"/>
      <c r="C34" s="143"/>
      <c r="D34" s="143"/>
      <c r="E34" s="143"/>
      <c r="F34" s="143"/>
      <c r="G34" s="143"/>
      <c r="H34" s="143"/>
      <c r="I34" s="143"/>
      <c r="J34" s="143"/>
      <c r="K34" s="143"/>
      <c r="L34" s="143"/>
      <c r="M34" s="143"/>
      <c r="N34" s="143"/>
      <c r="O34" s="143"/>
      <c r="P34" s="143"/>
      <c r="Q34" s="143"/>
    </row>
    <row r="35" spans="2:17" x14ac:dyDescent="0.25">
      <c r="B35" s="143"/>
      <c r="C35" s="143"/>
      <c r="D35" s="143"/>
      <c r="E35" s="143"/>
      <c r="F35" s="143"/>
      <c r="G35" s="143"/>
      <c r="H35" s="143"/>
      <c r="I35" s="143"/>
      <c r="J35" s="143"/>
      <c r="K35" s="143"/>
      <c r="L35" s="143"/>
      <c r="M35" s="143"/>
      <c r="N35" s="143"/>
      <c r="O35" s="143"/>
      <c r="P35" s="143"/>
      <c r="Q35" s="143"/>
    </row>
    <row r="36" spans="2:17" x14ac:dyDescent="0.25">
      <c r="B36" s="143"/>
      <c r="C36" s="143"/>
      <c r="D36" s="143"/>
      <c r="E36" s="143"/>
      <c r="F36" s="143"/>
      <c r="G36" s="143"/>
      <c r="H36" s="143"/>
      <c r="I36" s="143"/>
      <c r="J36" s="143"/>
      <c r="K36" s="143"/>
      <c r="L36" s="143"/>
      <c r="M36" s="143"/>
      <c r="N36" s="143"/>
      <c r="O36" s="143"/>
      <c r="P36" s="143"/>
      <c r="Q36" s="143"/>
    </row>
    <row r="37" spans="2:17" x14ac:dyDescent="0.25">
      <c r="B37" s="143"/>
      <c r="C37" s="143"/>
      <c r="D37" s="143"/>
      <c r="E37" s="143"/>
      <c r="F37" s="143"/>
      <c r="G37" s="143"/>
      <c r="H37" s="143"/>
      <c r="I37" s="143"/>
      <c r="J37" s="143"/>
      <c r="K37" s="143"/>
      <c r="L37" s="143"/>
      <c r="M37" s="143"/>
      <c r="N37" s="143"/>
      <c r="O37" s="143"/>
      <c r="P37" s="143"/>
      <c r="Q37" s="143"/>
    </row>
    <row r="38" spans="2:17" x14ac:dyDescent="0.25">
      <c r="B38" s="143"/>
      <c r="C38" s="143"/>
      <c r="D38" s="143"/>
      <c r="E38" s="143"/>
      <c r="F38" s="143"/>
      <c r="G38" s="143"/>
      <c r="H38" s="143"/>
      <c r="I38" s="143"/>
      <c r="J38" s="143"/>
      <c r="K38" s="143"/>
      <c r="L38" s="143"/>
      <c r="M38" s="143"/>
      <c r="N38" s="143"/>
      <c r="O38" s="143"/>
      <c r="P38" s="143"/>
      <c r="Q38" s="143"/>
    </row>
    <row r="39" spans="2:17" x14ac:dyDescent="0.25">
      <c r="B39" s="143"/>
      <c r="C39" s="143"/>
      <c r="D39" s="143"/>
      <c r="E39" s="143"/>
      <c r="F39" s="143"/>
      <c r="G39" s="143"/>
      <c r="H39" s="143"/>
      <c r="I39" s="143"/>
      <c r="J39" s="143"/>
      <c r="K39" s="143"/>
      <c r="L39" s="143"/>
      <c r="M39" s="143"/>
      <c r="N39" s="143"/>
      <c r="O39" s="143"/>
      <c r="P39" s="143"/>
      <c r="Q39" s="143"/>
    </row>
    <row r="40" spans="2:17" x14ac:dyDescent="0.25">
      <c r="B40" s="143"/>
      <c r="C40" s="143"/>
      <c r="D40" s="143"/>
      <c r="E40" s="150"/>
      <c r="F40" s="150"/>
      <c r="G40" s="150"/>
      <c r="H40" s="150"/>
      <c r="I40" s="150"/>
      <c r="J40" s="143"/>
      <c r="K40" s="143"/>
      <c r="L40" s="143"/>
      <c r="M40" s="150"/>
      <c r="N40" s="150"/>
      <c r="O40" s="150"/>
      <c r="P40" s="150"/>
      <c r="Q40" s="150"/>
    </row>
  </sheetData>
  <sheetProtection algorithmName="SHA-512" hashValue="9vEkzCiHtMdIZvIm3u15g6YnV6CI+Zy+e9Zo++fM/wBWW/Oe1+LdjhL65I4PjplLbrRPQrpC3wMHaNZvhz4ccw==" saltValue="+YcsVBCAG2/HcqOdATwd6g==" spinCount="100000" sheet="1" objects="1" scenarios="1"/>
  <mergeCells count="8">
    <mergeCell ref="B14:D14"/>
    <mergeCell ref="F14:H14"/>
    <mergeCell ref="A1:C3"/>
    <mergeCell ref="B6:D6"/>
    <mergeCell ref="F6:H6"/>
    <mergeCell ref="B7:D7"/>
    <mergeCell ref="F7:H7"/>
    <mergeCell ref="D1:K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29"/>
  <sheetViews>
    <sheetView showGridLines="0" view="pageBreakPreview" topLeftCell="A57" zoomScale="80" zoomScaleNormal="70" zoomScaleSheetLayoutView="80" workbookViewId="0">
      <selection activeCell="G14" sqref="G14"/>
    </sheetView>
  </sheetViews>
  <sheetFormatPr baseColWidth="10" defaultColWidth="11.42578125" defaultRowHeight="15" x14ac:dyDescent="0.25"/>
  <cols>
    <col min="1" max="3" width="20.7109375" customWidth="1"/>
    <col min="4" max="4" width="12.85546875" bestFit="1" customWidth="1"/>
    <col min="5" max="5" width="15.7109375" customWidth="1"/>
    <col min="6" max="6" width="16.85546875" customWidth="1"/>
    <col min="7" max="7" width="15.42578125" bestFit="1" customWidth="1"/>
    <col min="8" max="8" width="15.140625" customWidth="1"/>
    <col min="9" max="9" width="22.28515625" customWidth="1"/>
    <col min="10" max="10" width="17.28515625" bestFit="1" customWidth="1"/>
    <col min="11" max="11" width="13" bestFit="1" customWidth="1"/>
    <col min="12" max="12" width="10" customWidth="1"/>
    <col min="13" max="15" width="5.7109375" customWidth="1"/>
    <col min="16" max="16" width="25.7109375" customWidth="1"/>
    <col min="17" max="18" width="8.7109375" customWidth="1"/>
    <col min="19" max="19" width="11.42578125" bestFit="1" customWidth="1"/>
  </cols>
  <sheetData>
    <row r="1" spans="1:21" ht="30" customHeight="1" x14ac:dyDescent="0.25">
      <c r="A1" s="926"/>
      <c r="B1" s="927"/>
      <c r="C1" s="928"/>
      <c r="D1" s="908" t="s">
        <v>0</v>
      </c>
      <c r="E1" s="909"/>
      <c r="F1" s="909"/>
      <c r="G1" s="909"/>
      <c r="H1" s="909"/>
      <c r="I1" s="909"/>
      <c r="J1" s="909"/>
      <c r="K1" s="909"/>
      <c r="L1" s="909"/>
      <c r="M1" s="909"/>
      <c r="N1" s="909"/>
      <c r="O1" s="909"/>
      <c r="P1" s="909"/>
      <c r="Q1" s="909"/>
      <c r="R1" s="909"/>
      <c r="S1" s="909"/>
      <c r="T1" s="909"/>
      <c r="U1" s="910"/>
    </row>
    <row r="2" spans="1:21" ht="30" customHeight="1" x14ac:dyDescent="0.25">
      <c r="A2" s="929"/>
      <c r="B2" s="930"/>
      <c r="C2" s="931"/>
      <c r="D2" s="911"/>
      <c r="E2" s="912"/>
      <c r="F2" s="912"/>
      <c r="G2" s="912"/>
      <c r="H2" s="912"/>
      <c r="I2" s="912"/>
      <c r="J2" s="912"/>
      <c r="K2" s="912"/>
      <c r="L2" s="912"/>
      <c r="M2" s="912"/>
      <c r="N2" s="912"/>
      <c r="O2" s="912"/>
      <c r="P2" s="912"/>
      <c r="Q2" s="912"/>
      <c r="R2" s="912"/>
      <c r="S2" s="912"/>
      <c r="T2" s="912"/>
      <c r="U2" s="913"/>
    </row>
    <row r="3" spans="1:21" ht="30" customHeight="1" thickBot="1" x14ac:dyDescent="0.3">
      <c r="A3" s="932"/>
      <c r="B3" s="933"/>
      <c r="C3" s="934"/>
      <c r="D3" s="914"/>
      <c r="E3" s="915"/>
      <c r="F3" s="915"/>
      <c r="G3" s="915"/>
      <c r="H3" s="915"/>
      <c r="I3" s="915"/>
      <c r="J3" s="915"/>
      <c r="K3" s="915"/>
      <c r="L3" s="915"/>
      <c r="M3" s="915"/>
      <c r="N3" s="915"/>
      <c r="O3" s="915"/>
      <c r="P3" s="915"/>
      <c r="Q3" s="915"/>
      <c r="R3" s="915"/>
      <c r="S3" s="915"/>
      <c r="T3" s="915"/>
      <c r="U3" s="916"/>
    </row>
    <row r="4" spans="1:21" ht="21.95" customHeight="1" thickBot="1" x14ac:dyDescent="0.3">
      <c r="A4" s="31"/>
      <c r="B4" s="31"/>
      <c r="C4" s="31"/>
      <c r="D4" s="31"/>
      <c r="E4" s="31"/>
      <c r="F4" s="31"/>
      <c r="G4" s="31"/>
      <c r="H4" s="31"/>
      <c r="I4" s="31"/>
      <c r="J4" s="31"/>
      <c r="K4" s="31"/>
      <c r="L4" s="31"/>
      <c r="M4" s="31"/>
      <c r="N4" s="31"/>
      <c r="O4" s="31"/>
      <c r="P4" s="31"/>
      <c r="Q4" s="31"/>
      <c r="R4" s="31"/>
    </row>
    <row r="5" spans="1:21" ht="73.5" customHeight="1" thickBot="1" x14ac:dyDescent="0.3">
      <c r="A5" s="31"/>
      <c r="B5" s="898" t="s">
        <v>249</v>
      </c>
      <c r="C5" s="898"/>
      <c r="D5" s="898"/>
      <c r="E5" s="531"/>
      <c r="F5" s="531"/>
      <c r="G5" s="531"/>
      <c r="H5" s="531"/>
      <c r="I5" s="935" t="s">
        <v>250</v>
      </c>
      <c r="J5" s="936"/>
      <c r="K5" s="937"/>
      <c r="L5" s="531"/>
      <c r="M5" s="531"/>
      <c r="N5" s="532"/>
      <c r="O5" s="532"/>
      <c r="P5" s="532"/>
      <c r="Q5" s="533"/>
      <c r="R5" s="530"/>
    </row>
    <row r="6" spans="1:21" ht="42" customHeight="1" thickBot="1" x14ac:dyDescent="0.3">
      <c r="A6" s="46" t="s">
        <v>248</v>
      </c>
      <c r="B6" s="95" t="s">
        <v>179</v>
      </c>
      <c r="C6" s="95" t="s">
        <v>180</v>
      </c>
      <c r="D6" s="95" t="s">
        <v>181</v>
      </c>
      <c r="E6" s="579" t="s">
        <v>253</v>
      </c>
      <c r="F6" s="580" t="s">
        <v>254</v>
      </c>
      <c r="G6" s="581" t="s">
        <v>255</v>
      </c>
      <c r="H6" s="46" t="s">
        <v>248</v>
      </c>
      <c r="I6" s="101" t="s">
        <v>101</v>
      </c>
      <c r="J6" s="102" t="s">
        <v>102</v>
      </c>
      <c r="K6" s="103" t="s">
        <v>103</v>
      </c>
      <c r="L6" s="531"/>
      <c r="M6" s="531"/>
      <c r="N6" s="532"/>
      <c r="O6" s="532"/>
      <c r="P6" s="532"/>
      <c r="Q6" s="533"/>
      <c r="R6" s="530"/>
    </row>
    <row r="7" spans="1:21" ht="30" customHeight="1" x14ac:dyDescent="0.25">
      <c r="A7" s="542">
        <v>30</v>
      </c>
      <c r="B7" s="96">
        <v>33.700000000000003</v>
      </c>
      <c r="C7" s="97">
        <v>-3.8</v>
      </c>
      <c r="D7" s="98">
        <v>1.7</v>
      </c>
      <c r="E7" s="553">
        <f>B7*B14+C14</f>
        <v>-3.8407341812912588</v>
      </c>
      <c r="F7" s="554">
        <f>+C7-E7</f>
        <v>4.0734181291258942E-2</v>
      </c>
      <c r="G7" s="555">
        <f>+F7^2</f>
        <v>1.6592735254691499E-3</v>
      </c>
      <c r="H7" s="542">
        <v>10</v>
      </c>
      <c r="I7" s="289">
        <v>10</v>
      </c>
      <c r="J7" s="298">
        <v>0</v>
      </c>
      <c r="K7" s="299">
        <v>0.2</v>
      </c>
      <c r="L7" s="531"/>
      <c r="M7" s="531"/>
      <c r="N7" s="532"/>
      <c r="O7" s="532"/>
      <c r="P7" s="532"/>
      <c r="Q7" s="533"/>
      <c r="R7" s="530"/>
    </row>
    <row r="8" spans="1:21" ht="30" customHeight="1" x14ac:dyDescent="0.25">
      <c r="A8" s="543">
        <v>50</v>
      </c>
      <c r="B8" s="77">
        <v>56.2</v>
      </c>
      <c r="C8" s="69">
        <v>-1.3</v>
      </c>
      <c r="D8" s="85">
        <v>1.7</v>
      </c>
      <c r="E8" s="553">
        <f>+B8*B14+C14</f>
        <v>-1.2194171630977308</v>
      </c>
      <c r="F8" s="554">
        <f>+C8-E8</f>
        <v>-8.0582836902269195E-2</v>
      </c>
      <c r="G8" s="555">
        <f>+F8^2</f>
        <v>6.4935936032177177E-3</v>
      </c>
      <c r="H8" s="543">
        <v>20</v>
      </c>
      <c r="I8" s="290">
        <v>20.100000000000001</v>
      </c>
      <c r="J8" s="300">
        <v>0</v>
      </c>
      <c r="K8" s="85">
        <v>0.2</v>
      </c>
      <c r="L8" s="531"/>
      <c r="M8" s="531"/>
      <c r="N8" s="532"/>
      <c r="O8" s="532"/>
    </row>
    <row r="9" spans="1:21" ht="30" customHeight="1" thickBot="1" x14ac:dyDescent="0.3">
      <c r="A9" s="543">
        <v>80</v>
      </c>
      <c r="B9" s="297">
        <v>79.2</v>
      </c>
      <c r="C9" s="99">
        <v>1.5</v>
      </c>
      <c r="D9" s="100">
        <v>1.7</v>
      </c>
      <c r="E9" s="559">
        <f>+B9*B14+C14</f>
        <v>1.4601513443889873</v>
      </c>
      <c r="F9" s="560">
        <f>+C9-E9</f>
        <v>3.9848655611012695E-2</v>
      </c>
      <c r="G9" s="561">
        <f>+F9^2</f>
        <v>1.5879153540050935E-3</v>
      </c>
      <c r="H9" s="543">
        <v>40</v>
      </c>
      <c r="I9" s="78">
        <v>39.9</v>
      </c>
      <c r="J9" s="99">
        <v>0.1</v>
      </c>
      <c r="K9" s="100">
        <v>0.2</v>
      </c>
      <c r="L9" s="531"/>
      <c r="M9" s="531"/>
      <c r="N9" s="532"/>
      <c r="O9" s="532"/>
    </row>
    <row r="10" spans="1:21" s="2" customFormat="1" ht="30" customHeight="1" x14ac:dyDescent="0.25">
      <c r="A10" s="32"/>
      <c r="B10" s="92"/>
      <c r="C10" s="92"/>
      <c r="D10" s="212"/>
      <c r="E10" s="92"/>
      <c r="F10" s="577" t="s">
        <v>256</v>
      </c>
      <c r="G10" s="578">
        <f>SUM(G7:G9)</f>
        <v>9.740782482691961E-3</v>
      </c>
      <c r="H10" s="92"/>
      <c r="I10" s="92"/>
      <c r="J10" s="92"/>
      <c r="K10" s="92"/>
      <c r="L10" s="92"/>
      <c r="M10" s="92"/>
      <c r="N10" s="92"/>
      <c r="O10" s="92"/>
      <c r="P10" s="92"/>
      <c r="Q10" s="32"/>
      <c r="R10" s="32"/>
    </row>
    <row r="11" spans="1:21" ht="18.75" customHeight="1" thickBot="1" x14ac:dyDescent="0.3">
      <c r="A11" s="31"/>
      <c r="B11" s="60"/>
      <c r="C11" s="60"/>
      <c r="D11" s="76"/>
      <c r="E11" s="531"/>
      <c r="F11" s="531"/>
      <c r="G11" s="531"/>
      <c r="H11" s="531"/>
      <c r="I11" s="60"/>
      <c r="J11" s="60"/>
      <c r="K11" s="60"/>
      <c r="L11" s="531"/>
      <c r="M11" s="531"/>
      <c r="N11" s="531"/>
      <c r="O11" s="531"/>
      <c r="P11" s="531"/>
      <c r="Q11" s="530"/>
      <c r="R11" s="530"/>
    </row>
    <row r="12" spans="1:21" ht="30" customHeight="1" x14ac:dyDescent="0.25">
      <c r="A12" s="31"/>
      <c r="B12" s="923" t="s">
        <v>104</v>
      </c>
      <c r="C12" s="924"/>
      <c r="D12" s="925"/>
      <c r="E12" s="531"/>
      <c r="F12" s="531"/>
      <c r="G12" s="531"/>
      <c r="H12" s="532"/>
      <c r="I12" s="923" t="s">
        <v>105</v>
      </c>
      <c r="J12" s="924"/>
      <c r="K12" s="925"/>
      <c r="L12" s="532"/>
      <c r="M12" s="531"/>
      <c r="N12" s="531"/>
      <c r="O12" s="531"/>
      <c r="P12" s="531"/>
      <c r="Q12" s="530"/>
      <c r="R12" s="530"/>
    </row>
    <row r="13" spans="1:21" ht="30" customHeight="1" x14ac:dyDescent="0.25">
      <c r="A13" s="121"/>
      <c r="B13" s="101">
        <v>1</v>
      </c>
      <c r="C13" s="102">
        <v>0</v>
      </c>
      <c r="D13" s="153"/>
      <c r="E13" s="532"/>
      <c r="F13" s="532"/>
      <c r="G13" s="532"/>
      <c r="H13" s="532"/>
      <c r="I13" s="101">
        <v>1</v>
      </c>
      <c r="J13" s="102">
        <v>0</v>
      </c>
      <c r="K13" s="153"/>
      <c r="L13" s="532"/>
      <c r="M13" s="531"/>
      <c r="N13" s="531"/>
      <c r="O13" s="531"/>
      <c r="P13" s="531"/>
      <c r="Q13" s="530"/>
      <c r="R13" s="530"/>
    </row>
    <row r="14" spans="1:21" ht="30" customHeight="1" x14ac:dyDescent="0.25">
      <c r="A14" s="121"/>
      <c r="B14" s="77">
        <f t="array" ref="B14:D19">+LINEST(C7:C9,B7:B9,TRUE,TRUE)</f>
        <v>0.11650297858637902</v>
      </c>
      <c r="C14" s="69">
        <v>-7.7668845596522322</v>
      </c>
      <c r="D14" s="206" t="e">
        <v>#N/A</v>
      </c>
      <c r="E14" s="532"/>
      <c r="F14" s="532"/>
      <c r="G14" s="532"/>
      <c r="H14" s="532"/>
      <c r="I14" s="77">
        <f t="array" ref="I14:J18">+LINEST(J7:J9,I7:I9,TRUE,TRUE)</f>
        <v>3.5805368644006748E-3</v>
      </c>
      <c r="J14" s="69">
        <v>-5.0212526836015743E-2</v>
      </c>
      <c r="K14" s="208"/>
      <c r="L14" s="532"/>
      <c r="M14" s="531"/>
      <c r="N14" s="531"/>
      <c r="O14" s="531"/>
      <c r="P14" s="531"/>
      <c r="Q14" s="530"/>
      <c r="R14" s="530"/>
    </row>
    <row r="15" spans="1:21" ht="30" customHeight="1" x14ac:dyDescent="0.25">
      <c r="A15" s="31"/>
      <c r="B15" s="77">
        <v>3.0675509391817112E-3</v>
      </c>
      <c r="C15" s="69">
        <v>0.18205486257754577</v>
      </c>
      <c r="D15" s="206" t="e">
        <v>#N/A</v>
      </c>
      <c r="E15" s="532"/>
      <c r="F15" s="532"/>
      <c r="G15" s="532"/>
      <c r="H15" s="532"/>
      <c r="I15" s="77">
        <v>1.2602994940021086E-3</v>
      </c>
      <c r="J15" s="69">
        <v>3.331277762090748E-2</v>
      </c>
      <c r="K15" s="209"/>
      <c r="L15" s="531"/>
      <c r="M15" s="531"/>
      <c r="N15" s="531"/>
      <c r="O15" s="531"/>
      <c r="P15" s="531"/>
      <c r="Q15" s="530"/>
      <c r="R15" s="530"/>
    </row>
    <row r="16" spans="1:21" ht="30" customHeight="1" x14ac:dyDescent="0.25">
      <c r="A16" s="31"/>
      <c r="B16" s="77">
        <v>0.99930719896993647</v>
      </c>
      <c r="C16" s="69">
        <v>9.8695402540807109E-2</v>
      </c>
      <c r="D16" s="207" t="e">
        <v>#N/A</v>
      </c>
      <c r="E16" s="532"/>
      <c r="F16" s="532"/>
      <c r="G16" s="532"/>
      <c r="H16" s="531"/>
      <c r="I16" s="77">
        <v>0.88976341080356747</v>
      </c>
      <c r="J16" s="69">
        <v>2.710923449016743E-2</v>
      </c>
      <c r="K16" s="209"/>
      <c r="L16" s="531"/>
      <c r="M16" s="531"/>
      <c r="N16" s="531"/>
      <c r="O16" s="531"/>
      <c r="P16" s="531"/>
      <c r="Q16" s="530"/>
      <c r="R16" s="530"/>
    </row>
    <row r="17" spans="1:18" ht="30" customHeight="1" x14ac:dyDescent="0.25">
      <c r="A17" s="31"/>
      <c r="B17" s="77">
        <v>1442.4158677686014</v>
      </c>
      <c r="C17" s="69">
        <v>1</v>
      </c>
      <c r="D17" s="207" t="e">
        <v>#N/A</v>
      </c>
      <c r="E17" s="532"/>
      <c r="F17" s="532"/>
      <c r="G17" s="532"/>
      <c r="H17" s="531"/>
      <c r="I17" s="77">
        <v>8.0713982289317983</v>
      </c>
      <c r="J17" s="69">
        <v>1</v>
      </c>
      <c r="K17" s="209"/>
      <c r="L17" s="531"/>
      <c r="M17" s="531"/>
      <c r="N17" s="531"/>
      <c r="O17" s="531"/>
      <c r="P17" s="531"/>
      <c r="Q17" s="530"/>
      <c r="R17" s="530"/>
    </row>
    <row r="18" spans="1:18" ht="30" customHeight="1" thickBot="1" x14ac:dyDescent="0.3">
      <c r="A18" s="144"/>
      <c r="B18" s="77">
        <v>14.050259217517306</v>
      </c>
      <c r="C18" s="69">
        <v>9.740782482691954E-3</v>
      </c>
      <c r="D18" s="206" t="e">
        <v>#N/A</v>
      </c>
      <c r="E18" s="532"/>
      <c r="F18" s="532"/>
      <c r="G18" s="532"/>
      <c r="H18" s="532"/>
      <c r="I18" s="78">
        <v>5.9317560720237843E-3</v>
      </c>
      <c r="J18" s="99">
        <v>7.349105946428834E-4</v>
      </c>
      <c r="K18" s="210"/>
      <c r="L18" s="532"/>
      <c r="M18" s="532"/>
      <c r="N18" s="532"/>
      <c r="O18" s="532"/>
      <c r="P18" s="532"/>
      <c r="Q18" s="532"/>
      <c r="R18" s="530"/>
    </row>
    <row r="19" spans="1:18" ht="21.95" hidden="1" customHeight="1" thickBot="1" x14ac:dyDescent="0.3">
      <c r="A19" s="31"/>
      <c r="B19" s="204" t="e">
        <v>#N/A</v>
      </c>
      <c r="C19" s="205" t="e">
        <v>#N/A</v>
      </c>
      <c r="D19" s="203" t="e">
        <v>#N/A</v>
      </c>
      <c r="E19" s="532"/>
      <c r="F19" s="532"/>
      <c r="G19" s="532"/>
      <c r="H19" s="532"/>
      <c r="I19" s="144"/>
      <c r="J19" s="144"/>
      <c r="K19" s="144"/>
      <c r="L19" s="144"/>
      <c r="M19" s="144"/>
      <c r="N19" s="144"/>
      <c r="O19" s="144"/>
      <c r="P19" s="144"/>
      <c r="Q19" s="144"/>
      <c r="R19" s="31"/>
    </row>
    <row r="20" spans="1:18" ht="15.75" x14ac:dyDescent="0.25">
      <c r="A20" s="31"/>
      <c r="B20" s="144"/>
      <c r="C20" s="144"/>
      <c r="D20" s="144"/>
      <c r="E20" s="531"/>
      <c r="F20" s="531"/>
      <c r="G20" s="531"/>
      <c r="H20" s="532"/>
      <c r="I20" s="144"/>
      <c r="J20" s="144"/>
      <c r="K20" s="144"/>
      <c r="L20" s="144"/>
      <c r="M20" s="144"/>
      <c r="N20" s="144"/>
      <c r="O20" s="144"/>
      <c r="P20" s="144"/>
      <c r="Q20" s="144"/>
      <c r="R20" s="31"/>
    </row>
    <row r="21" spans="1:18" ht="15.75" x14ac:dyDescent="0.25">
      <c r="A21" s="31"/>
      <c r="B21" s="144"/>
      <c r="C21" s="144"/>
      <c r="D21" s="144"/>
      <c r="E21" s="144"/>
      <c r="F21" s="144"/>
      <c r="G21" s="144"/>
      <c r="H21" s="144"/>
      <c r="I21" s="144"/>
      <c r="J21" s="144"/>
      <c r="K21" s="144"/>
      <c r="L21" s="144"/>
      <c r="M21" s="149"/>
      <c r="N21" s="144"/>
      <c r="O21" s="144"/>
      <c r="P21" s="144"/>
      <c r="Q21" s="144"/>
      <c r="R21" s="31"/>
    </row>
    <row r="22" spans="1:18" ht="30" customHeight="1" x14ac:dyDescent="0.25">
      <c r="A22" s="31"/>
      <c r="B22" s="144"/>
      <c r="C22" s="144"/>
      <c r="D22" s="144"/>
      <c r="E22" s="144"/>
      <c r="F22" s="144"/>
      <c r="G22" s="144"/>
      <c r="H22" s="144"/>
      <c r="I22" s="144"/>
      <c r="J22" s="144"/>
      <c r="K22" s="144"/>
      <c r="L22" s="144"/>
      <c r="M22" s="31"/>
    </row>
    <row r="23" spans="1:18" ht="30" customHeight="1" x14ac:dyDescent="0.25">
      <c r="A23" s="31"/>
      <c r="B23" s="144"/>
      <c r="C23" s="144"/>
      <c r="D23" s="144"/>
      <c r="E23" s="144"/>
      <c r="F23" s="144"/>
      <c r="G23" s="144"/>
      <c r="H23" s="144"/>
      <c r="I23" s="144"/>
      <c r="J23" s="144"/>
      <c r="K23" s="144"/>
      <c r="L23" s="144"/>
      <c r="M23" s="31"/>
    </row>
    <row r="24" spans="1:18" ht="21.95" customHeight="1" x14ac:dyDescent="0.25">
      <c r="A24" s="31"/>
      <c r="B24" s="144"/>
      <c r="C24" s="144"/>
      <c r="D24" s="144"/>
      <c r="E24" s="144"/>
      <c r="F24" s="144"/>
      <c r="G24" s="144"/>
      <c r="H24" s="151"/>
      <c r="I24" s="151"/>
      <c r="J24" s="151"/>
      <c r="K24" s="151"/>
      <c r="L24" s="151"/>
      <c r="M24" s="31"/>
    </row>
    <row r="25" spans="1:18" ht="21.95" customHeight="1" x14ac:dyDescent="0.25">
      <c r="A25" s="31"/>
      <c r="B25" s="60"/>
      <c r="C25" s="60"/>
      <c r="D25" s="60"/>
      <c r="E25" s="144"/>
      <c r="F25" s="144"/>
      <c r="G25" s="144"/>
      <c r="H25" s="60"/>
      <c r="I25" s="60"/>
      <c r="J25" s="60"/>
      <c r="K25" s="60"/>
      <c r="L25" s="31"/>
      <c r="M25" s="31"/>
    </row>
    <row r="26" spans="1:18" ht="21.95" customHeight="1" x14ac:dyDescent="0.25">
      <c r="A26" s="31"/>
      <c r="B26" s="144"/>
      <c r="C26" s="144"/>
      <c r="D26" s="144"/>
      <c r="E26" s="144"/>
      <c r="F26" s="144"/>
      <c r="G26" s="144"/>
      <c r="H26" s="144"/>
      <c r="I26" s="144"/>
      <c r="J26" s="144"/>
      <c r="K26" s="144"/>
      <c r="L26" s="144"/>
      <c r="M26" s="31"/>
    </row>
    <row r="27" spans="1:18" ht="15.75" x14ac:dyDescent="0.25">
      <c r="A27" s="31"/>
      <c r="B27" s="144"/>
      <c r="C27" s="144"/>
      <c r="D27" s="144"/>
      <c r="E27" s="151"/>
      <c r="F27" s="151"/>
      <c r="G27" s="151"/>
      <c r="H27" s="144"/>
      <c r="I27" s="144"/>
      <c r="J27" s="144"/>
      <c r="K27" s="144"/>
      <c r="L27" s="144"/>
      <c r="M27" s="144"/>
      <c r="N27" s="144"/>
      <c r="O27" s="144"/>
      <c r="P27" s="144"/>
      <c r="Q27" s="144"/>
      <c r="R27" s="31"/>
    </row>
    <row r="28" spans="1:18" ht="15.75" x14ac:dyDescent="0.25">
      <c r="A28" s="31"/>
      <c r="B28" s="144"/>
      <c r="C28" s="144"/>
      <c r="D28" s="144"/>
      <c r="E28" s="60"/>
      <c r="F28" s="60"/>
      <c r="G28" s="60"/>
      <c r="H28" s="144"/>
      <c r="I28" s="144"/>
      <c r="J28" s="144"/>
      <c r="K28" s="144"/>
      <c r="L28" s="144"/>
      <c r="M28" s="144"/>
      <c r="N28" s="144"/>
      <c r="O28" s="144"/>
      <c r="P28" s="144"/>
      <c r="Q28" s="144"/>
      <c r="R28" s="31"/>
    </row>
    <row r="29" spans="1:18" ht="15.75" x14ac:dyDescent="0.25">
      <c r="A29" s="31"/>
      <c r="B29" s="144"/>
      <c r="C29" s="144"/>
      <c r="D29" s="144"/>
      <c r="E29" s="144"/>
      <c r="F29" s="144"/>
      <c r="G29" s="144"/>
      <c r="H29" s="144"/>
      <c r="I29" s="144"/>
      <c r="J29" s="144"/>
      <c r="K29" s="144"/>
      <c r="L29" s="144"/>
      <c r="M29" s="144"/>
      <c r="N29" s="144"/>
      <c r="O29" s="144"/>
      <c r="P29" s="144"/>
      <c r="Q29" s="144"/>
      <c r="R29" s="31"/>
    </row>
    <row r="30" spans="1:18" ht="15.75" x14ac:dyDescent="0.25">
      <c r="A30" s="31"/>
      <c r="B30" s="144"/>
      <c r="C30" s="144"/>
      <c r="D30" s="144"/>
      <c r="E30" s="144"/>
      <c r="F30" s="144"/>
      <c r="G30" s="144"/>
      <c r="H30" s="144"/>
      <c r="I30" s="144"/>
      <c r="J30" s="144"/>
      <c r="K30" s="144"/>
      <c r="L30" s="144"/>
      <c r="M30" s="144"/>
      <c r="N30" s="144"/>
      <c r="O30" s="144"/>
      <c r="P30" s="144"/>
      <c r="Q30" s="144"/>
      <c r="R30" s="31"/>
    </row>
    <row r="31" spans="1:18" ht="15.75" x14ac:dyDescent="0.25">
      <c r="A31" s="31"/>
      <c r="B31" s="144"/>
      <c r="C31" s="144"/>
      <c r="D31" s="144"/>
      <c r="E31" s="144"/>
      <c r="F31" s="144"/>
      <c r="G31" s="144"/>
      <c r="H31" s="144"/>
      <c r="I31" s="144"/>
      <c r="J31" s="144"/>
      <c r="K31" s="144"/>
      <c r="L31" s="144"/>
      <c r="M31" s="144"/>
      <c r="N31" s="144"/>
      <c r="O31" s="144"/>
      <c r="P31" s="144"/>
      <c r="Q31" s="144"/>
      <c r="R31" s="31"/>
    </row>
    <row r="32" spans="1:18" ht="15.75" x14ac:dyDescent="0.25">
      <c r="A32" s="31"/>
      <c r="B32" s="144"/>
      <c r="C32" s="144"/>
      <c r="D32" s="144"/>
      <c r="E32" s="144"/>
      <c r="F32" s="144"/>
      <c r="G32" s="144"/>
      <c r="H32" s="151"/>
      <c r="I32" s="151"/>
      <c r="J32" s="144"/>
      <c r="K32" s="144"/>
      <c r="L32" s="144"/>
      <c r="M32" s="151"/>
      <c r="N32" s="151"/>
      <c r="O32" s="151"/>
      <c r="P32" s="151"/>
      <c r="Q32" s="151"/>
      <c r="R32" s="31"/>
    </row>
    <row r="33" spans="1:21" ht="15.75" x14ac:dyDescent="0.25">
      <c r="A33" s="31"/>
      <c r="B33" s="60"/>
      <c r="C33" s="60"/>
      <c r="D33" s="60"/>
      <c r="E33" s="144"/>
      <c r="F33" s="144"/>
      <c r="G33" s="144"/>
      <c r="H33" s="60"/>
      <c r="I33" s="60"/>
      <c r="J33" s="60"/>
      <c r="K33" s="60"/>
      <c r="L33" s="60"/>
      <c r="M33" s="60"/>
      <c r="N33" s="60"/>
      <c r="O33" s="60"/>
      <c r="P33" s="60"/>
      <c r="Q33" s="31"/>
      <c r="R33" s="31"/>
    </row>
    <row r="34" spans="1:21" ht="15.75" x14ac:dyDescent="0.25">
      <c r="A34" s="31"/>
      <c r="B34" s="144"/>
      <c r="C34" s="144"/>
      <c r="D34" s="144"/>
      <c r="E34" s="144"/>
      <c r="F34" s="144"/>
      <c r="G34" s="144"/>
      <c r="H34" s="144"/>
      <c r="I34" s="144"/>
      <c r="J34" s="144"/>
      <c r="K34" s="144"/>
      <c r="L34" s="144"/>
      <c r="M34" s="144"/>
      <c r="N34" s="144"/>
      <c r="O34" s="144"/>
      <c r="P34" s="144"/>
      <c r="Q34" s="144"/>
      <c r="R34" s="31"/>
    </row>
    <row r="35" spans="1:21" ht="15.75" x14ac:dyDescent="0.25">
      <c r="A35" s="31"/>
      <c r="B35" s="144"/>
      <c r="C35" s="144"/>
      <c r="D35" s="144"/>
      <c r="E35" s="151"/>
      <c r="F35" s="151"/>
      <c r="G35" s="151"/>
      <c r="H35" s="144"/>
      <c r="I35" s="144"/>
      <c r="J35" s="144"/>
      <c r="K35" s="144"/>
      <c r="L35" s="144"/>
      <c r="M35" s="144"/>
      <c r="N35" s="144"/>
      <c r="O35" s="144"/>
      <c r="P35" s="144"/>
      <c r="Q35" s="144"/>
      <c r="R35" s="31"/>
    </row>
    <row r="36" spans="1:21" ht="15.75" x14ac:dyDescent="0.25">
      <c r="A36" s="31"/>
      <c r="B36" s="144"/>
      <c r="C36" s="144"/>
      <c r="D36" s="144"/>
      <c r="E36" s="60"/>
      <c r="F36" s="60"/>
      <c r="G36" s="60"/>
      <c r="H36" s="144"/>
      <c r="I36" s="144"/>
      <c r="J36" s="144"/>
      <c r="K36" s="144"/>
      <c r="L36" s="144"/>
      <c r="M36" s="144"/>
      <c r="N36" s="144"/>
      <c r="O36" s="144"/>
      <c r="P36" s="144"/>
      <c r="Q36" s="144"/>
      <c r="R36" s="31"/>
    </row>
    <row r="37" spans="1:21" ht="15.75" x14ac:dyDescent="0.25">
      <c r="A37" s="31"/>
      <c r="B37" s="144"/>
      <c r="C37" s="144"/>
      <c r="D37" s="144"/>
      <c r="E37" s="60"/>
      <c r="F37" s="60"/>
      <c r="G37" s="60"/>
      <c r="H37" s="144"/>
      <c r="I37" s="144"/>
      <c r="J37" s="144"/>
      <c r="K37" s="144"/>
      <c r="L37" s="144"/>
      <c r="M37" s="144"/>
      <c r="N37" s="144"/>
      <c r="O37" s="144"/>
      <c r="P37" s="144"/>
      <c r="Q37" s="144"/>
      <c r="R37" s="31"/>
    </row>
    <row r="38" spans="1:21" ht="15.75" x14ac:dyDescent="0.25">
      <c r="A38" s="31"/>
      <c r="B38" s="144"/>
      <c r="C38" s="144"/>
      <c r="D38" s="144"/>
      <c r="E38" s="60"/>
      <c r="F38" s="60"/>
      <c r="G38" s="60"/>
      <c r="H38" s="144"/>
      <c r="I38" s="144"/>
      <c r="J38" s="144"/>
      <c r="K38" s="144"/>
      <c r="L38" s="144"/>
      <c r="M38" s="144"/>
      <c r="N38" s="144"/>
      <c r="O38" s="144"/>
      <c r="P38" s="144"/>
      <c r="Q38" s="144"/>
      <c r="R38" s="31"/>
    </row>
    <row r="39" spans="1:21" ht="15.75" x14ac:dyDescent="0.25">
      <c r="A39" s="31"/>
      <c r="B39" s="144"/>
      <c r="C39" s="144"/>
      <c r="D39" s="144"/>
      <c r="E39" s="60"/>
      <c r="F39" s="60"/>
      <c r="G39" s="60"/>
      <c r="H39" s="144"/>
      <c r="I39" s="144"/>
      <c r="J39" s="144"/>
      <c r="K39" s="144"/>
      <c r="L39" s="144"/>
      <c r="M39" s="144"/>
      <c r="N39" s="144"/>
      <c r="O39" s="144"/>
      <c r="P39" s="144"/>
      <c r="Q39" s="144"/>
      <c r="R39" s="31"/>
    </row>
    <row r="40" spans="1:21" ht="15.75" x14ac:dyDescent="0.25">
      <c r="A40" s="31"/>
      <c r="B40" s="144"/>
      <c r="C40" s="144"/>
      <c r="D40" s="144"/>
      <c r="E40" s="60"/>
      <c r="F40" s="60"/>
      <c r="G40" s="60"/>
      <c r="H40" s="151"/>
      <c r="I40" s="151"/>
      <c r="J40" s="144"/>
      <c r="K40" s="144"/>
      <c r="L40" s="144"/>
      <c r="M40" s="151"/>
      <c r="N40" s="151"/>
      <c r="O40" s="151"/>
      <c r="P40" s="151"/>
      <c r="Q40" s="151"/>
      <c r="R40" s="31"/>
    </row>
    <row r="41" spans="1:21" ht="16.5" thickBot="1" x14ac:dyDescent="0.3">
      <c r="A41" s="31"/>
      <c r="B41" s="60"/>
      <c r="C41" s="60"/>
      <c r="D41" s="60"/>
      <c r="E41" s="60"/>
      <c r="F41" s="60"/>
      <c r="G41" s="60"/>
      <c r="H41" s="60"/>
      <c r="I41" s="60"/>
      <c r="J41" s="60"/>
      <c r="K41" s="60"/>
      <c r="L41" s="60"/>
      <c r="M41" s="60"/>
      <c r="N41" s="60"/>
      <c r="O41" s="60"/>
      <c r="P41" s="60"/>
      <c r="Q41" s="31"/>
      <c r="R41" s="31"/>
    </row>
    <row r="42" spans="1:21" ht="61.5" customHeight="1" thickBot="1" x14ac:dyDescent="0.3">
      <c r="A42" s="917" t="s">
        <v>251</v>
      </c>
      <c r="B42" s="918"/>
      <c r="C42" s="918"/>
      <c r="D42" s="918"/>
      <c r="E42" s="918"/>
      <c r="F42" s="918"/>
      <c r="G42" s="918"/>
      <c r="H42" s="918"/>
      <c r="I42" s="918"/>
      <c r="J42" s="918"/>
      <c r="K42" s="918"/>
      <c r="L42" s="918"/>
      <c r="M42" s="918"/>
      <c r="N42" s="918"/>
      <c r="O42" s="918"/>
      <c r="P42" s="918"/>
      <c r="Q42" s="918"/>
      <c r="R42" s="918"/>
      <c r="S42" s="918"/>
      <c r="T42" s="918"/>
      <c r="U42" s="919"/>
    </row>
    <row r="43" spans="1:21" ht="30" customHeight="1" x14ac:dyDescent="0.25">
      <c r="A43" s="31"/>
      <c r="B43" s="60"/>
      <c r="C43" s="60"/>
      <c r="D43" s="60"/>
      <c r="E43" s="60"/>
      <c r="F43" s="60"/>
      <c r="G43" s="60"/>
      <c r="H43" s="60"/>
      <c r="I43" s="60"/>
      <c r="J43" s="60"/>
      <c r="K43" s="60"/>
      <c r="L43" s="60"/>
      <c r="M43" s="60"/>
      <c r="N43" s="60"/>
      <c r="O43" s="60"/>
      <c r="P43" s="60"/>
      <c r="Q43" s="31"/>
      <c r="R43" s="31"/>
    </row>
    <row r="44" spans="1:21" ht="30" customHeight="1" thickBot="1" x14ac:dyDescent="0.3">
      <c r="A44" s="31"/>
      <c r="B44" s="60"/>
      <c r="C44" s="60"/>
      <c r="D44" s="60"/>
      <c r="E44" s="60"/>
      <c r="F44" s="60"/>
      <c r="G44" s="60"/>
      <c r="H44" s="60"/>
      <c r="I44" s="60"/>
      <c r="J44" s="60"/>
      <c r="K44" s="60"/>
      <c r="L44" s="60"/>
      <c r="M44" s="60"/>
      <c r="N44" s="60"/>
      <c r="O44" s="60"/>
      <c r="P44" s="60"/>
      <c r="Q44" s="31"/>
      <c r="R44" s="31"/>
    </row>
    <row r="45" spans="1:21" ht="75" customHeight="1" thickBot="1" x14ac:dyDescent="0.3">
      <c r="A45" s="651" t="s">
        <v>252</v>
      </c>
      <c r="B45" s="652"/>
      <c r="C45" s="652"/>
      <c r="D45" s="653"/>
      <c r="E45" s="531"/>
      <c r="F45" s="531"/>
      <c r="G45" s="531"/>
      <c r="H45" s="60"/>
      <c r="I45" s="920" t="s">
        <v>257</v>
      </c>
      <c r="J45" s="921"/>
      <c r="K45" s="921"/>
      <c r="L45" s="922"/>
      <c r="M45" s="60"/>
      <c r="N45" s="60"/>
      <c r="O45" s="60"/>
      <c r="P45" s="60"/>
      <c r="Q45" s="31"/>
      <c r="R45" s="31"/>
    </row>
    <row r="46" spans="1:21" ht="75" customHeight="1" thickBot="1" x14ac:dyDescent="0.3">
      <c r="A46" s="46" t="s">
        <v>248</v>
      </c>
      <c r="B46" s="95" t="s">
        <v>179</v>
      </c>
      <c r="C46" s="95" t="s">
        <v>180</v>
      </c>
      <c r="D46" s="481" t="s">
        <v>181</v>
      </c>
      <c r="E46" s="544" t="s">
        <v>253</v>
      </c>
      <c r="F46" s="545" t="s">
        <v>254</v>
      </c>
      <c r="G46" s="546" t="s">
        <v>255</v>
      </c>
      <c r="H46" s="60"/>
      <c r="I46" s="564" t="s">
        <v>248</v>
      </c>
      <c r="J46" s="564" t="s">
        <v>101</v>
      </c>
      <c r="K46" s="565" t="s">
        <v>102</v>
      </c>
      <c r="L46" s="566" t="s">
        <v>103</v>
      </c>
      <c r="M46" s="60"/>
      <c r="N46" s="60"/>
      <c r="O46" s="60"/>
      <c r="P46" s="574" t="s">
        <v>261</v>
      </c>
      <c r="Q46" s="31"/>
      <c r="R46" s="31"/>
    </row>
    <row r="47" spans="1:21" ht="30" customHeight="1" x14ac:dyDescent="0.25">
      <c r="A47" s="542">
        <v>30</v>
      </c>
      <c r="B47" s="547">
        <v>31.9</v>
      </c>
      <c r="C47" s="547">
        <v>-1.9</v>
      </c>
      <c r="D47" s="548">
        <v>1.7</v>
      </c>
      <c r="E47" s="549">
        <f>B47*B55+C55</f>
        <v>-1.8736804485697498</v>
      </c>
      <c r="F47" s="550">
        <f>+C47-E47</f>
        <v>-2.631955143025011E-2</v>
      </c>
      <c r="G47" s="551">
        <f>+F47^2</f>
        <v>6.9271878748958064E-4</v>
      </c>
      <c r="H47" s="60"/>
      <c r="I47" s="542">
        <v>10</v>
      </c>
      <c r="J47" s="547">
        <v>9.9</v>
      </c>
      <c r="K47" s="547">
        <v>0.2</v>
      </c>
      <c r="L47" s="567">
        <v>0.2</v>
      </c>
      <c r="M47" s="60"/>
      <c r="N47" s="60"/>
      <c r="O47" s="60"/>
      <c r="P47" s="575">
        <f>I47*$I$55+$J$55+I47</f>
        <v>10.164631578947368</v>
      </c>
      <c r="Q47" s="31"/>
      <c r="R47" s="31"/>
    </row>
    <row r="48" spans="1:21" ht="30" customHeight="1" x14ac:dyDescent="0.25">
      <c r="A48" s="543">
        <v>40</v>
      </c>
      <c r="B48" s="537">
        <v>41.8</v>
      </c>
      <c r="C48" s="537">
        <v>-1.9</v>
      </c>
      <c r="D48" s="552">
        <v>1.7</v>
      </c>
      <c r="E48" s="553">
        <f>+B48*B55+C55</f>
        <v>-1.8761991103716611</v>
      </c>
      <c r="F48" s="554">
        <f t="shared" ref="F48:F51" si="0">+C48-E48</f>
        <v>-2.3800889628338817E-2</v>
      </c>
      <c r="G48" s="555">
        <f>+F48^2</f>
        <v>5.6648234710036623E-4</v>
      </c>
      <c r="H48" s="60"/>
      <c r="I48" s="543">
        <v>20</v>
      </c>
      <c r="J48" s="537">
        <v>19.899999999999999</v>
      </c>
      <c r="K48" s="537">
        <v>0.1</v>
      </c>
      <c r="L48" s="536">
        <v>0.2</v>
      </c>
      <c r="M48" s="60"/>
      <c r="N48" s="60"/>
      <c r="O48" s="60"/>
      <c r="P48" s="576">
        <f t="shared" ref="P48:P51" si="1">I48*$I$55+$J$55+I48</f>
        <v>20.136561403508772</v>
      </c>
      <c r="Q48" s="31"/>
      <c r="R48" s="31"/>
    </row>
    <row r="49" spans="1:18" ht="30" customHeight="1" x14ac:dyDescent="0.25">
      <c r="A49" s="543">
        <v>50</v>
      </c>
      <c r="B49" s="535">
        <v>51.7</v>
      </c>
      <c r="C49" s="535">
        <v>-1.8</v>
      </c>
      <c r="D49" s="552">
        <v>1.7</v>
      </c>
      <c r="E49" s="553">
        <f>+B49*B55+C55</f>
        <v>-1.8787177721735724</v>
      </c>
      <c r="F49" s="554">
        <f t="shared" si="0"/>
        <v>7.8717772173572342E-2</v>
      </c>
      <c r="G49" s="555">
        <f>+F49^2</f>
        <v>6.1964876559704399E-3</v>
      </c>
      <c r="H49" s="60"/>
      <c r="I49" s="543">
        <v>25</v>
      </c>
      <c r="J49" s="535">
        <v>24.9</v>
      </c>
      <c r="K49" s="535">
        <v>0.1</v>
      </c>
      <c r="L49" s="536">
        <v>0.2</v>
      </c>
      <c r="M49" s="60"/>
      <c r="N49" s="60"/>
      <c r="O49" s="60"/>
      <c r="P49" s="576">
        <f t="shared" si="1"/>
        <v>25.122526315789475</v>
      </c>
      <c r="Q49" s="31"/>
      <c r="R49" s="31"/>
    </row>
    <row r="50" spans="1:18" ht="30" customHeight="1" x14ac:dyDescent="0.25">
      <c r="A50" s="556">
        <v>70</v>
      </c>
      <c r="B50" s="535">
        <v>71.7</v>
      </c>
      <c r="C50" s="535">
        <v>-1.9</v>
      </c>
      <c r="D50" s="552">
        <v>1.7</v>
      </c>
      <c r="E50" s="553">
        <f>+B50*B55+C55</f>
        <v>-1.8838059778339993</v>
      </c>
      <c r="F50" s="554">
        <f t="shared" si="0"/>
        <v>-1.6194022166000632E-2</v>
      </c>
      <c r="G50" s="555">
        <f t="shared" ref="G50:G51" si="2">+F50^2</f>
        <v>2.622463539129198E-4</v>
      </c>
      <c r="H50" s="60"/>
      <c r="I50" s="556">
        <v>35</v>
      </c>
      <c r="J50" s="535">
        <v>34.9</v>
      </c>
      <c r="K50" s="535">
        <v>0.1</v>
      </c>
      <c r="L50" s="536">
        <v>0.2</v>
      </c>
      <c r="M50" s="60"/>
      <c r="N50" s="60"/>
      <c r="O50" s="60"/>
      <c r="P50" s="576">
        <f t="shared" si="1"/>
        <v>35.094456140350879</v>
      </c>
      <c r="Q50" s="31"/>
      <c r="R50" s="31"/>
    </row>
    <row r="51" spans="1:18" ht="30" customHeight="1" thickBot="1" x14ac:dyDescent="0.3">
      <c r="A51" s="557">
        <v>80</v>
      </c>
      <c r="B51" s="538">
        <v>86.6</v>
      </c>
      <c r="C51" s="538">
        <v>-1.9</v>
      </c>
      <c r="D51" s="558">
        <v>1.7</v>
      </c>
      <c r="E51" s="559">
        <f>+B51*B55+C55</f>
        <v>-1.8875966910510174</v>
      </c>
      <c r="F51" s="560">
        <f t="shared" si="0"/>
        <v>-1.2403308948982561E-2</v>
      </c>
      <c r="G51" s="561">
        <f t="shared" si="2"/>
        <v>1.5384207288391088E-4</v>
      </c>
      <c r="H51" s="60"/>
      <c r="I51" s="557">
        <v>40</v>
      </c>
      <c r="J51" s="538">
        <v>39.9</v>
      </c>
      <c r="K51" s="538">
        <v>0.1</v>
      </c>
      <c r="L51" s="539">
        <v>0.2</v>
      </c>
      <c r="M51" s="60"/>
      <c r="N51" s="60"/>
      <c r="O51" s="60"/>
      <c r="P51" s="576">
        <f t="shared" si="1"/>
        <v>40.080421052631579</v>
      </c>
      <c r="Q51" s="31"/>
      <c r="R51" s="31"/>
    </row>
    <row r="52" spans="1:18" ht="80.099999999999994" customHeight="1" thickBot="1" x14ac:dyDescent="0.3">
      <c r="D52" s="531"/>
      <c r="E52" s="531"/>
      <c r="F52" s="562" t="s">
        <v>256</v>
      </c>
      <c r="G52" s="563">
        <f>SUM(G47:G51)</f>
        <v>7.8717772173572172E-3</v>
      </c>
      <c r="H52" s="60"/>
      <c r="I52" s="60"/>
      <c r="J52" s="60"/>
      <c r="K52" s="60"/>
      <c r="L52" s="60"/>
      <c r="M52" s="60"/>
      <c r="N52" s="60"/>
      <c r="O52" s="60"/>
      <c r="P52" s="60"/>
      <c r="Q52" s="31"/>
      <c r="R52" s="31"/>
    </row>
    <row r="53" spans="1:18" ht="30" customHeight="1" x14ac:dyDescent="0.25">
      <c r="A53" s="530"/>
      <c r="B53" s="923" t="s">
        <v>104</v>
      </c>
      <c r="C53" s="924"/>
      <c r="D53" s="925"/>
      <c r="E53" s="60"/>
      <c r="F53" s="60"/>
      <c r="G53" s="60"/>
      <c r="H53" s="60"/>
      <c r="I53" s="923" t="s">
        <v>260</v>
      </c>
      <c r="J53" s="924"/>
      <c r="K53" s="925"/>
      <c r="L53" s="60"/>
      <c r="M53" s="60"/>
      <c r="N53" s="60"/>
      <c r="O53" s="60"/>
      <c r="P53" s="60"/>
      <c r="Q53" s="31"/>
      <c r="R53" s="31"/>
    </row>
    <row r="54" spans="1:18" ht="30" customHeight="1" x14ac:dyDescent="0.25">
      <c r="A54" s="541" t="s">
        <v>258</v>
      </c>
      <c r="B54" s="101">
        <v>1</v>
      </c>
      <c r="C54" s="102">
        <v>0</v>
      </c>
      <c r="D54" s="103"/>
      <c r="E54" s="60"/>
      <c r="F54" s="60"/>
      <c r="G54" s="60"/>
      <c r="H54" s="60"/>
      <c r="I54" s="101">
        <v>1</v>
      </c>
      <c r="J54" s="102">
        <v>0</v>
      </c>
      <c r="K54" s="103"/>
      <c r="L54" s="60"/>
      <c r="M54" s="60"/>
      <c r="N54" s="60"/>
      <c r="O54" s="60"/>
      <c r="P54" s="60"/>
      <c r="Q54" s="31"/>
      <c r="R54" s="31"/>
    </row>
    <row r="55" spans="1:18" ht="30" customHeight="1" x14ac:dyDescent="0.25">
      <c r="A55" s="541" t="s">
        <v>259</v>
      </c>
      <c r="B55" s="534">
        <f t="array" ref="B55:D60">LINEST(C47:C51,B47:B51,TRUE,TRUE)</f>
        <v>-2.5441028302134372E-4</v>
      </c>
      <c r="C55" s="535">
        <v>-1.865564760541369</v>
      </c>
      <c r="D55" s="568" t="e">
        <v>#N/A</v>
      </c>
      <c r="E55" s="60"/>
      <c r="F55" s="60"/>
      <c r="G55" s="60"/>
      <c r="H55" s="60"/>
      <c r="I55" s="534" cm="1">
        <f t="array" ref="I55:J59">LINEST(K47:K51,J47:J51,TRUE,TRUE)</f>
        <v>-2.8070175438596489E-3</v>
      </c>
      <c r="J55" s="535">
        <v>0.1927017543859649</v>
      </c>
      <c r="K55" s="536"/>
      <c r="L55" s="60"/>
      <c r="M55" s="60"/>
      <c r="N55" s="60"/>
      <c r="O55" s="60"/>
      <c r="P55" s="60"/>
      <c r="Q55" s="31"/>
      <c r="R55" s="31"/>
    </row>
    <row r="56" spans="1:18" ht="30" customHeight="1" x14ac:dyDescent="0.25">
      <c r="A56" s="530"/>
      <c r="B56" s="534">
        <v>1.1508741414752595E-3</v>
      </c>
      <c r="C56" s="535">
        <v>6.9202264051146142E-2</v>
      </c>
      <c r="D56" s="568" t="e">
        <v>#N/A</v>
      </c>
      <c r="E56" s="60"/>
      <c r="F56" s="60"/>
      <c r="G56" s="60"/>
      <c r="H56" s="60"/>
      <c r="I56" s="534">
        <v>1.4324501419784668E-3</v>
      </c>
      <c r="J56" s="535">
        <v>4.0129317994662371E-2</v>
      </c>
      <c r="K56" s="536"/>
      <c r="L56" s="60"/>
      <c r="M56" s="60"/>
      <c r="N56" s="60"/>
      <c r="O56" s="60"/>
      <c r="P56" s="60"/>
      <c r="Q56" s="31"/>
      <c r="R56" s="31"/>
    </row>
    <row r="57" spans="1:18" ht="30" customHeight="1" x14ac:dyDescent="0.25">
      <c r="A57" s="530"/>
      <c r="B57" s="534">
        <v>1.6027847830344871E-2</v>
      </c>
      <c r="C57" s="535">
        <v>5.1224269044263325E-2</v>
      </c>
      <c r="D57" s="568" t="e">
        <v>#N/A</v>
      </c>
      <c r="E57" s="60"/>
      <c r="F57" s="60"/>
      <c r="G57" s="60"/>
      <c r="H57" s="60"/>
      <c r="I57" s="534">
        <v>0.56140350877192979</v>
      </c>
      <c r="J57" s="535">
        <v>3.4199278402838471E-2</v>
      </c>
      <c r="K57" s="536"/>
      <c r="L57" s="60"/>
      <c r="M57" s="60"/>
      <c r="N57" s="60"/>
      <c r="O57" s="60"/>
      <c r="P57" s="60"/>
      <c r="Q57" s="31"/>
      <c r="R57" s="31"/>
    </row>
    <row r="58" spans="1:18" ht="30" customHeight="1" x14ac:dyDescent="0.25">
      <c r="A58" s="530"/>
      <c r="B58" s="534">
        <v>4.886677268763203E-2</v>
      </c>
      <c r="C58" s="535">
        <v>3</v>
      </c>
      <c r="D58" s="568" t="e">
        <v>#N/A</v>
      </c>
      <c r="E58" s="60"/>
      <c r="F58" s="60"/>
      <c r="G58" s="60"/>
      <c r="H58" s="60"/>
      <c r="I58" s="534">
        <v>3.839999999999999</v>
      </c>
      <c r="J58" s="535">
        <v>3</v>
      </c>
      <c r="K58" s="536"/>
      <c r="L58" s="60"/>
      <c r="M58" s="60"/>
      <c r="N58" s="60"/>
      <c r="O58" s="60"/>
      <c r="P58" s="60"/>
      <c r="Q58" s="31"/>
      <c r="R58" s="31"/>
    </row>
    <row r="59" spans="1:18" ht="30" customHeight="1" thickBot="1" x14ac:dyDescent="0.3">
      <c r="A59" s="530"/>
      <c r="B59" s="534">
        <v>1.2822278264275865E-4</v>
      </c>
      <c r="C59" s="569">
        <v>7.8717772173572207E-3</v>
      </c>
      <c r="D59" s="568" t="e">
        <v>#N/A</v>
      </c>
      <c r="E59" s="60"/>
      <c r="F59" s="60"/>
      <c r="G59" s="60"/>
      <c r="H59" s="60"/>
      <c r="I59" s="540">
        <v>4.4912280701754383E-3</v>
      </c>
      <c r="J59" s="573">
        <v>3.5087719298245619E-3</v>
      </c>
      <c r="K59" s="539"/>
      <c r="L59" s="60"/>
      <c r="M59" s="60"/>
      <c r="N59" s="60"/>
      <c r="O59" s="60"/>
      <c r="P59" s="60"/>
      <c r="Q59" s="31"/>
      <c r="R59" s="31"/>
    </row>
    <row r="60" spans="1:18" ht="30" customHeight="1" thickBot="1" x14ac:dyDescent="0.3">
      <c r="A60" s="530"/>
      <c r="B60" s="570" t="e">
        <v>#N/A</v>
      </c>
      <c r="C60" s="571" t="e">
        <v>#N/A</v>
      </c>
      <c r="D60" s="572" t="e">
        <v>#N/A</v>
      </c>
      <c r="E60" s="60"/>
      <c r="F60" s="60"/>
      <c r="G60" s="60"/>
      <c r="H60" s="60"/>
      <c r="I60" s="60"/>
      <c r="J60" s="60"/>
      <c r="K60" s="60"/>
      <c r="L60" s="60"/>
      <c r="M60" s="60"/>
      <c r="N60" s="60"/>
      <c r="O60" s="60"/>
      <c r="P60" s="60"/>
      <c r="Q60" s="31"/>
      <c r="R60" s="31"/>
    </row>
    <row r="61" spans="1:18" ht="30" customHeight="1" x14ac:dyDescent="0.25">
      <c r="A61" s="31"/>
      <c r="B61" s="60"/>
      <c r="C61" s="60"/>
      <c r="D61" s="60"/>
      <c r="E61" s="60"/>
      <c r="F61" s="60"/>
      <c r="G61" s="60"/>
      <c r="H61" s="60"/>
      <c r="I61" s="60"/>
      <c r="J61" s="60"/>
      <c r="K61" s="60"/>
      <c r="L61" s="60"/>
      <c r="M61" s="60"/>
      <c r="N61" s="60"/>
      <c r="O61" s="60"/>
      <c r="P61" s="60"/>
      <c r="Q61" s="31"/>
      <c r="R61" s="31"/>
    </row>
    <row r="62" spans="1:18" ht="30" customHeight="1" x14ac:dyDescent="0.25">
      <c r="A62" s="31"/>
      <c r="B62" s="60"/>
      <c r="C62" s="60"/>
      <c r="D62" s="60"/>
      <c r="E62" s="60"/>
      <c r="F62" s="60"/>
      <c r="G62" s="60"/>
      <c r="H62" s="60"/>
      <c r="I62" s="60"/>
      <c r="J62" s="60"/>
      <c r="K62" s="60"/>
      <c r="L62" s="60"/>
      <c r="M62" s="60"/>
      <c r="N62" s="60"/>
      <c r="O62" s="60"/>
      <c r="P62" s="60"/>
      <c r="Q62" s="31"/>
      <c r="R62" s="31"/>
    </row>
    <row r="63" spans="1:18" ht="30" customHeight="1" x14ac:dyDescent="0.25">
      <c r="A63" s="31"/>
      <c r="B63" s="60"/>
      <c r="C63" s="60"/>
      <c r="D63" s="60"/>
      <c r="E63" s="60"/>
      <c r="F63" s="60"/>
      <c r="G63" s="60"/>
      <c r="H63" s="60"/>
      <c r="I63" s="60"/>
      <c r="J63" s="60"/>
      <c r="K63" s="60"/>
      <c r="L63" s="60"/>
      <c r="M63" s="60"/>
      <c r="N63" s="60"/>
      <c r="O63" s="60"/>
      <c r="P63" s="60"/>
      <c r="Q63" s="31"/>
      <c r="R63" s="31"/>
    </row>
    <row r="64" spans="1:18" ht="30" customHeight="1" x14ac:dyDescent="0.25">
      <c r="A64" s="31"/>
      <c r="B64" s="60"/>
      <c r="C64" s="60"/>
      <c r="D64" s="60"/>
      <c r="E64" s="60"/>
      <c r="F64" s="60"/>
      <c r="G64" s="60"/>
      <c r="H64" s="60"/>
      <c r="I64" s="60"/>
      <c r="J64" s="60"/>
      <c r="K64" s="60"/>
      <c r="L64" s="60"/>
      <c r="M64" s="60"/>
      <c r="N64" s="60"/>
      <c r="O64" s="60"/>
      <c r="P64" s="60"/>
      <c r="Q64" s="31"/>
      <c r="R64" s="31"/>
    </row>
    <row r="65" spans="1:18" ht="30" customHeight="1" x14ac:dyDescent="0.25">
      <c r="A65" s="31"/>
      <c r="B65" s="60"/>
      <c r="C65" s="60"/>
      <c r="D65" s="60"/>
      <c r="E65" s="60"/>
      <c r="F65" s="60"/>
      <c r="G65" s="60"/>
      <c r="H65" s="60"/>
      <c r="I65" s="60"/>
      <c r="J65" s="60"/>
      <c r="K65" s="60"/>
      <c r="L65" s="60"/>
      <c r="M65" s="60"/>
      <c r="N65" s="60"/>
      <c r="O65" s="60"/>
      <c r="P65" s="60"/>
      <c r="Q65" s="31"/>
      <c r="R65" s="31"/>
    </row>
    <row r="66" spans="1:18" ht="30" customHeight="1" x14ac:dyDescent="0.25">
      <c r="A66" s="31"/>
      <c r="B66" s="60"/>
      <c r="C66" s="60"/>
      <c r="D66" s="60"/>
      <c r="E66" s="60"/>
      <c r="F66" s="60"/>
      <c r="G66" s="60"/>
      <c r="H66" s="60"/>
      <c r="I66" s="60"/>
      <c r="J66" s="60"/>
      <c r="K66" s="60"/>
      <c r="L66" s="60"/>
      <c r="M66" s="60"/>
      <c r="N66" s="60"/>
      <c r="O66" s="60"/>
      <c r="P66" s="60"/>
      <c r="Q66" s="31"/>
      <c r="R66" s="31"/>
    </row>
    <row r="67" spans="1:18" ht="30" customHeight="1" x14ac:dyDescent="0.25">
      <c r="A67" s="31"/>
      <c r="B67" s="60"/>
      <c r="C67" s="60"/>
      <c r="D67" s="60"/>
      <c r="E67" s="60"/>
      <c r="F67" s="60"/>
      <c r="G67" s="60"/>
      <c r="H67" s="60"/>
      <c r="I67" s="60"/>
      <c r="J67" s="60"/>
      <c r="K67" s="60"/>
      <c r="L67" s="60"/>
      <c r="M67" s="60"/>
      <c r="N67" s="60"/>
      <c r="O67" s="60"/>
      <c r="P67" s="60"/>
      <c r="Q67" s="31"/>
      <c r="R67" s="31"/>
    </row>
    <row r="68" spans="1:18" ht="30" customHeight="1" x14ac:dyDescent="0.25">
      <c r="A68" s="31"/>
      <c r="B68" s="60"/>
      <c r="C68" s="60"/>
      <c r="D68" s="60"/>
      <c r="E68" s="60"/>
      <c r="F68" s="60"/>
      <c r="G68" s="60"/>
      <c r="H68" s="60"/>
      <c r="I68" s="60"/>
      <c r="J68" s="60"/>
      <c r="K68" s="60"/>
      <c r="L68" s="60"/>
      <c r="M68" s="60"/>
      <c r="N68" s="60"/>
      <c r="O68" s="60"/>
      <c r="P68" s="60"/>
      <c r="Q68" s="31"/>
      <c r="R68" s="31"/>
    </row>
    <row r="69" spans="1:18" ht="30" customHeight="1" x14ac:dyDescent="0.25">
      <c r="A69" s="31"/>
      <c r="B69" s="60"/>
      <c r="C69" s="60"/>
      <c r="D69" s="60"/>
      <c r="E69" s="60"/>
      <c r="F69" s="60"/>
      <c r="G69" s="60"/>
      <c r="H69" s="60"/>
      <c r="I69" s="60"/>
      <c r="J69" s="60"/>
      <c r="K69" s="60"/>
      <c r="L69" s="60"/>
      <c r="M69" s="60"/>
      <c r="N69" s="60"/>
      <c r="O69" s="60"/>
      <c r="P69" s="60"/>
      <c r="Q69" s="31"/>
      <c r="R69" s="31"/>
    </row>
    <row r="70" spans="1:18" ht="30" customHeight="1" x14ac:dyDescent="0.25">
      <c r="A70" s="31"/>
      <c r="B70" s="60"/>
      <c r="C70" s="60"/>
      <c r="D70" s="60"/>
      <c r="E70" s="60"/>
      <c r="F70" s="60"/>
      <c r="G70" s="60"/>
      <c r="H70" s="60"/>
      <c r="I70" s="60"/>
      <c r="J70" s="60"/>
      <c r="K70" s="60"/>
      <c r="L70" s="60"/>
      <c r="M70" s="60"/>
      <c r="N70" s="60"/>
      <c r="O70" s="60"/>
      <c r="P70" s="60"/>
      <c r="Q70" s="31"/>
      <c r="R70" s="31"/>
    </row>
    <row r="71" spans="1:18" ht="30" customHeight="1" x14ac:dyDescent="0.25">
      <c r="A71" s="31"/>
      <c r="B71" s="60"/>
      <c r="C71" s="60"/>
      <c r="D71" s="60"/>
      <c r="E71" s="60"/>
      <c r="F71" s="60"/>
      <c r="G71" s="60"/>
      <c r="H71" s="60"/>
      <c r="I71" s="60"/>
      <c r="J71" s="60"/>
      <c r="K71" s="60"/>
      <c r="L71" s="60"/>
      <c r="M71" s="60"/>
      <c r="N71" s="60"/>
      <c r="O71" s="60"/>
      <c r="P71" s="60"/>
      <c r="Q71" s="31"/>
      <c r="R71" s="31"/>
    </row>
    <row r="72" spans="1:18" ht="30" customHeight="1" x14ac:dyDescent="0.25">
      <c r="A72" s="31"/>
      <c r="B72" s="60"/>
      <c r="C72" s="60"/>
      <c r="D72" s="60"/>
      <c r="E72" s="60"/>
      <c r="F72" s="60"/>
      <c r="G72" s="60"/>
      <c r="H72" s="60"/>
      <c r="I72" s="60"/>
      <c r="J72" s="60"/>
      <c r="K72" s="60"/>
      <c r="L72" s="60"/>
      <c r="M72" s="60"/>
      <c r="N72" s="60"/>
      <c r="O72" s="60"/>
      <c r="P72" s="60"/>
      <c r="Q72" s="31"/>
      <c r="R72" s="31"/>
    </row>
    <row r="73" spans="1:18" ht="30" customHeight="1" x14ac:dyDescent="0.25">
      <c r="A73" s="31"/>
      <c r="B73" s="60"/>
      <c r="C73" s="60"/>
      <c r="D73" s="60"/>
      <c r="E73" s="60"/>
      <c r="F73" s="60"/>
      <c r="G73" s="60"/>
      <c r="H73" s="60"/>
      <c r="I73" s="60"/>
      <c r="J73" s="60"/>
      <c r="K73" s="60"/>
      <c r="L73" s="60"/>
      <c r="M73" s="60"/>
      <c r="N73" s="60"/>
      <c r="O73" s="60"/>
      <c r="P73" s="60"/>
      <c r="Q73" s="31"/>
      <c r="R73" s="31"/>
    </row>
    <row r="74" spans="1:18" ht="30" customHeight="1" x14ac:dyDescent="0.25">
      <c r="A74" s="31"/>
      <c r="B74" s="60"/>
      <c r="C74" s="60"/>
      <c r="D74" s="60"/>
      <c r="E74" s="60"/>
      <c r="F74" s="60"/>
      <c r="G74" s="60"/>
      <c r="H74" s="60"/>
      <c r="I74" s="60"/>
      <c r="J74" s="60"/>
      <c r="K74" s="60"/>
      <c r="L74" s="60"/>
      <c r="M74" s="60"/>
      <c r="N74" s="60"/>
      <c r="O74" s="60"/>
      <c r="P74" s="60"/>
      <c r="Q74" s="31"/>
      <c r="R74" s="31"/>
    </row>
    <row r="75" spans="1:18" ht="30" customHeight="1" x14ac:dyDescent="0.25">
      <c r="A75" s="31"/>
      <c r="B75" s="60"/>
      <c r="C75" s="60"/>
      <c r="D75" s="60"/>
      <c r="E75" s="60"/>
      <c r="F75" s="60"/>
      <c r="G75" s="60"/>
      <c r="H75" s="60"/>
      <c r="I75" s="60"/>
      <c r="J75" s="60"/>
      <c r="K75" s="60"/>
      <c r="L75" s="60"/>
      <c r="M75" s="60"/>
      <c r="N75" s="60"/>
      <c r="O75" s="60"/>
      <c r="P75" s="60"/>
      <c r="Q75" s="31"/>
      <c r="R75" s="31"/>
    </row>
    <row r="76" spans="1:18" ht="30" customHeight="1" x14ac:dyDescent="0.25">
      <c r="A76" s="31"/>
      <c r="B76" s="60"/>
      <c r="C76" s="60"/>
      <c r="D76" s="60"/>
      <c r="E76" s="60"/>
      <c r="F76" s="60"/>
      <c r="G76" s="60"/>
      <c r="H76" s="60"/>
      <c r="I76" s="60"/>
      <c r="J76" s="60"/>
      <c r="K76" s="60"/>
      <c r="L76" s="60"/>
      <c r="M76" s="60"/>
      <c r="N76" s="60"/>
      <c r="O76" s="60"/>
      <c r="P76" s="60"/>
      <c r="Q76" s="31"/>
      <c r="R76" s="31"/>
    </row>
    <row r="77" spans="1:18" ht="30" customHeight="1" x14ac:dyDescent="0.25">
      <c r="A77" s="31"/>
      <c r="B77" s="60"/>
      <c r="C77" s="60"/>
      <c r="D77" s="60"/>
      <c r="E77" s="60"/>
      <c r="F77" s="60"/>
      <c r="G77" s="60"/>
      <c r="H77" s="60"/>
      <c r="I77" s="60"/>
      <c r="J77" s="60"/>
      <c r="K77" s="60"/>
      <c r="L77" s="60"/>
      <c r="M77" s="60"/>
      <c r="N77" s="60"/>
      <c r="O77" s="60"/>
      <c r="P77" s="60"/>
      <c r="Q77" s="31"/>
      <c r="R77" s="31"/>
    </row>
    <row r="78" spans="1:18" ht="15.75" x14ac:dyDescent="0.25">
      <c r="A78" s="31"/>
      <c r="B78" s="60"/>
      <c r="C78" s="60"/>
      <c r="D78" s="60"/>
      <c r="E78" s="60"/>
      <c r="F78" s="60"/>
      <c r="G78" s="60"/>
      <c r="H78" s="60"/>
      <c r="I78" s="60"/>
      <c r="J78" s="60"/>
      <c r="K78" s="60"/>
      <c r="L78" s="60"/>
      <c r="M78" s="60"/>
      <c r="N78" s="60"/>
      <c r="O78" s="60"/>
      <c r="P78" s="60"/>
      <c r="Q78" s="31"/>
      <c r="R78" s="31"/>
    </row>
    <row r="79" spans="1:18" ht="15.75" x14ac:dyDescent="0.25">
      <c r="A79" s="31"/>
      <c r="B79" s="60"/>
      <c r="C79" s="60"/>
      <c r="D79" s="60"/>
      <c r="E79" s="60"/>
      <c r="F79" s="60"/>
      <c r="G79" s="60"/>
      <c r="H79" s="60"/>
      <c r="I79" s="60"/>
      <c r="J79" s="60"/>
      <c r="K79" s="60"/>
      <c r="L79" s="60"/>
      <c r="M79" s="60"/>
      <c r="N79" s="60"/>
      <c r="O79" s="60"/>
      <c r="P79" s="60"/>
      <c r="Q79" s="31"/>
      <c r="R79" s="31"/>
    </row>
    <row r="80" spans="1:18" ht="15.75" x14ac:dyDescent="0.25">
      <c r="A80" s="31"/>
      <c r="B80" s="60"/>
      <c r="C80" s="60"/>
      <c r="D80" s="60"/>
      <c r="E80" s="60"/>
      <c r="F80" s="60"/>
      <c r="G80" s="60"/>
      <c r="H80" s="60"/>
      <c r="I80" s="60"/>
      <c r="J80" s="60"/>
      <c r="K80" s="60"/>
      <c r="L80" s="60"/>
      <c r="M80" s="60"/>
      <c r="N80" s="60"/>
      <c r="O80" s="60"/>
      <c r="P80" s="60"/>
      <c r="Q80" s="31"/>
      <c r="R80" s="31"/>
    </row>
    <row r="81" spans="1:18" ht="15.75" x14ac:dyDescent="0.25">
      <c r="A81" s="31"/>
      <c r="B81" s="60"/>
      <c r="C81" s="60"/>
      <c r="D81" s="60"/>
      <c r="E81" s="60"/>
      <c r="F81" s="60"/>
      <c r="G81" s="60"/>
      <c r="H81" s="60"/>
      <c r="I81" s="60"/>
      <c r="J81" s="60"/>
      <c r="K81" s="60"/>
      <c r="L81" s="60"/>
      <c r="M81" s="60"/>
      <c r="N81" s="60"/>
      <c r="O81" s="60"/>
      <c r="P81" s="60"/>
      <c r="Q81" s="31"/>
      <c r="R81" s="31"/>
    </row>
    <row r="82" spans="1:18" ht="15.75" x14ac:dyDescent="0.25">
      <c r="A82" s="31"/>
      <c r="B82" s="60"/>
      <c r="C82" s="60"/>
      <c r="D82" s="60"/>
      <c r="E82" s="60"/>
      <c r="F82" s="60"/>
      <c r="G82" s="60"/>
      <c r="H82" s="60"/>
      <c r="I82" s="60"/>
      <c r="J82" s="60"/>
      <c r="K82" s="60"/>
      <c r="L82" s="60"/>
      <c r="M82" s="60"/>
      <c r="N82" s="60"/>
      <c r="O82" s="60"/>
      <c r="P82" s="60"/>
      <c r="Q82" s="31"/>
      <c r="R82" s="31"/>
    </row>
    <row r="83" spans="1:18" ht="15.75" x14ac:dyDescent="0.25">
      <c r="A83" s="31"/>
      <c r="B83" s="60"/>
      <c r="C83" s="60"/>
      <c r="D83" s="60"/>
      <c r="E83" s="60"/>
      <c r="F83" s="60"/>
      <c r="G83" s="60"/>
      <c r="H83" s="60"/>
      <c r="I83" s="60"/>
      <c r="J83" s="60"/>
      <c r="K83" s="60"/>
      <c r="L83" s="60"/>
      <c r="M83" s="60"/>
      <c r="N83" s="60"/>
      <c r="O83" s="60"/>
      <c r="P83" s="60"/>
      <c r="Q83" s="31"/>
      <c r="R83" s="31"/>
    </row>
    <row r="84" spans="1:18" ht="15.75" x14ac:dyDescent="0.25">
      <c r="A84" s="31"/>
      <c r="B84" s="60"/>
      <c r="C84" s="60"/>
      <c r="D84" s="60"/>
      <c r="E84" s="60"/>
      <c r="F84" s="60"/>
      <c r="G84" s="60"/>
      <c r="H84" s="60"/>
      <c r="I84" s="60"/>
      <c r="J84" s="60"/>
      <c r="K84" s="60"/>
      <c r="L84" s="60"/>
      <c r="M84" s="60"/>
      <c r="N84" s="60"/>
      <c r="O84" s="60"/>
      <c r="P84" s="60"/>
      <c r="Q84" s="31"/>
      <c r="R84" s="31"/>
    </row>
    <row r="85" spans="1:18" ht="15.75" x14ac:dyDescent="0.25">
      <c r="A85" s="31"/>
      <c r="B85" s="60"/>
      <c r="C85" s="60"/>
      <c r="D85" s="60"/>
      <c r="E85" s="60"/>
      <c r="F85" s="60"/>
      <c r="G85" s="60"/>
      <c r="H85" s="60"/>
      <c r="I85" s="60"/>
      <c r="J85" s="60"/>
      <c r="K85" s="60"/>
      <c r="L85" s="60"/>
      <c r="M85" s="60"/>
      <c r="N85" s="60"/>
      <c r="O85" s="60"/>
      <c r="P85" s="60"/>
      <c r="Q85" s="31"/>
      <c r="R85" s="31"/>
    </row>
    <row r="86" spans="1:18" ht="15.75" x14ac:dyDescent="0.25">
      <c r="A86" s="31"/>
      <c r="B86" s="60"/>
      <c r="C86" s="60"/>
      <c r="D86" s="60"/>
      <c r="E86" s="60"/>
      <c r="F86" s="60"/>
      <c r="G86" s="60"/>
      <c r="H86" s="60"/>
      <c r="I86" s="60"/>
      <c r="J86" s="60"/>
      <c r="K86" s="60"/>
      <c r="L86" s="60"/>
      <c r="M86" s="60"/>
      <c r="N86" s="60"/>
      <c r="O86" s="60"/>
      <c r="P86" s="60"/>
      <c r="Q86" s="31"/>
      <c r="R86" s="31"/>
    </row>
    <row r="87" spans="1:18" ht="15.75" x14ac:dyDescent="0.25">
      <c r="A87" s="31"/>
      <c r="B87" s="60"/>
      <c r="C87" s="60"/>
      <c r="D87" s="60"/>
      <c r="E87" s="60"/>
      <c r="F87" s="60"/>
      <c r="G87" s="60"/>
      <c r="H87" s="60"/>
      <c r="I87" s="60"/>
      <c r="J87" s="60"/>
      <c r="K87" s="60"/>
      <c r="L87" s="60"/>
      <c r="M87" s="60"/>
      <c r="N87" s="60"/>
      <c r="O87" s="60"/>
      <c r="P87" s="60"/>
      <c r="Q87" s="31"/>
      <c r="R87" s="31"/>
    </row>
    <row r="88" spans="1:18" ht="15.75" x14ac:dyDescent="0.25">
      <c r="A88" s="31"/>
      <c r="B88" s="60"/>
      <c r="C88" s="60"/>
      <c r="D88" s="60"/>
      <c r="E88" s="60"/>
      <c r="F88" s="60"/>
      <c r="G88" s="60"/>
      <c r="H88" s="60"/>
      <c r="I88" s="60"/>
      <c r="J88" s="60"/>
      <c r="K88" s="60"/>
      <c r="L88" s="60"/>
      <c r="M88" s="60"/>
      <c r="N88" s="60"/>
      <c r="O88" s="60"/>
      <c r="P88" s="60"/>
      <c r="Q88" s="31"/>
      <c r="R88" s="31"/>
    </row>
    <row r="89" spans="1:18" ht="15.75" x14ac:dyDescent="0.25">
      <c r="A89" s="31"/>
      <c r="B89" s="60"/>
      <c r="C89" s="60"/>
      <c r="D89" s="60"/>
      <c r="E89" s="60"/>
      <c r="F89" s="60"/>
      <c r="G89" s="60"/>
      <c r="H89" s="60"/>
      <c r="I89" s="60"/>
      <c r="J89" s="60"/>
      <c r="K89" s="60"/>
      <c r="L89" s="60"/>
      <c r="M89" s="60"/>
      <c r="N89" s="60"/>
      <c r="O89" s="60"/>
      <c r="P89" s="60"/>
      <c r="Q89" s="31"/>
      <c r="R89" s="31"/>
    </row>
    <row r="90" spans="1:18" ht="15.75" x14ac:dyDescent="0.25">
      <c r="A90" s="31"/>
      <c r="B90" s="60"/>
      <c r="C90" s="60"/>
      <c r="D90" s="60"/>
      <c r="E90" s="60"/>
      <c r="F90" s="60"/>
      <c r="G90" s="60"/>
      <c r="H90" s="60"/>
      <c r="I90" s="60"/>
      <c r="J90" s="60"/>
      <c r="K90" s="60"/>
      <c r="L90" s="60"/>
      <c r="M90" s="60"/>
      <c r="N90" s="60"/>
      <c r="O90" s="60"/>
      <c r="P90" s="60"/>
      <c r="Q90" s="31"/>
      <c r="R90" s="31"/>
    </row>
    <row r="91" spans="1:18" ht="15.75" x14ac:dyDescent="0.25">
      <c r="A91" s="31"/>
      <c r="B91" s="60"/>
      <c r="C91" s="60"/>
      <c r="D91" s="60"/>
      <c r="E91" s="60"/>
      <c r="F91" s="60"/>
      <c r="G91" s="60"/>
      <c r="H91" s="60"/>
      <c r="I91" s="60"/>
      <c r="J91" s="60"/>
      <c r="K91" s="60"/>
      <c r="L91" s="60"/>
      <c r="M91" s="60"/>
      <c r="N91" s="60"/>
      <c r="O91" s="60"/>
      <c r="P91" s="60"/>
      <c r="Q91" s="31"/>
      <c r="R91" s="31"/>
    </row>
    <row r="92" spans="1:18" ht="15.75" x14ac:dyDescent="0.25">
      <c r="A92" s="31"/>
      <c r="B92" s="60"/>
      <c r="C92" s="60"/>
      <c r="D92" s="60"/>
      <c r="E92" s="60"/>
      <c r="F92" s="60"/>
      <c r="G92" s="60"/>
      <c r="H92" s="60"/>
      <c r="I92" s="60"/>
      <c r="J92" s="60"/>
      <c r="K92" s="60"/>
      <c r="L92" s="60"/>
      <c r="M92" s="60"/>
      <c r="N92" s="60"/>
      <c r="O92" s="60"/>
      <c r="P92" s="60"/>
      <c r="Q92" s="31"/>
      <c r="R92" s="31"/>
    </row>
    <row r="93" spans="1:18" ht="15.75" x14ac:dyDescent="0.25">
      <c r="A93" s="31"/>
      <c r="B93" s="60"/>
      <c r="C93" s="60"/>
      <c r="D93" s="60"/>
      <c r="E93" s="60"/>
      <c r="F93" s="60"/>
      <c r="G93" s="60"/>
      <c r="H93" s="60"/>
      <c r="I93" s="60"/>
      <c r="J93" s="60"/>
      <c r="K93" s="60"/>
      <c r="L93" s="60"/>
      <c r="M93" s="60"/>
      <c r="N93" s="60"/>
      <c r="O93" s="60"/>
      <c r="P93" s="60"/>
      <c r="Q93" s="31"/>
      <c r="R93" s="31"/>
    </row>
    <row r="94" spans="1:18" ht="15.75" x14ac:dyDescent="0.25">
      <c r="A94" s="31"/>
      <c r="B94" s="60"/>
      <c r="C94" s="60"/>
      <c r="D94" s="60"/>
      <c r="E94" s="60"/>
      <c r="F94" s="60"/>
      <c r="G94" s="60"/>
      <c r="H94" s="60"/>
      <c r="I94" s="60"/>
      <c r="J94" s="60"/>
      <c r="K94" s="60"/>
      <c r="L94" s="60"/>
      <c r="M94" s="60"/>
      <c r="N94" s="60"/>
      <c r="O94" s="60"/>
      <c r="P94" s="60"/>
      <c r="Q94" s="31"/>
      <c r="R94" s="31"/>
    </row>
    <row r="95" spans="1:18" ht="15.75" x14ac:dyDescent="0.25">
      <c r="A95" s="31"/>
      <c r="B95" s="60"/>
      <c r="C95" s="60"/>
      <c r="D95" s="60"/>
      <c r="E95" s="60"/>
      <c r="F95" s="60"/>
      <c r="G95" s="60"/>
      <c r="H95" s="60"/>
      <c r="I95" s="60"/>
      <c r="J95" s="60"/>
      <c r="K95" s="60"/>
      <c r="L95" s="60"/>
      <c r="M95" s="60"/>
      <c r="N95" s="60"/>
      <c r="O95" s="60"/>
      <c r="P95" s="60"/>
      <c r="Q95" s="31"/>
      <c r="R95" s="31"/>
    </row>
    <row r="96" spans="1:18" ht="15.75" x14ac:dyDescent="0.25">
      <c r="A96" s="31"/>
      <c r="B96" s="60"/>
      <c r="C96" s="60"/>
      <c r="D96" s="60"/>
      <c r="E96" s="60"/>
      <c r="F96" s="60"/>
      <c r="G96" s="60"/>
      <c r="H96" s="60"/>
      <c r="I96" s="60"/>
      <c r="J96" s="60"/>
      <c r="K96" s="60"/>
      <c r="L96" s="60"/>
      <c r="M96" s="60"/>
      <c r="N96" s="60"/>
      <c r="O96" s="60"/>
      <c r="P96" s="60"/>
      <c r="Q96" s="31"/>
      <c r="R96" s="31"/>
    </row>
    <row r="97" spans="1:18" ht="15.75" x14ac:dyDescent="0.25">
      <c r="A97" s="31"/>
      <c r="B97" s="60"/>
      <c r="C97" s="60"/>
      <c r="D97" s="60"/>
      <c r="E97" s="60"/>
      <c r="F97" s="60"/>
      <c r="G97" s="60"/>
      <c r="H97" s="60"/>
      <c r="I97" s="60"/>
      <c r="J97" s="60"/>
      <c r="K97" s="60"/>
      <c r="L97" s="60"/>
      <c r="M97" s="60"/>
      <c r="N97" s="60"/>
      <c r="O97" s="60"/>
      <c r="P97" s="60"/>
      <c r="Q97" s="31"/>
      <c r="R97" s="31"/>
    </row>
    <row r="98" spans="1:18" ht="15.75" x14ac:dyDescent="0.25">
      <c r="A98" s="31"/>
      <c r="B98" s="60"/>
      <c r="C98" s="60"/>
      <c r="D98" s="60"/>
      <c r="E98" s="94"/>
      <c r="F98" s="94"/>
      <c r="G98" s="94"/>
      <c r="H98" s="60"/>
      <c r="I98" s="60"/>
      <c r="J98" s="60"/>
      <c r="K98" s="60"/>
      <c r="L98" s="60"/>
      <c r="M98" s="60"/>
      <c r="N98" s="60"/>
      <c r="O98" s="60"/>
      <c r="P98" s="60"/>
      <c r="Q98" s="31"/>
      <c r="R98" s="31"/>
    </row>
    <row r="99" spans="1:18" ht="15.75" x14ac:dyDescent="0.25">
      <c r="A99" s="31"/>
      <c r="B99" s="60"/>
      <c r="C99" s="60"/>
      <c r="D99" s="60"/>
      <c r="E99" s="94"/>
      <c r="F99" s="94"/>
      <c r="G99" s="94"/>
      <c r="H99" s="60"/>
      <c r="I99" s="60"/>
      <c r="J99" s="60"/>
      <c r="K99" s="60"/>
      <c r="L99" s="60"/>
      <c r="M99" s="60"/>
      <c r="N99" s="60"/>
      <c r="O99" s="60"/>
      <c r="P99" s="60"/>
      <c r="Q99" s="31"/>
      <c r="R99" s="31"/>
    </row>
    <row r="100" spans="1:18" ht="15.75" x14ac:dyDescent="0.25">
      <c r="A100" s="31"/>
      <c r="B100" s="60"/>
      <c r="C100" s="60"/>
      <c r="D100" s="60"/>
      <c r="E100" s="94"/>
      <c r="F100" s="94"/>
      <c r="G100" s="94"/>
      <c r="H100" s="60"/>
      <c r="I100" s="60"/>
      <c r="J100" s="60"/>
      <c r="K100" s="60"/>
      <c r="L100" s="60"/>
      <c r="M100" s="60"/>
      <c r="N100" s="60"/>
      <c r="O100" s="60"/>
      <c r="P100" s="60"/>
      <c r="Q100" s="31"/>
      <c r="R100" s="31"/>
    </row>
    <row r="101" spans="1:18" ht="15.75" x14ac:dyDescent="0.25">
      <c r="A101" s="31"/>
      <c r="B101" s="60"/>
      <c r="C101" s="60"/>
      <c r="D101" s="60"/>
      <c r="E101" s="94"/>
      <c r="F101" s="94"/>
      <c r="G101" s="94"/>
      <c r="H101" s="60"/>
      <c r="I101" s="60"/>
      <c r="J101" s="60"/>
      <c r="K101" s="60"/>
      <c r="L101" s="60"/>
      <c r="M101" s="60"/>
      <c r="N101" s="60"/>
      <c r="O101" s="60"/>
      <c r="P101" s="60"/>
      <c r="Q101" s="31"/>
      <c r="R101" s="31"/>
    </row>
    <row r="102" spans="1:18" ht="15.75" x14ac:dyDescent="0.25">
      <c r="A102" s="31"/>
      <c r="B102" s="60"/>
      <c r="C102" s="60"/>
      <c r="D102" s="60"/>
      <c r="E102" s="94"/>
      <c r="F102" s="94"/>
      <c r="G102" s="94"/>
      <c r="H102" s="60"/>
      <c r="I102" s="60"/>
      <c r="J102" s="60"/>
      <c r="K102" s="60"/>
      <c r="L102" s="60"/>
      <c r="M102" s="60"/>
      <c r="N102" s="60"/>
      <c r="O102" s="60"/>
      <c r="P102" s="60"/>
      <c r="Q102" s="31"/>
      <c r="R102" s="31"/>
    </row>
    <row r="103" spans="1:18" x14ac:dyDescent="0.25">
      <c r="B103" s="94"/>
      <c r="C103" s="94"/>
      <c r="D103" s="94"/>
      <c r="E103" s="94"/>
      <c r="F103" s="94"/>
      <c r="G103" s="94"/>
      <c r="H103" s="94"/>
      <c r="I103" s="94"/>
      <c r="J103" s="94"/>
      <c r="K103" s="94"/>
      <c r="L103" s="94"/>
      <c r="M103" s="94"/>
      <c r="N103" s="94"/>
      <c r="O103" s="94"/>
      <c r="P103" s="94"/>
    </row>
    <row r="104" spans="1:18" x14ac:dyDescent="0.25">
      <c r="B104" s="94"/>
      <c r="C104" s="94"/>
      <c r="D104" s="94"/>
      <c r="E104" s="94"/>
      <c r="F104" s="94"/>
      <c r="G104" s="94"/>
      <c r="H104" s="94"/>
      <c r="I104" s="94"/>
      <c r="J104" s="94"/>
      <c r="K104" s="94"/>
      <c r="L104" s="94"/>
      <c r="M104" s="94"/>
      <c r="N104" s="94"/>
      <c r="O104" s="94"/>
      <c r="P104" s="94"/>
    </row>
    <row r="105" spans="1:18" x14ac:dyDescent="0.25">
      <c r="B105" s="94"/>
      <c r="C105" s="94"/>
      <c r="D105" s="94"/>
      <c r="E105" s="94"/>
      <c r="F105" s="94"/>
      <c r="G105" s="94"/>
      <c r="H105" s="94"/>
      <c r="I105" s="94"/>
      <c r="J105" s="94"/>
      <c r="K105" s="94"/>
      <c r="L105" s="94"/>
      <c r="M105" s="94"/>
      <c r="N105" s="94"/>
      <c r="O105" s="94"/>
      <c r="P105" s="94"/>
    </row>
    <row r="106" spans="1:18" x14ac:dyDescent="0.25">
      <c r="B106" s="94"/>
      <c r="C106" s="94"/>
      <c r="D106" s="94"/>
      <c r="E106" s="94"/>
      <c r="F106" s="94"/>
      <c r="G106" s="94"/>
      <c r="H106" s="94"/>
      <c r="I106" s="94"/>
      <c r="J106" s="94"/>
      <c r="K106" s="94"/>
      <c r="L106" s="94"/>
      <c r="M106" s="94"/>
      <c r="N106" s="94"/>
      <c r="O106" s="94"/>
      <c r="P106" s="94"/>
    </row>
    <row r="107" spans="1:18" x14ac:dyDescent="0.25">
      <c r="B107" s="94"/>
      <c r="C107" s="94"/>
      <c r="D107" s="94"/>
      <c r="E107" s="94"/>
      <c r="F107" s="94"/>
      <c r="G107" s="94"/>
      <c r="H107" s="94"/>
      <c r="I107" s="94"/>
      <c r="J107" s="94"/>
      <c r="K107" s="94"/>
      <c r="L107" s="94"/>
      <c r="M107" s="94"/>
      <c r="N107" s="94"/>
      <c r="O107" s="94"/>
      <c r="P107" s="94"/>
    </row>
    <row r="108" spans="1:18" x14ac:dyDescent="0.25">
      <c r="B108" s="94"/>
      <c r="C108" s="94"/>
      <c r="D108" s="94"/>
      <c r="E108" s="94"/>
      <c r="F108" s="94"/>
      <c r="G108" s="94"/>
      <c r="H108" s="94"/>
      <c r="I108" s="94"/>
      <c r="J108" s="94"/>
      <c r="K108" s="94"/>
      <c r="L108" s="94"/>
      <c r="M108" s="94"/>
      <c r="N108" s="94"/>
      <c r="O108" s="94"/>
      <c r="P108" s="94"/>
    </row>
    <row r="109" spans="1:18" x14ac:dyDescent="0.25">
      <c r="B109" s="94"/>
      <c r="C109" s="94"/>
      <c r="D109" s="94"/>
      <c r="E109" s="94"/>
      <c r="F109" s="94"/>
      <c r="G109" s="94"/>
      <c r="H109" s="94"/>
      <c r="I109" s="94"/>
      <c r="J109" s="94"/>
      <c r="K109" s="94"/>
      <c r="L109" s="94"/>
      <c r="M109" s="94"/>
      <c r="N109" s="94"/>
      <c r="O109" s="94"/>
      <c r="P109" s="94"/>
    </row>
    <row r="110" spans="1:18" x14ac:dyDescent="0.25">
      <c r="B110" s="94"/>
      <c r="C110" s="94"/>
      <c r="D110" s="94"/>
      <c r="E110" s="94"/>
      <c r="F110" s="94"/>
      <c r="G110" s="94"/>
      <c r="H110" s="94"/>
      <c r="I110" s="94"/>
      <c r="J110" s="94"/>
      <c r="K110" s="94"/>
      <c r="L110" s="94"/>
      <c r="M110" s="94"/>
      <c r="N110" s="94"/>
      <c r="O110" s="94"/>
      <c r="P110" s="94"/>
    </row>
    <row r="111" spans="1:18" x14ac:dyDescent="0.25">
      <c r="B111" s="94"/>
      <c r="C111" s="94"/>
      <c r="D111" s="94"/>
      <c r="E111" s="94"/>
      <c r="F111" s="94"/>
      <c r="G111" s="94"/>
      <c r="H111" s="94"/>
      <c r="I111" s="94"/>
      <c r="J111" s="94"/>
      <c r="K111" s="94"/>
      <c r="L111" s="94"/>
      <c r="M111" s="94"/>
      <c r="N111" s="94"/>
      <c r="O111" s="94"/>
      <c r="P111" s="94"/>
    </row>
    <row r="112" spans="1:18" x14ac:dyDescent="0.25">
      <c r="B112" s="94"/>
      <c r="C112" s="94"/>
      <c r="D112" s="94"/>
      <c r="E112" s="94"/>
      <c r="F112" s="94"/>
      <c r="G112" s="94"/>
      <c r="H112" s="94"/>
      <c r="I112" s="94"/>
      <c r="J112" s="94"/>
      <c r="K112" s="94"/>
      <c r="L112" s="94"/>
      <c r="M112" s="94"/>
      <c r="N112" s="94"/>
      <c r="O112" s="94"/>
      <c r="P112" s="94"/>
    </row>
    <row r="113" spans="2:16" x14ac:dyDescent="0.25">
      <c r="B113" s="94"/>
      <c r="C113" s="94"/>
      <c r="D113" s="94"/>
      <c r="E113" s="94"/>
      <c r="F113" s="94"/>
      <c r="G113" s="94"/>
      <c r="H113" s="94"/>
      <c r="I113" s="94"/>
      <c r="J113" s="94"/>
      <c r="K113" s="94"/>
      <c r="L113" s="94"/>
      <c r="M113" s="94"/>
      <c r="N113" s="94"/>
      <c r="O113" s="94"/>
      <c r="P113" s="94"/>
    </row>
    <row r="114" spans="2:16" x14ac:dyDescent="0.25">
      <c r="B114" s="94"/>
      <c r="C114" s="94"/>
      <c r="D114" s="94"/>
      <c r="E114" s="94"/>
      <c r="F114" s="94"/>
      <c r="G114" s="94"/>
      <c r="H114" s="94"/>
      <c r="I114" s="94"/>
      <c r="J114" s="94"/>
      <c r="K114" s="94"/>
      <c r="L114" s="94"/>
      <c r="M114" s="94"/>
      <c r="N114" s="94"/>
      <c r="O114" s="94"/>
      <c r="P114" s="94"/>
    </row>
    <row r="115" spans="2:16" x14ac:dyDescent="0.25">
      <c r="B115" s="94"/>
      <c r="C115" s="94"/>
      <c r="D115" s="94"/>
      <c r="E115" s="94"/>
      <c r="F115" s="94"/>
      <c r="G115" s="94"/>
      <c r="H115" s="94"/>
      <c r="I115" s="94"/>
      <c r="J115" s="94"/>
      <c r="K115" s="94"/>
      <c r="L115" s="94"/>
      <c r="M115" s="94"/>
      <c r="N115" s="94"/>
      <c r="O115" s="94"/>
      <c r="P115" s="94"/>
    </row>
    <row r="116" spans="2:16" x14ac:dyDescent="0.25">
      <c r="B116" s="94"/>
      <c r="C116" s="94"/>
      <c r="D116" s="94"/>
      <c r="E116" s="94"/>
      <c r="F116" s="94"/>
      <c r="G116" s="94"/>
      <c r="H116" s="94"/>
      <c r="I116" s="94"/>
      <c r="J116" s="94"/>
      <c r="K116" s="94"/>
      <c r="L116" s="94"/>
      <c r="M116" s="94"/>
      <c r="N116" s="94"/>
      <c r="O116" s="94"/>
      <c r="P116" s="94"/>
    </row>
    <row r="117" spans="2:16" x14ac:dyDescent="0.25">
      <c r="B117" s="94"/>
      <c r="C117" s="94"/>
      <c r="D117" s="94"/>
      <c r="E117" s="94"/>
      <c r="F117" s="94"/>
      <c r="G117" s="94"/>
      <c r="H117" s="94"/>
      <c r="I117" s="94"/>
      <c r="J117" s="94"/>
      <c r="K117" s="94"/>
      <c r="L117" s="94"/>
      <c r="M117" s="94"/>
      <c r="N117" s="94"/>
      <c r="O117" s="94"/>
      <c r="P117" s="94"/>
    </row>
    <row r="118" spans="2:16" x14ac:dyDescent="0.25">
      <c r="B118" s="94"/>
      <c r="C118" s="94"/>
      <c r="D118" s="94"/>
      <c r="E118" s="94"/>
      <c r="F118" s="94"/>
      <c r="G118" s="94"/>
      <c r="H118" s="94"/>
      <c r="I118" s="94"/>
      <c r="J118" s="94"/>
      <c r="K118" s="94"/>
      <c r="L118" s="94"/>
      <c r="M118" s="94"/>
      <c r="N118" s="94"/>
      <c r="O118" s="94"/>
      <c r="P118" s="94"/>
    </row>
    <row r="119" spans="2:16" x14ac:dyDescent="0.25">
      <c r="B119" s="94"/>
      <c r="C119" s="94"/>
      <c r="D119" s="94"/>
      <c r="E119" s="94"/>
      <c r="F119" s="94"/>
      <c r="G119" s="94"/>
      <c r="H119" s="94"/>
      <c r="I119" s="94"/>
      <c r="J119" s="94"/>
      <c r="K119" s="94"/>
      <c r="L119" s="94"/>
      <c r="M119" s="94"/>
      <c r="N119" s="94"/>
      <c r="O119" s="94"/>
      <c r="P119" s="94"/>
    </row>
    <row r="120" spans="2:16" x14ac:dyDescent="0.25">
      <c r="B120" s="94"/>
      <c r="C120" s="94"/>
      <c r="D120" s="94"/>
      <c r="E120" s="94"/>
      <c r="F120" s="94"/>
      <c r="G120" s="94"/>
      <c r="H120" s="94"/>
      <c r="I120" s="94"/>
      <c r="J120" s="94"/>
      <c r="K120" s="94"/>
      <c r="L120" s="94"/>
      <c r="M120" s="94"/>
      <c r="N120" s="94"/>
      <c r="O120" s="94"/>
      <c r="P120" s="94"/>
    </row>
    <row r="121" spans="2:16" x14ac:dyDescent="0.25">
      <c r="B121" s="94"/>
      <c r="C121" s="94"/>
      <c r="D121" s="94"/>
      <c r="E121" s="94"/>
      <c r="F121" s="94"/>
      <c r="G121" s="94"/>
      <c r="H121" s="94"/>
      <c r="I121" s="94"/>
      <c r="J121" s="94"/>
      <c r="K121" s="94"/>
      <c r="L121" s="94"/>
      <c r="M121" s="94"/>
      <c r="N121" s="94"/>
      <c r="O121" s="94"/>
      <c r="P121" s="94"/>
    </row>
    <row r="122" spans="2:16" x14ac:dyDescent="0.25">
      <c r="B122" s="94"/>
      <c r="C122" s="94"/>
      <c r="D122" s="94"/>
      <c r="E122" s="94"/>
      <c r="F122" s="94"/>
      <c r="G122" s="94"/>
      <c r="H122" s="94"/>
      <c r="I122" s="94"/>
      <c r="J122" s="94"/>
      <c r="K122" s="94"/>
      <c r="L122" s="94"/>
      <c r="M122" s="94"/>
      <c r="N122" s="94"/>
      <c r="O122" s="94"/>
      <c r="P122" s="94"/>
    </row>
    <row r="123" spans="2:16" x14ac:dyDescent="0.25">
      <c r="B123" s="94"/>
      <c r="C123" s="94"/>
      <c r="D123" s="94"/>
      <c r="E123" s="94"/>
      <c r="F123" s="94"/>
      <c r="G123" s="94"/>
      <c r="H123" s="94"/>
      <c r="I123" s="94"/>
      <c r="J123" s="94"/>
      <c r="K123" s="94"/>
      <c r="L123" s="94"/>
      <c r="M123" s="94"/>
      <c r="N123" s="94"/>
      <c r="O123" s="94"/>
      <c r="P123" s="94"/>
    </row>
    <row r="124" spans="2:16" x14ac:dyDescent="0.25">
      <c r="B124" s="94"/>
      <c r="C124" s="94"/>
      <c r="D124" s="94"/>
      <c r="E124" s="94"/>
      <c r="F124" s="94"/>
      <c r="G124" s="94"/>
      <c r="H124" s="94"/>
      <c r="I124" s="94"/>
      <c r="J124" s="94"/>
      <c r="K124" s="94"/>
      <c r="L124" s="94"/>
      <c r="M124" s="94"/>
      <c r="N124" s="94"/>
      <c r="O124" s="94"/>
      <c r="P124" s="94"/>
    </row>
    <row r="125" spans="2:16" x14ac:dyDescent="0.25">
      <c r="B125" s="94"/>
      <c r="C125" s="94"/>
      <c r="D125" s="94"/>
      <c r="E125" s="94"/>
      <c r="F125" s="94"/>
      <c r="G125" s="94"/>
      <c r="H125" s="94"/>
      <c r="I125" s="94"/>
      <c r="J125" s="94"/>
      <c r="K125" s="94"/>
      <c r="L125" s="94"/>
      <c r="M125" s="94"/>
      <c r="N125" s="94"/>
      <c r="O125" s="94"/>
      <c r="P125" s="94"/>
    </row>
    <row r="126" spans="2:16" x14ac:dyDescent="0.25">
      <c r="B126" s="94"/>
      <c r="C126" s="94"/>
      <c r="D126" s="94"/>
      <c r="E126" s="94"/>
      <c r="F126" s="94"/>
      <c r="G126" s="94"/>
      <c r="H126" s="94"/>
      <c r="I126" s="94"/>
      <c r="J126" s="94"/>
      <c r="K126" s="94"/>
      <c r="L126" s="94"/>
      <c r="M126" s="94"/>
      <c r="N126" s="94"/>
      <c r="O126" s="94"/>
      <c r="P126" s="94"/>
    </row>
    <row r="127" spans="2:16" x14ac:dyDescent="0.25">
      <c r="B127" s="94"/>
      <c r="C127" s="94"/>
      <c r="D127" s="94"/>
      <c r="E127" s="94"/>
      <c r="F127" s="94"/>
      <c r="G127" s="94"/>
      <c r="H127" s="94"/>
      <c r="I127" s="94"/>
      <c r="J127" s="94"/>
      <c r="K127" s="94"/>
      <c r="L127" s="94"/>
      <c r="M127" s="94"/>
      <c r="N127" s="94"/>
      <c r="O127" s="94"/>
      <c r="P127" s="94"/>
    </row>
    <row r="128" spans="2:16" x14ac:dyDescent="0.25">
      <c r="B128" s="94"/>
      <c r="C128" s="94"/>
      <c r="D128" s="94"/>
      <c r="E128" s="94"/>
      <c r="F128" s="94"/>
      <c r="G128" s="94"/>
      <c r="H128" s="94"/>
      <c r="I128" s="94"/>
      <c r="J128" s="94"/>
      <c r="K128" s="94"/>
      <c r="L128" s="94"/>
      <c r="M128" s="94"/>
      <c r="N128" s="94"/>
      <c r="O128" s="94"/>
      <c r="P128" s="94"/>
    </row>
    <row r="129" spans="2:16" x14ac:dyDescent="0.25">
      <c r="B129" s="94"/>
      <c r="C129" s="94"/>
      <c r="D129" s="94"/>
      <c r="E129" s="94"/>
      <c r="F129" s="94"/>
      <c r="G129" s="94"/>
      <c r="H129" s="94"/>
      <c r="I129" s="94"/>
      <c r="J129" s="94"/>
      <c r="K129" s="94"/>
      <c r="L129" s="94"/>
      <c r="M129" s="94"/>
      <c r="N129" s="94"/>
      <c r="O129" s="94"/>
      <c r="P129" s="94"/>
    </row>
    <row r="130" spans="2:16" x14ac:dyDescent="0.25">
      <c r="B130" s="94"/>
      <c r="C130" s="94"/>
      <c r="D130" s="94"/>
      <c r="E130" s="94"/>
      <c r="F130" s="94"/>
      <c r="G130" s="94"/>
      <c r="H130" s="94"/>
      <c r="I130" s="94"/>
      <c r="J130" s="94"/>
      <c r="K130" s="94"/>
      <c r="L130" s="94"/>
      <c r="M130" s="94"/>
      <c r="N130" s="94"/>
      <c r="O130" s="94"/>
      <c r="P130" s="94"/>
    </row>
    <row r="131" spans="2:16" x14ac:dyDescent="0.25">
      <c r="B131" s="94"/>
      <c r="C131" s="94"/>
      <c r="D131" s="94"/>
      <c r="E131" s="94"/>
      <c r="F131" s="94"/>
      <c r="G131" s="94"/>
      <c r="H131" s="94"/>
      <c r="I131" s="94"/>
      <c r="J131" s="94"/>
      <c r="K131" s="94"/>
      <c r="L131" s="94"/>
      <c r="M131" s="94"/>
      <c r="N131" s="94"/>
      <c r="O131" s="94"/>
      <c r="P131" s="94"/>
    </row>
    <row r="132" spans="2:16" x14ac:dyDescent="0.25">
      <c r="B132" s="94"/>
      <c r="C132" s="94"/>
      <c r="D132" s="94"/>
      <c r="E132" s="94"/>
      <c r="F132" s="94"/>
      <c r="G132" s="94"/>
      <c r="H132" s="94"/>
      <c r="I132" s="94"/>
      <c r="J132" s="94"/>
      <c r="K132" s="94"/>
      <c r="L132" s="94"/>
      <c r="M132" s="94"/>
      <c r="N132" s="94"/>
      <c r="O132" s="94"/>
      <c r="P132" s="94"/>
    </row>
    <row r="133" spans="2:16" x14ac:dyDescent="0.25">
      <c r="B133" s="94"/>
      <c r="C133" s="94"/>
      <c r="D133" s="94"/>
      <c r="E133" s="94"/>
      <c r="F133" s="94"/>
      <c r="G133" s="94"/>
      <c r="H133" s="94"/>
      <c r="I133" s="94"/>
      <c r="J133" s="94"/>
      <c r="K133" s="94"/>
      <c r="L133" s="94"/>
      <c r="M133" s="94"/>
      <c r="N133" s="94"/>
      <c r="O133" s="94"/>
      <c r="P133" s="94"/>
    </row>
    <row r="134" spans="2:16" x14ac:dyDescent="0.25">
      <c r="B134" s="94"/>
      <c r="C134" s="94"/>
      <c r="D134" s="94"/>
      <c r="E134" s="94"/>
      <c r="F134" s="94"/>
      <c r="G134" s="94"/>
      <c r="H134" s="94"/>
      <c r="I134" s="94"/>
      <c r="J134" s="94"/>
      <c r="K134" s="94"/>
      <c r="L134" s="94"/>
      <c r="M134" s="94"/>
      <c r="N134" s="94"/>
      <c r="O134" s="94"/>
      <c r="P134" s="94"/>
    </row>
    <row r="135" spans="2:16" x14ac:dyDescent="0.25">
      <c r="B135" s="94"/>
      <c r="C135" s="94"/>
      <c r="D135" s="94"/>
      <c r="E135" s="94"/>
      <c r="F135" s="94"/>
      <c r="G135" s="94"/>
      <c r="H135" s="94"/>
      <c r="I135" s="94"/>
      <c r="J135" s="94"/>
      <c r="K135" s="94"/>
      <c r="L135" s="94"/>
      <c r="M135" s="94"/>
      <c r="N135" s="94"/>
      <c r="O135" s="94"/>
      <c r="P135" s="94"/>
    </row>
    <row r="136" spans="2:16" x14ac:dyDescent="0.25">
      <c r="B136" s="94"/>
      <c r="C136" s="94"/>
      <c r="D136" s="94"/>
      <c r="E136" s="94"/>
      <c r="F136" s="94"/>
      <c r="G136" s="94"/>
      <c r="H136" s="94"/>
      <c r="I136" s="94"/>
      <c r="J136" s="94"/>
      <c r="K136" s="94"/>
      <c r="L136" s="94"/>
      <c r="M136" s="94"/>
      <c r="N136" s="94"/>
      <c r="O136" s="94"/>
      <c r="P136" s="94"/>
    </row>
    <row r="137" spans="2:16" x14ac:dyDescent="0.25">
      <c r="B137" s="94"/>
      <c r="C137" s="94"/>
      <c r="D137" s="94"/>
      <c r="E137" s="94"/>
      <c r="F137" s="94"/>
      <c r="G137" s="94"/>
      <c r="H137" s="94"/>
      <c r="I137" s="94"/>
      <c r="J137" s="94"/>
      <c r="K137" s="94"/>
      <c r="L137" s="94"/>
      <c r="M137" s="94"/>
      <c r="N137" s="94"/>
      <c r="O137" s="94"/>
      <c r="P137" s="94"/>
    </row>
    <row r="138" spans="2:16" x14ac:dyDescent="0.25">
      <c r="B138" s="94"/>
      <c r="C138" s="94"/>
      <c r="D138" s="94"/>
      <c r="E138" s="94"/>
      <c r="F138" s="94"/>
      <c r="G138" s="94"/>
      <c r="H138" s="94"/>
      <c r="I138" s="94"/>
      <c r="J138" s="94"/>
      <c r="K138" s="94"/>
      <c r="L138" s="94"/>
      <c r="M138" s="94"/>
      <c r="N138" s="94"/>
      <c r="O138" s="94"/>
      <c r="P138" s="94"/>
    </row>
    <row r="139" spans="2:16" x14ac:dyDescent="0.25">
      <c r="B139" s="94"/>
      <c r="C139" s="94"/>
      <c r="D139" s="94"/>
      <c r="E139" s="94"/>
      <c r="F139" s="94"/>
      <c r="G139" s="94"/>
      <c r="H139" s="94"/>
      <c r="I139" s="94"/>
      <c r="J139" s="94"/>
      <c r="K139" s="94"/>
      <c r="L139" s="94"/>
      <c r="M139" s="94"/>
      <c r="N139" s="94"/>
      <c r="O139" s="94"/>
      <c r="P139" s="94"/>
    </row>
    <row r="140" spans="2:16" x14ac:dyDescent="0.25">
      <c r="B140" s="94"/>
      <c r="C140" s="94"/>
      <c r="D140" s="94"/>
      <c r="E140" s="94"/>
      <c r="F140" s="94"/>
      <c r="G140" s="94"/>
      <c r="H140" s="94"/>
      <c r="I140" s="94"/>
      <c r="J140" s="94"/>
      <c r="K140" s="94"/>
      <c r="L140" s="94"/>
      <c r="M140" s="94"/>
      <c r="N140" s="94"/>
      <c r="O140" s="94"/>
      <c r="P140" s="94"/>
    </row>
    <row r="141" spans="2:16" x14ac:dyDescent="0.25">
      <c r="B141" s="94"/>
      <c r="C141" s="94"/>
      <c r="D141" s="94"/>
      <c r="E141" s="94"/>
      <c r="F141" s="94"/>
      <c r="G141" s="94"/>
      <c r="H141" s="94"/>
      <c r="I141" s="94"/>
      <c r="J141" s="94"/>
      <c r="K141" s="94"/>
      <c r="L141" s="94"/>
      <c r="M141" s="94"/>
      <c r="N141" s="94"/>
      <c r="O141" s="94"/>
      <c r="P141" s="94"/>
    </row>
    <row r="142" spans="2:16" x14ac:dyDescent="0.25">
      <c r="B142" s="94"/>
      <c r="C142" s="94"/>
      <c r="D142" s="94"/>
      <c r="E142" s="94"/>
      <c r="F142" s="94"/>
      <c r="G142" s="94"/>
      <c r="H142" s="94"/>
      <c r="I142" s="94"/>
      <c r="J142" s="94"/>
      <c r="K142" s="94"/>
      <c r="L142" s="94"/>
      <c r="M142" s="94"/>
      <c r="N142" s="94"/>
      <c r="O142" s="94"/>
      <c r="P142" s="94"/>
    </row>
    <row r="143" spans="2:16" x14ac:dyDescent="0.25">
      <c r="B143" s="94"/>
      <c r="C143" s="94"/>
      <c r="D143" s="94"/>
      <c r="E143" s="94"/>
      <c r="F143" s="94"/>
      <c r="G143" s="94"/>
      <c r="H143" s="94"/>
      <c r="I143" s="94"/>
      <c r="J143" s="94"/>
      <c r="K143" s="94"/>
      <c r="L143" s="94"/>
      <c r="M143" s="94"/>
      <c r="N143" s="94"/>
      <c r="O143" s="94"/>
      <c r="P143" s="94"/>
    </row>
    <row r="144" spans="2:16" x14ac:dyDescent="0.25">
      <c r="B144" s="94"/>
      <c r="C144" s="94"/>
      <c r="D144" s="94"/>
      <c r="E144" s="94"/>
      <c r="F144" s="94"/>
      <c r="G144" s="94"/>
      <c r="H144" s="94"/>
      <c r="I144" s="94"/>
      <c r="J144" s="94"/>
      <c r="K144" s="94"/>
      <c r="L144" s="94"/>
      <c r="M144" s="94"/>
      <c r="N144" s="94"/>
      <c r="O144" s="94"/>
      <c r="P144" s="94"/>
    </row>
    <row r="145" spans="2:16" x14ac:dyDescent="0.25">
      <c r="B145" s="94"/>
      <c r="C145" s="94"/>
      <c r="D145" s="94"/>
      <c r="E145" s="94"/>
      <c r="F145" s="94"/>
      <c r="G145" s="94"/>
      <c r="H145" s="94"/>
      <c r="I145" s="94"/>
      <c r="J145" s="94"/>
      <c r="K145" s="94"/>
      <c r="L145" s="94"/>
      <c r="M145" s="94"/>
      <c r="N145" s="94"/>
      <c r="O145" s="94"/>
      <c r="P145" s="94"/>
    </row>
    <row r="146" spans="2:16" x14ac:dyDescent="0.25">
      <c r="B146" s="94"/>
      <c r="C146" s="94"/>
      <c r="D146" s="94"/>
      <c r="E146" s="94"/>
      <c r="F146" s="94"/>
      <c r="G146" s="94"/>
      <c r="H146" s="94"/>
      <c r="I146" s="94"/>
      <c r="J146" s="94"/>
      <c r="K146" s="94"/>
      <c r="L146" s="94"/>
      <c r="M146" s="94"/>
      <c r="N146" s="94"/>
      <c r="O146" s="94"/>
      <c r="P146" s="94"/>
    </row>
    <row r="147" spans="2:16" x14ac:dyDescent="0.25">
      <c r="B147" s="94"/>
      <c r="C147" s="94"/>
      <c r="D147" s="94"/>
      <c r="E147" s="94"/>
      <c r="F147" s="94"/>
      <c r="G147" s="94"/>
      <c r="H147" s="94"/>
      <c r="I147" s="94"/>
      <c r="J147" s="94"/>
      <c r="K147" s="94"/>
      <c r="L147" s="94"/>
      <c r="M147" s="94"/>
      <c r="N147" s="94"/>
      <c r="O147" s="94"/>
      <c r="P147" s="94"/>
    </row>
    <row r="148" spans="2:16" x14ac:dyDescent="0.25">
      <c r="B148" s="94"/>
      <c r="C148" s="94"/>
      <c r="D148" s="94"/>
      <c r="E148" s="94"/>
      <c r="F148" s="94"/>
      <c r="G148" s="94"/>
      <c r="H148" s="94"/>
      <c r="I148" s="94"/>
      <c r="J148" s="94"/>
      <c r="K148" s="94"/>
      <c r="L148" s="94"/>
      <c r="M148" s="94"/>
      <c r="N148" s="94"/>
      <c r="O148" s="94"/>
      <c r="P148" s="94"/>
    </row>
    <row r="149" spans="2:16" x14ac:dyDescent="0.25">
      <c r="B149" s="94"/>
      <c r="C149" s="94"/>
      <c r="D149" s="94"/>
      <c r="E149" s="94"/>
      <c r="F149" s="94"/>
      <c r="G149" s="94"/>
      <c r="H149" s="94"/>
      <c r="I149" s="94"/>
      <c r="J149" s="94"/>
      <c r="K149" s="94"/>
      <c r="L149" s="94"/>
      <c r="M149" s="94"/>
      <c r="N149" s="94"/>
      <c r="O149" s="94"/>
      <c r="P149" s="94"/>
    </row>
    <row r="150" spans="2:16" x14ac:dyDescent="0.25">
      <c r="B150" s="94"/>
      <c r="C150" s="94"/>
      <c r="D150" s="94"/>
      <c r="E150" s="94"/>
      <c r="F150" s="94"/>
      <c r="G150" s="94"/>
      <c r="H150" s="94"/>
      <c r="I150" s="94"/>
      <c r="J150" s="94"/>
      <c r="K150" s="94"/>
      <c r="L150" s="94"/>
      <c r="M150" s="94"/>
      <c r="N150" s="94"/>
      <c r="O150" s="94"/>
      <c r="P150" s="94"/>
    </row>
    <row r="151" spans="2:16" x14ac:dyDescent="0.25">
      <c r="B151" s="94"/>
      <c r="C151" s="94"/>
      <c r="D151" s="94"/>
      <c r="E151" s="94"/>
      <c r="F151" s="94"/>
      <c r="G151" s="94"/>
      <c r="H151" s="94"/>
      <c r="I151" s="94"/>
      <c r="J151" s="94"/>
      <c r="K151" s="94"/>
      <c r="L151" s="94"/>
      <c r="M151" s="94"/>
      <c r="N151" s="94"/>
      <c r="O151" s="94"/>
      <c r="P151" s="94"/>
    </row>
    <row r="152" spans="2:16" x14ac:dyDescent="0.25">
      <c r="B152" s="94"/>
      <c r="C152" s="94"/>
      <c r="D152" s="94"/>
      <c r="E152" s="94"/>
      <c r="F152" s="94"/>
      <c r="G152" s="94"/>
      <c r="H152" s="94"/>
      <c r="I152" s="94"/>
      <c r="J152" s="94"/>
      <c r="K152" s="94"/>
      <c r="L152" s="94"/>
      <c r="M152" s="94"/>
      <c r="N152" s="94"/>
      <c r="O152" s="94"/>
      <c r="P152" s="94"/>
    </row>
    <row r="153" spans="2:16" x14ac:dyDescent="0.25">
      <c r="B153" s="94"/>
      <c r="C153" s="94"/>
      <c r="D153" s="94"/>
      <c r="E153" s="94"/>
      <c r="F153" s="94"/>
      <c r="G153" s="94"/>
      <c r="H153" s="94"/>
      <c r="I153" s="94"/>
      <c r="J153" s="94"/>
      <c r="K153" s="94"/>
      <c r="L153" s="94"/>
      <c r="M153" s="94"/>
      <c r="N153" s="94"/>
      <c r="O153" s="94"/>
      <c r="P153" s="94"/>
    </row>
    <row r="154" spans="2:16" x14ac:dyDescent="0.25">
      <c r="B154" s="94"/>
      <c r="C154" s="94"/>
      <c r="D154" s="94"/>
      <c r="E154" s="94"/>
      <c r="F154" s="94"/>
      <c r="G154" s="94"/>
      <c r="H154" s="94"/>
      <c r="I154" s="94"/>
      <c r="J154" s="94"/>
      <c r="K154" s="94"/>
      <c r="L154" s="94"/>
      <c r="M154" s="94"/>
      <c r="N154" s="94"/>
      <c r="O154" s="94"/>
      <c r="P154" s="94"/>
    </row>
    <row r="155" spans="2:16" x14ac:dyDescent="0.25">
      <c r="B155" s="94"/>
      <c r="C155" s="94"/>
      <c r="D155" s="94"/>
      <c r="E155" s="94"/>
      <c r="F155" s="94"/>
      <c r="G155" s="94"/>
      <c r="H155" s="94"/>
      <c r="I155" s="94"/>
      <c r="J155" s="94"/>
      <c r="K155" s="94"/>
      <c r="L155" s="94"/>
      <c r="M155" s="94"/>
      <c r="N155" s="94"/>
      <c r="O155" s="94"/>
      <c r="P155" s="94"/>
    </row>
    <row r="156" spans="2:16" x14ac:dyDescent="0.25">
      <c r="B156" s="94"/>
      <c r="C156" s="94"/>
      <c r="D156" s="94"/>
      <c r="E156" s="94"/>
      <c r="F156" s="94"/>
      <c r="G156" s="94"/>
      <c r="H156" s="94"/>
      <c r="I156" s="94"/>
      <c r="J156" s="94"/>
      <c r="K156" s="94"/>
      <c r="L156" s="94"/>
      <c r="M156" s="94"/>
      <c r="N156" s="94"/>
      <c r="O156" s="94"/>
      <c r="P156" s="94"/>
    </row>
    <row r="157" spans="2:16" x14ac:dyDescent="0.25">
      <c r="B157" s="94"/>
      <c r="C157" s="94"/>
      <c r="D157" s="94"/>
      <c r="E157" s="94"/>
      <c r="F157" s="94"/>
      <c r="G157" s="94"/>
      <c r="H157" s="94"/>
      <c r="I157" s="94"/>
      <c r="J157" s="94"/>
      <c r="K157" s="94"/>
      <c r="L157" s="94"/>
      <c r="M157" s="94"/>
      <c r="N157" s="94"/>
      <c r="O157" s="94"/>
      <c r="P157" s="94"/>
    </row>
    <row r="158" spans="2:16" x14ac:dyDescent="0.25">
      <c r="B158" s="94"/>
      <c r="C158" s="94"/>
      <c r="D158" s="94"/>
      <c r="E158" s="94"/>
      <c r="F158" s="94"/>
      <c r="G158" s="94"/>
      <c r="H158" s="94"/>
      <c r="I158" s="94"/>
      <c r="J158" s="94"/>
      <c r="K158" s="94"/>
      <c r="L158" s="94"/>
      <c r="M158" s="94"/>
      <c r="N158" s="94"/>
      <c r="O158" s="94"/>
      <c r="P158" s="94"/>
    </row>
    <row r="159" spans="2:16" x14ac:dyDescent="0.25">
      <c r="B159" s="94"/>
      <c r="C159" s="94"/>
      <c r="D159" s="94"/>
      <c r="E159" s="94"/>
      <c r="F159" s="94"/>
      <c r="G159" s="94"/>
      <c r="H159" s="94"/>
      <c r="I159" s="94"/>
      <c r="J159" s="94"/>
      <c r="K159" s="94"/>
      <c r="L159" s="94"/>
      <c r="M159" s="94"/>
      <c r="N159" s="94"/>
      <c r="O159" s="94"/>
      <c r="P159" s="94"/>
    </row>
    <row r="160" spans="2:16" x14ac:dyDescent="0.25">
      <c r="B160" s="94"/>
      <c r="C160" s="94"/>
      <c r="D160" s="94"/>
      <c r="E160" s="94"/>
      <c r="F160" s="94"/>
      <c r="G160" s="94"/>
      <c r="H160" s="94"/>
      <c r="I160" s="94"/>
      <c r="J160" s="94"/>
      <c r="K160" s="94"/>
      <c r="L160" s="94"/>
      <c r="M160" s="94"/>
      <c r="N160" s="94"/>
      <c r="O160" s="94"/>
      <c r="P160" s="94"/>
    </row>
    <row r="161" spans="2:16" x14ac:dyDescent="0.25">
      <c r="B161" s="94"/>
      <c r="C161" s="94"/>
      <c r="D161" s="94"/>
      <c r="E161" s="94"/>
      <c r="F161" s="94"/>
      <c r="G161" s="94"/>
      <c r="H161" s="94"/>
      <c r="I161" s="94"/>
      <c r="J161" s="94"/>
      <c r="K161" s="94"/>
      <c r="L161" s="94"/>
      <c r="M161" s="94"/>
      <c r="N161" s="94"/>
      <c r="O161" s="94"/>
      <c r="P161" s="94"/>
    </row>
    <row r="162" spans="2:16" x14ac:dyDescent="0.25">
      <c r="B162" s="94"/>
      <c r="C162" s="94"/>
      <c r="D162" s="94"/>
      <c r="E162" s="94"/>
      <c r="F162" s="94"/>
      <c r="G162" s="94"/>
      <c r="H162" s="94"/>
      <c r="I162" s="94"/>
      <c r="J162" s="94"/>
      <c r="K162" s="94"/>
      <c r="L162" s="94"/>
      <c r="M162" s="94"/>
      <c r="N162" s="94"/>
      <c r="O162" s="94"/>
      <c r="P162" s="94"/>
    </row>
    <row r="163" spans="2:16" x14ac:dyDescent="0.25">
      <c r="B163" s="94"/>
      <c r="C163" s="94"/>
      <c r="D163" s="94"/>
      <c r="E163" s="94"/>
      <c r="F163" s="94"/>
      <c r="G163" s="94"/>
      <c r="H163" s="94"/>
      <c r="I163" s="94"/>
      <c r="J163" s="94"/>
      <c r="K163" s="94"/>
      <c r="L163" s="94"/>
      <c r="M163" s="94"/>
      <c r="N163" s="94"/>
      <c r="O163" s="94"/>
      <c r="P163" s="94"/>
    </row>
    <row r="164" spans="2:16" x14ac:dyDescent="0.25">
      <c r="B164" s="94"/>
      <c r="C164" s="94"/>
      <c r="D164" s="94"/>
      <c r="E164" s="94"/>
      <c r="F164" s="94"/>
      <c r="G164" s="94"/>
      <c r="H164" s="94"/>
      <c r="I164" s="94"/>
      <c r="J164" s="94"/>
      <c r="K164" s="94"/>
      <c r="L164" s="94"/>
      <c r="M164" s="94"/>
      <c r="N164" s="94"/>
      <c r="O164" s="94"/>
      <c r="P164" s="94"/>
    </row>
    <row r="165" spans="2:16" x14ac:dyDescent="0.25">
      <c r="B165" s="94"/>
      <c r="C165" s="94"/>
      <c r="D165" s="94"/>
      <c r="E165" s="94"/>
      <c r="F165" s="94"/>
      <c r="G165" s="94"/>
      <c r="H165" s="94"/>
      <c r="I165" s="94"/>
      <c r="J165" s="94"/>
      <c r="K165" s="94"/>
      <c r="L165" s="94"/>
      <c r="M165" s="94"/>
      <c r="N165" s="94"/>
      <c r="O165" s="94"/>
      <c r="P165" s="94"/>
    </row>
    <row r="166" spans="2:16" x14ac:dyDescent="0.25">
      <c r="B166" s="94"/>
      <c r="C166" s="94"/>
      <c r="D166" s="94"/>
      <c r="E166" s="94"/>
      <c r="F166" s="94"/>
      <c r="G166" s="94"/>
      <c r="H166" s="94"/>
      <c r="I166" s="94"/>
      <c r="J166" s="94"/>
      <c r="K166" s="94"/>
      <c r="L166" s="94"/>
      <c r="M166" s="94"/>
      <c r="N166" s="94"/>
      <c r="O166" s="94"/>
      <c r="P166" s="94"/>
    </row>
    <row r="167" spans="2:16" x14ac:dyDescent="0.25">
      <c r="B167" s="94"/>
      <c r="C167" s="94"/>
      <c r="D167" s="94"/>
      <c r="E167" s="94"/>
      <c r="F167" s="94"/>
      <c r="G167" s="94"/>
      <c r="H167" s="94"/>
      <c r="I167" s="94"/>
      <c r="J167" s="94"/>
      <c r="K167" s="94"/>
      <c r="L167" s="94"/>
      <c r="M167" s="94"/>
      <c r="N167" s="94"/>
      <c r="O167" s="94"/>
      <c r="P167" s="94"/>
    </row>
    <row r="168" spans="2:16" x14ac:dyDescent="0.25">
      <c r="B168" s="94"/>
      <c r="C168" s="94"/>
      <c r="D168" s="94"/>
      <c r="E168" s="94"/>
      <c r="F168" s="94"/>
      <c r="G168" s="94"/>
      <c r="H168" s="94"/>
      <c r="I168" s="94"/>
      <c r="J168" s="94"/>
      <c r="K168" s="94"/>
      <c r="L168" s="94"/>
      <c r="M168" s="94"/>
      <c r="N168" s="94"/>
      <c r="O168" s="94"/>
      <c r="P168" s="94"/>
    </row>
    <row r="169" spans="2:16" x14ac:dyDescent="0.25">
      <c r="B169" s="94"/>
      <c r="C169" s="94"/>
      <c r="D169" s="94"/>
      <c r="E169" s="94"/>
      <c r="F169" s="94"/>
      <c r="G169" s="94"/>
      <c r="H169" s="94"/>
      <c r="I169" s="94"/>
      <c r="J169" s="94"/>
      <c r="K169" s="94"/>
      <c r="L169" s="94"/>
      <c r="M169" s="94"/>
      <c r="N169" s="94"/>
      <c r="O169" s="94"/>
      <c r="P169" s="94"/>
    </row>
    <row r="170" spans="2:16" x14ac:dyDescent="0.25">
      <c r="B170" s="94"/>
      <c r="C170" s="94"/>
      <c r="D170" s="94"/>
      <c r="E170" s="94"/>
      <c r="F170" s="94"/>
      <c r="G170" s="94"/>
      <c r="H170" s="94"/>
      <c r="I170" s="94"/>
      <c r="J170" s="94"/>
      <c r="K170" s="94"/>
      <c r="L170" s="94"/>
      <c r="M170" s="94"/>
      <c r="N170" s="94"/>
      <c r="O170" s="94"/>
      <c r="P170" s="94"/>
    </row>
    <row r="171" spans="2:16" x14ac:dyDescent="0.25">
      <c r="B171" s="94"/>
      <c r="C171" s="94"/>
      <c r="D171" s="94"/>
      <c r="E171" s="94"/>
      <c r="F171" s="94"/>
      <c r="G171" s="94"/>
      <c r="H171" s="94"/>
      <c r="I171" s="94"/>
      <c r="J171" s="94"/>
      <c r="K171" s="94"/>
      <c r="L171" s="94"/>
      <c r="M171" s="94"/>
      <c r="N171" s="94"/>
      <c r="O171" s="94"/>
      <c r="P171" s="94"/>
    </row>
    <row r="172" spans="2:16" x14ac:dyDescent="0.25">
      <c r="B172" s="94"/>
      <c r="C172" s="94"/>
      <c r="D172" s="94"/>
      <c r="E172" s="94"/>
      <c r="F172" s="94"/>
      <c r="G172" s="94"/>
      <c r="H172" s="94"/>
      <c r="I172" s="94"/>
      <c r="J172" s="94"/>
      <c r="K172" s="94"/>
      <c r="L172" s="94"/>
      <c r="M172" s="94"/>
      <c r="N172" s="94"/>
      <c r="O172" s="94"/>
      <c r="P172" s="94"/>
    </row>
    <row r="173" spans="2:16" x14ac:dyDescent="0.25">
      <c r="B173" s="94"/>
      <c r="C173" s="94"/>
      <c r="D173" s="94"/>
      <c r="E173" s="94"/>
      <c r="F173" s="94"/>
      <c r="G173" s="94"/>
      <c r="H173" s="94"/>
      <c r="I173" s="94"/>
      <c r="J173" s="94"/>
      <c r="K173" s="94"/>
      <c r="L173" s="94"/>
      <c r="M173" s="94"/>
      <c r="N173" s="94"/>
      <c r="O173" s="94"/>
      <c r="P173" s="94"/>
    </row>
    <row r="174" spans="2:16" x14ac:dyDescent="0.25">
      <c r="B174" s="94"/>
      <c r="C174" s="94"/>
      <c r="D174" s="94"/>
      <c r="E174" s="94"/>
      <c r="F174" s="94"/>
      <c r="G174" s="94"/>
      <c r="H174" s="94"/>
      <c r="I174" s="94"/>
      <c r="J174" s="94"/>
      <c r="K174" s="94"/>
      <c r="L174" s="94"/>
      <c r="M174" s="94"/>
      <c r="N174" s="94"/>
      <c r="O174" s="94"/>
      <c r="P174" s="94"/>
    </row>
    <row r="175" spans="2:16" x14ac:dyDescent="0.25">
      <c r="B175" s="94"/>
      <c r="C175" s="94"/>
      <c r="D175" s="94"/>
      <c r="E175" s="94"/>
      <c r="F175" s="94"/>
      <c r="G175" s="94"/>
      <c r="H175" s="94"/>
      <c r="I175" s="94"/>
      <c r="J175" s="94"/>
      <c r="K175" s="94"/>
      <c r="L175" s="94"/>
      <c r="M175" s="94"/>
      <c r="N175" s="94"/>
      <c r="O175" s="94"/>
      <c r="P175" s="94"/>
    </row>
    <row r="176" spans="2:16" x14ac:dyDescent="0.25">
      <c r="B176" s="94"/>
      <c r="C176" s="94"/>
      <c r="D176" s="94"/>
      <c r="E176" s="94"/>
      <c r="F176" s="94"/>
      <c r="G176" s="94"/>
      <c r="H176" s="94"/>
      <c r="I176" s="94"/>
      <c r="J176" s="94"/>
      <c r="K176" s="94"/>
      <c r="L176" s="94"/>
      <c r="M176" s="94"/>
      <c r="N176" s="94"/>
      <c r="O176" s="94"/>
      <c r="P176" s="94"/>
    </row>
    <row r="177" spans="2:16" x14ac:dyDescent="0.25">
      <c r="B177" s="94"/>
      <c r="C177" s="94"/>
      <c r="D177" s="94"/>
      <c r="E177" s="94"/>
      <c r="F177" s="94"/>
      <c r="G177" s="94"/>
      <c r="H177" s="94"/>
      <c r="I177" s="94"/>
      <c r="J177" s="94"/>
      <c r="K177" s="94"/>
      <c r="L177" s="94"/>
      <c r="M177" s="94"/>
      <c r="N177" s="94"/>
      <c r="O177" s="94"/>
      <c r="P177" s="94"/>
    </row>
    <row r="178" spans="2:16" x14ac:dyDescent="0.25">
      <c r="B178" s="94"/>
      <c r="C178" s="94"/>
      <c r="D178" s="94"/>
      <c r="E178" s="94"/>
      <c r="F178" s="94"/>
      <c r="G178" s="94"/>
      <c r="H178" s="94"/>
      <c r="I178" s="94"/>
      <c r="J178" s="94"/>
      <c r="K178" s="94"/>
      <c r="L178" s="94"/>
      <c r="M178" s="94"/>
      <c r="N178" s="94"/>
      <c r="O178" s="94"/>
      <c r="P178" s="94"/>
    </row>
    <row r="179" spans="2:16" x14ac:dyDescent="0.25">
      <c r="B179" s="94"/>
      <c r="C179" s="94"/>
      <c r="D179" s="94"/>
      <c r="E179" s="94"/>
      <c r="F179" s="94"/>
      <c r="G179" s="94"/>
      <c r="H179" s="94"/>
      <c r="I179" s="94"/>
      <c r="J179" s="94"/>
      <c r="K179" s="94"/>
      <c r="L179" s="94"/>
      <c r="M179" s="94"/>
      <c r="N179" s="94"/>
      <c r="O179" s="94"/>
      <c r="P179" s="94"/>
    </row>
    <row r="180" spans="2:16" x14ac:dyDescent="0.25">
      <c r="B180" s="94"/>
      <c r="C180" s="94"/>
      <c r="D180" s="94"/>
      <c r="E180" s="94"/>
      <c r="F180" s="94"/>
      <c r="G180" s="94"/>
      <c r="H180" s="94"/>
      <c r="I180" s="94"/>
      <c r="J180" s="94"/>
      <c r="K180" s="94"/>
      <c r="L180" s="94"/>
      <c r="M180" s="94"/>
      <c r="N180" s="94"/>
      <c r="O180" s="94"/>
      <c r="P180" s="94"/>
    </row>
    <row r="181" spans="2:16" x14ac:dyDescent="0.25">
      <c r="B181" s="94"/>
      <c r="C181" s="94"/>
      <c r="D181" s="94"/>
      <c r="E181" s="94"/>
      <c r="F181" s="94"/>
      <c r="G181" s="94"/>
      <c r="H181" s="94"/>
      <c r="I181" s="94"/>
      <c r="J181" s="94"/>
      <c r="K181" s="94"/>
      <c r="L181" s="94"/>
      <c r="M181" s="94"/>
      <c r="N181" s="94"/>
      <c r="O181" s="94"/>
      <c r="P181" s="94"/>
    </row>
    <row r="182" spans="2:16" x14ac:dyDescent="0.25">
      <c r="B182" s="94"/>
      <c r="C182" s="94"/>
      <c r="D182" s="94"/>
      <c r="E182" s="94"/>
      <c r="F182" s="94"/>
      <c r="G182" s="94"/>
      <c r="H182" s="94"/>
      <c r="I182" s="94"/>
      <c r="J182" s="94"/>
      <c r="K182" s="94"/>
      <c r="L182" s="94"/>
      <c r="M182" s="94"/>
      <c r="N182" s="94"/>
      <c r="O182" s="94"/>
      <c r="P182" s="94"/>
    </row>
    <row r="183" spans="2:16" x14ac:dyDescent="0.25">
      <c r="B183" s="94"/>
      <c r="C183" s="94"/>
      <c r="D183" s="94"/>
      <c r="E183" s="94"/>
      <c r="F183" s="94"/>
      <c r="G183" s="94"/>
      <c r="H183" s="94"/>
      <c r="I183" s="94"/>
      <c r="J183" s="94"/>
      <c r="K183" s="94"/>
      <c r="L183" s="94"/>
      <c r="M183" s="94"/>
      <c r="N183" s="94"/>
      <c r="O183" s="94"/>
      <c r="P183" s="94"/>
    </row>
    <row r="184" spans="2:16" x14ac:dyDescent="0.25">
      <c r="B184" s="94"/>
      <c r="C184" s="94"/>
      <c r="D184" s="94"/>
      <c r="E184" s="94"/>
      <c r="F184" s="94"/>
      <c r="G184" s="94"/>
      <c r="H184" s="94"/>
      <c r="I184" s="94"/>
      <c r="J184" s="94"/>
      <c r="K184" s="94"/>
      <c r="L184" s="94"/>
      <c r="M184" s="94"/>
      <c r="N184" s="94"/>
      <c r="O184" s="94"/>
      <c r="P184" s="94"/>
    </row>
    <row r="185" spans="2:16" x14ac:dyDescent="0.25">
      <c r="B185" s="94"/>
      <c r="C185" s="94"/>
      <c r="D185" s="94"/>
      <c r="E185" s="94"/>
      <c r="F185" s="94"/>
      <c r="G185" s="94"/>
      <c r="H185" s="94"/>
      <c r="I185" s="94"/>
      <c r="J185" s="94"/>
      <c r="K185" s="94"/>
      <c r="L185" s="94"/>
      <c r="M185" s="94"/>
      <c r="N185" s="94"/>
      <c r="O185" s="94"/>
      <c r="P185" s="94"/>
    </row>
    <row r="186" spans="2:16" x14ac:dyDescent="0.25">
      <c r="B186" s="94"/>
      <c r="C186" s="94"/>
      <c r="D186" s="94"/>
      <c r="E186" s="94"/>
      <c r="F186" s="94"/>
      <c r="G186" s="94"/>
      <c r="H186" s="94"/>
      <c r="I186" s="94"/>
      <c r="J186" s="94"/>
      <c r="K186" s="94"/>
      <c r="L186" s="94"/>
      <c r="M186" s="94"/>
      <c r="N186" s="94"/>
      <c r="O186" s="94"/>
      <c r="P186" s="94"/>
    </row>
    <row r="187" spans="2:16" x14ac:dyDescent="0.25">
      <c r="B187" s="94"/>
      <c r="C187" s="94"/>
      <c r="D187" s="94"/>
      <c r="E187" s="94"/>
      <c r="F187" s="94"/>
      <c r="G187" s="94"/>
      <c r="H187" s="94"/>
      <c r="I187" s="94"/>
      <c r="J187" s="94"/>
      <c r="K187" s="94"/>
      <c r="L187" s="94"/>
      <c r="M187" s="94"/>
      <c r="N187" s="94"/>
      <c r="O187" s="94"/>
      <c r="P187" s="94"/>
    </row>
    <row r="188" spans="2:16" x14ac:dyDescent="0.25">
      <c r="B188" s="94"/>
      <c r="C188" s="94"/>
      <c r="D188" s="94"/>
      <c r="E188" s="94"/>
      <c r="F188" s="94"/>
      <c r="G188" s="94"/>
      <c r="H188" s="94"/>
      <c r="I188" s="94"/>
      <c r="J188" s="94"/>
      <c r="K188" s="94"/>
      <c r="L188" s="94"/>
      <c r="M188" s="94"/>
      <c r="N188" s="94"/>
      <c r="O188" s="94"/>
      <c r="P188" s="94"/>
    </row>
    <row r="189" spans="2:16" x14ac:dyDescent="0.25">
      <c r="B189" s="94"/>
      <c r="C189" s="94"/>
      <c r="D189" s="94"/>
      <c r="E189" s="94"/>
      <c r="F189" s="94"/>
      <c r="G189" s="94"/>
      <c r="H189" s="94"/>
      <c r="I189" s="94"/>
      <c r="J189" s="94"/>
      <c r="K189" s="94"/>
      <c r="L189" s="94"/>
      <c r="M189" s="94"/>
      <c r="N189" s="94"/>
      <c r="O189" s="94"/>
      <c r="P189" s="94"/>
    </row>
    <row r="190" spans="2:16" x14ac:dyDescent="0.25">
      <c r="B190" s="94"/>
      <c r="C190" s="94"/>
      <c r="D190" s="94"/>
      <c r="E190" s="94"/>
      <c r="F190" s="94"/>
      <c r="G190" s="94"/>
      <c r="H190" s="94"/>
      <c r="I190" s="94"/>
      <c r="J190" s="94"/>
      <c r="K190" s="94"/>
      <c r="L190" s="94"/>
      <c r="M190" s="94"/>
      <c r="N190" s="94"/>
      <c r="O190" s="94"/>
      <c r="P190" s="94"/>
    </row>
    <row r="191" spans="2:16" x14ac:dyDescent="0.25">
      <c r="B191" s="94"/>
      <c r="C191" s="94"/>
      <c r="D191" s="94"/>
      <c r="E191" s="94"/>
      <c r="F191" s="94"/>
      <c r="G191" s="94"/>
      <c r="H191" s="94"/>
      <c r="I191" s="94"/>
      <c r="J191" s="94"/>
      <c r="K191" s="94"/>
      <c r="L191" s="94"/>
      <c r="M191" s="94"/>
      <c r="N191" s="94"/>
      <c r="O191" s="94"/>
      <c r="P191" s="94"/>
    </row>
    <row r="192" spans="2:16" x14ac:dyDescent="0.25">
      <c r="B192" s="94"/>
      <c r="C192" s="94"/>
      <c r="D192" s="94"/>
      <c r="E192" s="94"/>
      <c r="F192" s="94"/>
      <c r="G192" s="94"/>
      <c r="H192" s="94"/>
      <c r="I192" s="94"/>
      <c r="J192" s="94"/>
      <c r="K192" s="94"/>
      <c r="L192" s="94"/>
      <c r="M192" s="94"/>
      <c r="N192" s="94"/>
      <c r="O192" s="94"/>
      <c r="P192" s="94"/>
    </row>
    <row r="193" spans="2:16" x14ac:dyDescent="0.25">
      <c r="B193" s="94"/>
      <c r="C193" s="94"/>
      <c r="D193" s="94"/>
      <c r="E193" s="94"/>
      <c r="F193" s="94"/>
      <c r="G193" s="94"/>
      <c r="H193" s="94"/>
      <c r="I193" s="94"/>
      <c r="J193" s="94"/>
      <c r="K193" s="94"/>
      <c r="L193" s="94"/>
      <c r="M193" s="94"/>
      <c r="N193" s="94"/>
      <c r="O193" s="94"/>
      <c r="P193" s="94"/>
    </row>
    <row r="194" spans="2:16" x14ac:dyDescent="0.25">
      <c r="B194" s="94"/>
      <c r="C194" s="94"/>
      <c r="D194" s="94"/>
      <c r="E194" s="94"/>
      <c r="F194" s="94"/>
      <c r="G194" s="94"/>
      <c r="H194" s="94"/>
      <c r="I194" s="94"/>
      <c r="J194" s="94"/>
      <c r="K194" s="94"/>
      <c r="L194" s="94"/>
      <c r="M194" s="94"/>
      <c r="N194" s="94"/>
      <c r="O194" s="94"/>
      <c r="P194" s="94"/>
    </row>
    <row r="195" spans="2:16" x14ac:dyDescent="0.25">
      <c r="B195" s="94"/>
      <c r="C195" s="94"/>
      <c r="D195" s="94"/>
      <c r="E195" s="94"/>
      <c r="F195" s="94"/>
      <c r="G195" s="94"/>
      <c r="H195" s="94"/>
      <c r="I195" s="94"/>
      <c r="J195" s="94"/>
      <c r="K195" s="94"/>
      <c r="L195" s="94"/>
      <c r="M195" s="94"/>
      <c r="N195" s="94"/>
      <c r="O195" s="94"/>
      <c r="P195" s="94"/>
    </row>
    <row r="196" spans="2:16" x14ac:dyDescent="0.25">
      <c r="B196" s="94"/>
      <c r="C196" s="94"/>
      <c r="D196" s="94"/>
      <c r="E196" s="94"/>
      <c r="F196" s="94"/>
      <c r="G196" s="94"/>
      <c r="H196" s="94"/>
      <c r="I196" s="94"/>
      <c r="J196" s="94"/>
      <c r="K196" s="94"/>
      <c r="L196" s="94"/>
      <c r="M196" s="94"/>
      <c r="N196" s="94"/>
      <c r="O196" s="94"/>
      <c r="P196" s="94"/>
    </row>
    <row r="197" spans="2:16" x14ac:dyDescent="0.25">
      <c r="B197" s="94"/>
      <c r="C197" s="94"/>
      <c r="D197" s="94"/>
      <c r="E197" s="94"/>
      <c r="F197" s="94"/>
      <c r="G197" s="94"/>
      <c r="H197" s="94"/>
      <c r="I197" s="94"/>
      <c r="J197" s="94"/>
      <c r="K197" s="94"/>
      <c r="L197" s="94"/>
      <c r="M197" s="94"/>
      <c r="N197" s="94"/>
      <c r="O197" s="94"/>
      <c r="P197" s="94"/>
    </row>
    <row r="198" spans="2:16" x14ac:dyDescent="0.25">
      <c r="B198" s="94"/>
      <c r="C198" s="94"/>
      <c r="D198" s="94"/>
      <c r="E198" s="94"/>
      <c r="F198" s="94"/>
      <c r="G198" s="94"/>
      <c r="H198" s="94"/>
      <c r="I198" s="94"/>
      <c r="J198" s="94"/>
      <c r="K198" s="94"/>
      <c r="L198" s="94"/>
      <c r="M198" s="94"/>
      <c r="N198" s="94"/>
      <c r="O198" s="94"/>
      <c r="P198" s="94"/>
    </row>
    <row r="199" spans="2:16" x14ac:dyDescent="0.25">
      <c r="B199" s="94"/>
      <c r="C199" s="94"/>
      <c r="D199" s="94"/>
      <c r="E199" s="94"/>
      <c r="F199" s="94"/>
      <c r="G199" s="94"/>
      <c r="H199" s="94"/>
      <c r="I199" s="94"/>
      <c r="J199" s="94"/>
      <c r="K199" s="94"/>
      <c r="L199" s="94"/>
      <c r="M199" s="94"/>
      <c r="N199" s="94"/>
      <c r="O199" s="94"/>
      <c r="P199" s="94"/>
    </row>
    <row r="200" spans="2:16" x14ac:dyDescent="0.25">
      <c r="B200" s="94"/>
      <c r="C200" s="94"/>
      <c r="D200" s="94"/>
      <c r="E200" s="94"/>
      <c r="F200" s="94"/>
      <c r="G200" s="94"/>
      <c r="H200" s="94"/>
      <c r="I200" s="94"/>
      <c r="J200" s="94"/>
      <c r="K200" s="94"/>
      <c r="L200" s="94"/>
      <c r="M200" s="94"/>
      <c r="N200" s="94"/>
      <c r="O200" s="94"/>
      <c r="P200" s="94"/>
    </row>
    <row r="201" spans="2:16" x14ac:dyDescent="0.25">
      <c r="B201" s="94"/>
      <c r="C201" s="94"/>
      <c r="D201" s="94"/>
      <c r="E201" s="94"/>
      <c r="F201" s="94"/>
      <c r="G201" s="94"/>
      <c r="H201" s="94"/>
      <c r="I201" s="94"/>
      <c r="J201" s="94"/>
      <c r="K201" s="94"/>
      <c r="L201" s="94"/>
      <c r="M201" s="94"/>
      <c r="N201" s="94"/>
      <c r="O201" s="94"/>
      <c r="P201" s="94"/>
    </row>
    <row r="202" spans="2:16" x14ac:dyDescent="0.25">
      <c r="B202" s="94"/>
      <c r="C202" s="94"/>
      <c r="D202" s="94"/>
      <c r="E202" s="94"/>
      <c r="F202" s="94"/>
      <c r="G202" s="94"/>
      <c r="H202" s="94"/>
      <c r="I202" s="94"/>
      <c r="J202" s="94"/>
      <c r="K202" s="94"/>
      <c r="L202" s="94"/>
      <c r="M202" s="94"/>
      <c r="N202" s="94"/>
      <c r="O202" s="94"/>
      <c r="P202" s="94"/>
    </row>
    <row r="203" spans="2:16" x14ac:dyDescent="0.25">
      <c r="B203" s="94"/>
      <c r="C203" s="94"/>
      <c r="D203" s="94"/>
      <c r="E203" s="94"/>
      <c r="F203" s="94"/>
      <c r="G203" s="94"/>
      <c r="H203" s="94"/>
      <c r="I203" s="94"/>
      <c r="J203" s="94"/>
      <c r="K203" s="94"/>
      <c r="L203" s="94"/>
      <c r="M203" s="94"/>
      <c r="N203" s="94"/>
      <c r="O203" s="94"/>
      <c r="P203" s="94"/>
    </row>
    <row r="204" spans="2:16" x14ac:dyDescent="0.25">
      <c r="B204" s="94"/>
      <c r="C204" s="94"/>
      <c r="D204" s="94"/>
      <c r="E204" s="94"/>
      <c r="F204" s="94"/>
      <c r="G204" s="94"/>
      <c r="H204" s="94"/>
      <c r="I204" s="94"/>
      <c r="J204" s="94"/>
      <c r="K204" s="94"/>
      <c r="L204" s="94"/>
      <c r="M204" s="94"/>
      <c r="N204" s="94"/>
      <c r="O204" s="94"/>
      <c r="P204" s="94"/>
    </row>
    <row r="205" spans="2:16" x14ac:dyDescent="0.25">
      <c r="B205" s="94"/>
      <c r="C205" s="94"/>
      <c r="D205" s="94"/>
      <c r="E205" s="94"/>
      <c r="F205" s="94"/>
      <c r="G205" s="94"/>
      <c r="H205" s="94"/>
      <c r="I205" s="94"/>
      <c r="J205" s="94"/>
      <c r="K205" s="94"/>
      <c r="L205" s="94"/>
      <c r="M205" s="94"/>
      <c r="N205" s="94"/>
      <c r="O205" s="94"/>
      <c r="P205" s="94"/>
    </row>
    <row r="206" spans="2:16" x14ac:dyDescent="0.25">
      <c r="B206" s="94"/>
      <c r="C206" s="94"/>
      <c r="D206" s="94"/>
      <c r="E206" s="94"/>
      <c r="F206" s="94"/>
      <c r="G206" s="94"/>
      <c r="H206" s="94"/>
      <c r="I206" s="94"/>
      <c r="J206" s="94"/>
      <c r="K206" s="94"/>
      <c r="L206" s="94"/>
      <c r="M206" s="94"/>
      <c r="N206" s="94"/>
      <c r="O206" s="94"/>
      <c r="P206" s="94"/>
    </row>
    <row r="207" spans="2:16" x14ac:dyDescent="0.25">
      <c r="B207" s="94"/>
      <c r="C207" s="94"/>
      <c r="D207" s="94"/>
      <c r="E207" s="94"/>
      <c r="F207" s="94"/>
      <c r="G207" s="94"/>
      <c r="H207" s="94"/>
      <c r="I207" s="94"/>
      <c r="J207" s="94"/>
      <c r="K207" s="94"/>
      <c r="L207" s="94"/>
      <c r="M207" s="94"/>
      <c r="N207" s="94"/>
      <c r="O207" s="94"/>
      <c r="P207" s="94"/>
    </row>
    <row r="208" spans="2:16" x14ac:dyDescent="0.25">
      <c r="B208" s="94"/>
      <c r="C208" s="94"/>
      <c r="D208" s="94"/>
      <c r="E208" s="94"/>
      <c r="F208" s="94"/>
      <c r="G208" s="94"/>
      <c r="H208" s="94"/>
      <c r="I208" s="94"/>
      <c r="J208" s="94"/>
      <c r="K208" s="94"/>
      <c r="L208" s="94"/>
      <c r="M208" s="94"/>
      <c r="N208" s="94"/>
      <c r="O208" s="94"/>
      <c r="P208" s="94"/>
    </row>
    <row r="209" spans="2:16" x14ac:dyDescent="0.25">
      <c r="B209" s="94"/>
      <c r="C209" s="94"/>
      <c r="D209" s="94"/>
      <c r="E209" s="94"/>
      <c r="F209" s="94"/>
      <c r="G209" s="94"/>
      <c r="H209" s="94"/>
      <c r="I209" s="94"/>
      <c r="J209" s="94"/>
      <c r="K209" s="94"/>
      <c r="L209" s="94"/>
      <c r="M209" s="94"/>
      <c r="N209" s="94"/>
      <c r="O209" s="94"/>
      <c r="P209" s="94"/>
    </row>
    <row r="210" spans="2:16" x14ac:dyDescent="0.25">
      <c r="B210" s="94"/>
      <c r="C210" s="94"/>
      <c r="D210" s="94"/>
      <c r="E210" s="94"/>
      <c r="F210" s="94"/>
      <c r="G210" s="94"/>
      <c r="H210" s="94"/>
      <c r="I210" s="94"/>
      <c r="J210" s="94"/>
      <c r="K210" s="94"/>
      <c r="L210" s="94"/>
      <c r="M210" s="94"/>
      <c r="N210" s="94"/>
      <c r="O210" s="94"/>
      <c r="P210" s="94"/>
    </row>
    <row r="211" spans="2:16" x14ac:dyDescent="0.25">
      <c r="B211" s="94"/>
      <c r="C211" s="94"/>
      <c r="D211" s="94"/>
      <c r="E211" s="94"/>
      <c r="F211" s="94"/>
      <c r="G211" s="94"/>
      <c r="H211" s="94"/>
      <c r="I211" s="94"/>
      <c r="J211" s="94"/>
      <c r="K211" s="94"/>
      <c r="L211" s="94"/>
      <c r="M211" s="94"/>
      <c r="N211" s="94"/>
      <c r="O211" s="94"/>
      <c r="P211" s="94"/>
    </row>
    <row r="212" spans="2:16" x14ac:dyDescent="0.25">
      <c r="B212" s="94"/>
      <c r="C212" s="94"/>
      <c r="D212" s="94"/>
      <c r="E212" s="94"/>
      <c r="F212" s="94"/>
      <c r="G212" s="94"/>
      <c r="H212" s="94"/>
      <c r="I212" s="94"/>
      <c r="J212" s="94"/>
      <c r="K212" s="94"/>
      <c r="L212" s="94"/>
      <c r="M212" s="94"/>
      <c r="N212" s="94"/>
      <c r="O212" s="94"/>
      <c r="P212" s="94"/>
    </row>
    <row r="213" spans="2:16" x14ac:dyDescent="0.25">
      <c r="B213" s="94"/>
      <c r="C213" s="94"/>
      <c r="D213" s="94"/>
      <c r="E213" s="94"/>
      <c r="F213" s="94"/>
      <c r="G213" s="94"/>
      <c r="H213" s="94"/>
      <c r="I213" s="94"/>
      <c r="J213" s="94"/>
      <c r="K213" s="94"/>
      <c r="L213" s="94"/>
      <c r="M213" s="94"/>
      <c r="N213" s="94"/>
      <c r="O213" s="94"/>
      <c r="P213" s="94"/>
    </row>
    <row r="214" spans="2:16" x14ac:dyDescent="0.25">
      <c r="B214" s="94"/>
      <c r="C214" s="94"/>
      <c r="D214" s="94"/>
      <c r="E214" s="94"/>
      <c r="F214" s="94"/>
      <c r="G214" s="94"/>
      <c r="H214" s="94"/>
      <c r="I214" s="94"/>
      <c r="J214" s="94"/>
      <c r="K214" s="94"/>
      <c r="L214" s="94"/>
      <c r="M214" s="94"/>
      <c r="N214" s="94"/>
      <c r="O214" s="94"/>
      <c r="P214" s="94"/>
    </row>
    <row r="215" spans="2:16" x14ac:dyDescent="0.25">
      <c r="B215" s="94"/>
      <c r="C215" s="94"/>
      <c r="D215" s="94"/>
      <c r="E215" s="94"/>
      <c r="F215" s="94"/>
      <c r="G215" s="94"/>
      <c r="H215" s="94"/>
      <c r="I215" s="94"/>
      <c r="J215" s="94"/>
      <c r="K215" s="94"/>
      <c r="L215" s="94"/>
      <c r="M215" s="94"/>
      <c r="N215" s="94"/>
      <c r="O215" s="94"/>
      <c r="P215" s="94"/>
    </row>
    <row r="216" spans="2:16" x14ac:dyDescent="0.25">
      <c r="B216" s="94"/>
      <c r="C216" s="94"/>
      <c r="D216" s="94"/>
      <c r="E216" s="94"/>
      <c r="F216" s="94"/>
      <c r="G216" s="94"/>
      <c r="H216" s="94"/>
      <c r="I216" s="94"/>
      <c r="J216" s="94"/>
      <c r="K216" s="94"/>
      <c r="L216" s="94"/>
      <c r="M216" s="94"/>
      <c r="N216" s="94"/>
      <c r="O216" s="94"/>
      <c r="P216" s="94"/>
    </row>
    <row r="217" spans="2:16" x14ac:dyDescent="0.25">
      <c r="B217" s="94"/>
      <c r="C217" s="94"/>
      <c r="D217" s="94"/>
      <c r="E217" s="94"/>
      <c r="F217" s="94"/>
      <c r="G217" s="94"/>
      <c r="H217" s="94"/>
      <c r="I217" s="94"/>
      <c r="J217" s="94"/>
      <c r="K217" s="94"/>
      <c r="L217" s="94"/>
      <c r="M217" s="94"/>
      <c r="N217" s="94"/>
      <c r="O217" s="94"/>
      <c r="P217" s="94"/>
    </row>
    <row r="218" spans="2:16" x14ac:dyDescent="0.25">
      <c r="B218" s="94"/>
      <c r="C218" s="94"/>
      <c r="D218" s="94"/>
      <c r="E218" s="94"/>
      <c r="F218" s="94"/>
      <c r="G218" s="94"/>
      <c r="H218" s="94"/>
      <c r="I218" s="94"/>
      <c r="J218" s="94"/>
      <c r="K218" s="94"/>
      <c r="L218" s="94"/>
      <c r="M218" s="94"/>
      <c r="N218" s="94"/>
      <c r="O218" s="94"/>
      <c r="P218" s="94"/>
    </row>
    <row r="219" spans="2:16" x14ac:dyDescent="0.25">
      <c r="B219" s="94"/>
      <c r="C219" s="94"/>
      <c r="D219" s="94"/>
      <c r="E219" s="94"/>
      <c r="F219" s="94"/>
      <c r="G219" s="94"/>
      <c r="H219" s="94"/>
      <c r="I219" s="94"/>
      <c r="J219" s="94"/>
      <c r="K219" s="94"/>
      <c r="L219" s="94"/>
      <c r="M219" s="94"/>
      <c r="N219" s="94"/>
      <c r="O219" s="94"/>
      <c r="P219" s="94"/>
    </row>
    <row r="220" spans="2:16" x14ac:dyDescent="0.25">
      <c r="B220" s="94"/>
      <c r="C220" s="94"/>
      <c r="D220" s="94"/>
      <c r="E220" s="94"/>
      <c r="F220" s="94"/>
      <c r="G220" s="94"/>
      <c r="H220" s="94"/>
      <c r="I220" s="94"/>
      <c r="J220" s="94"/>
      <c r="K220" s="94"/>
      <c r="L220" s="94"/>
      <c r="M220" s="94"/>
      <c r="N220" s="94"/>
      <c r="O220" s="94"/>
      <c r="P220" s="94"/>
    </row>
    <row r="221" spans="2:16" x14ac:dyDescent="0.25">
      <c r="B221" s="94"/>
      <c r="C221" s="94"/>
      <c r="D221" s="94"/>
      <c r="E221" s="94"/>
      <c r="F221" s="94"/>
      <c r="G221" s="94"/>
      <c r="H221" s="94"/>
      <c r="I221" s="94"/>
      <c r="J221" s="94"/>
      <c r="K221" s="94"/>
      <c r="L221" s="94"/>
      <c r="M221" s="94"/>
      <c r="N221" s="94"/>
      <c r="O221" s="94"/>
      <c r="P221" s="94"/>
    </row>
    <row r="222" spans="2:16" x14ac:dyDescent="0.25">
      <c r="B222" s="94"/>
      <c r="C222" s="94"/>
      <c r="D222" s="94"/>
      <c r="E222" s="94"/>
      <c r="F222" s="94"/>
      <c r="G222" s="94"/>
      <c r="H222" s="94"/>
      <c r="I222" s="94"/>
      <c r="J222" s="94"/>
      <c r="K222" s="94"/>
      <c r="L222" s="94"/>
      <c r="M222" s="94"/>
      <c r="N222" s="94"/>
      <c r="O222" s="94"/>
      <c r="P222" s="94"/>
    </row>
    <row r="223" spans="2:16" x14ac:dyDescent="0.25">
      <c r="B223" s="94"/>
      <c r="C223" s="94"/>
      <c r="D223" s="94"/>
      <c r="E223" s="94"/>
      <c r="F223" s="94"/>
      <c r="G223" s="94"/>
      <c r="H223" s="94"/>
      <c r="I223" s="94"/>
      <c r="J223" s="94"/>
      <c r="K223" s="94"/>
      <c r="L223" s="94"/>
      <c r="M223" s="94"/>
      <c r="N223" s="94"/>
      <c r="O223" s="94"/>
      <c r="P223" s="94"/>
    </row>
    <row r="224" spans="2:16" x14ac:dyDescent="0.25">
      <c r="B224" s="94"/>
      <c r="C224" s="94"/>
      <c r="D224" s="94"/>
      <c r="E224" s="94"/>
      <c r="F224" s="94"/>
      <c r="G224" s="94"/>
      <c r="H224" s="94"/>
      <c r="I224" s="94"/>
      <c r="J224" s="94"/>
      <c r="K224" s="94"/>
      <c r="L224" s="94"/>
      <c r="M224" s="94"/>
      <c r="N224" s="94"/>
      <c r="O224" s="94"/>
      <c r="P224" s="94"/>
    </row>
    <row r="225" spans="2:16" x14ac:dyDescent="0.25">
      <c r="B225" s="94"/>
      <c r="C225" s="94"/>
      <c r="D225" s="94"/>
      <c r="H225" s="94"/>
      <c r="I225" s="94"/>
      <c r="J225" s="94"/>
      <c r="K225" s="94"/>
      <c r="L225" s="94"/>
      <c r="M225" s="94"/>
      <c r="N225" s="94"/>
      <c r="O225" s="94"/>
      <c r="P225" s="94"/>
    </row>
    <row r="226" spans="2:16" x14ac:dyDescent="0.25">
      <c r="B226" s="94"/>
      <c r="C226" s="94"/>
      <c r="D226" s="94"/>
      <c r="H226" s="94"/>
      <c r="I226" s="94"/>
      <c r="J226" s="94"/>
      <c r="K226" s="94"/>
      <c r="L226" s="94"/>
      <c r="M226" s="94"/>
      <c r="N226" s="94"/>
      <c r="O226" s="94"/>
      <c r="P226" s="94"/>
    </row>
    <row r="227" spans="2:16" x14ac:dyDescent="0.25">
      <c r="B227" s="94"/>
      <c r="C227" s="94"/>
      <c r="D227" s="94"/>
      <c r="H227" s="94"/>
      <c r="I227" s="94"/>
      <c r="J227" s="94"/>
      <c r="K227" s="94"/>
      <c r="L227" s="94"/>
      <c r="M227" s="94"/>
      <c r="N227" s="94"/>
      <c r="O227" s="94"/>
      <c r="P227" s="94"/>
    </row>
    <row r="228" spans="2:16" x14ac:dyDescent="0.25">
      <c r="B228" s="94"/>
      <c r="C228" s="94"/>
      <c r="D228" s="94"/>
      <c r="H228" s="94"/>
      <c r="I228" s="94"/>
      <c r="J228" s="94"/>
      <c r="K228" s="94"/>
      <c r="L228" s="94"/>
      <c r="M228" s="94"/>
      <c r="N228" s="94"/>
      <c r="O228" s="94"/>
      <c r="P228" s="94"/>
    </row>
    <row r="229" spans="2:16" x14ac:dyDescent="0.25">
      <c r="B229" s="94"/>
      <c r="C229" s="94"/>
      <c r="D229" s="94"/>
      <c r="H229" s="94"/>
      <c r="I229" s="94"/>
      <c r="J229" s="94"/>
      <c r="K229" s="94"/>
      <c r="L229" s="94"/>
      <c r="M229" s="94"/>
      <c r="N229" s="94"/>
      <c r="O229" s="94"/>
      <c r="P229" s="94"/>
    </row>
  </sheetData>
  <sheetProtection algorithmName="SHA-512" hashValue="kX2NoQvYw4z7VrJpT2gic14+/rTyk42H0r3wdee19M3nax1jSxXSd40zeE14/qfabjDvEgLISrBPn3LHkjh8Mg==" saltValue="bd6Lti0CRqLK8SZaAggF6w==" spinCount="100000" sheet="1" objects="1" scenarios="1"/>
  <mergeCells count="11">
    <mergeCell ref="A1:C3"/>
    <mergeCell ref="B5:D5"/>
    <mergeCell ref="I5:K5"/>
    <mergeCell ref="B12:D12"/>
    <mergeCell ref="I12:K12"/>
    <mergeCell ref="D1:U3"/>
    <mergeCell ref="A42:U42"/>
    <mergeCell ref="A45:D45"/>
    <mergeCell ref="I45:L45"/>
    <mergeCell ref="B53:D53"/>
    <mergeCell ref="I53:K53"/>
  </mergeCells>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7"/>
  <sheetViews>
    <sheetView showGridLines="0" view="pageBreakPreview" zoomScale="85" zoomScaleNormal="80" zoomScaleSheetLayoutView="85" workbookViewId="0">
      <selection activeCell="C13" sqref="C13"/>
    </sheetView>
  </sheetViews>
  <sheetFormatPr baseColWidth="10" defaultColWidth="11.42578125" defaultRowHeight="15" x14ac:dyDescent="0.25"/>
  <cols>
    <col min="1" max="3" width="20.7109375" customWidth="1"/>
    <col min="4" max="7" width="15.7109375" customWidth="1"/>
  </cols>
  <sheetData>
    <row r="1" spans="1:18" ht="30" customHeight="1" x14ac:dyDescent="0.25">
      <c r="A1" s="940"/>
      <c r="B1" s="941"/>
      <c r="C1" s="908" t="s">
        <v>0</v>
      </c>
      <c r="D1" s="909"/>
      <c r="E1" s="909"/>
      <c r="F1" s="909"/>
      <c r="G1" s="909"/>
      <c r="H1" s="909"/>
      <c r="I1" s="909"/>
      <c r="J1" s="909"/>
      <c r="K1" s="909"/>
      <c r="L1" s="909"/>
      <c r="M1" s="909"/>
      <c r="N1" s="909"/>
      <c r="O1" s="909"/>
      <c r="P1" s="909"/>
      <c r="Q1" s="909"/>
      <c r="R1" s="910"/>
    </row>
    <row r="2" spans="1:18" ht="30" customHeight="1" x14ac:dyDescent="0.25">
      <c r="A2" s="930"/>
      <c r="B2" s="942"/>
      <c r="C2" s="911"/>
      <c r="D2" s="912"/>
      <c r="E2" s="912"/>
      <c r="F2" s="912"/>
      <c r="G2" s="912"/>
      <c r="H2" s="912"/>
      <c r="I2" s="912"/>
      <c r="J2" s="912"/>
      <c r="K2" s="912"/>
      <c r="L2" s="912"/>
      <c r="M2" s="912"/>
      <c r="N2" s="912"/>
      <c r="O2" s="912"/>
      <c r="P2" s="912"/>
      <c r="Q2" s="912"/>
      <c r="R2" s="913"/>
    </row>
    <row r="3" spans="1:18" ht="30" customHeight="1" thickBot="1" x14ac:dyDescent="0.3">
      <c r="A3" s="943"/>
      <c r="B3" s="944"/>
      <c r="C3" s="914"/>
      <c r="D3" s="915"/>
      <c r="E3" s="915"/>
      <c r="F3" s="915"/>
      <c r="G3" s="915"/>
      <c r="H3" s="915"/>
      <c r="I3" s="915"/>
      <c r="J3" s="915"/>
      <c r="K3" s="915"/>
      <c r="L3" s="915"/>
      <c r="M3" s="915"/>
      <c r="N3" s="915"/>
      <c r="O3" s="915"/>
      <c r="P3" s="915"/>
      <c r="Q3" s="915"/>
      <c r="R3" s="916"/>
    </row>
    <row r="4" spans="1:18" ht="15.75" thickBot="1" x14ac:dyDescent="0.3"/>
    <row r="5" spans="1:18" ht="57.75" customHeight="1" thickBot="1" x14ac:dyDescent="0.3">
      <c r="B5" s="945" t="s">
        <v>262</v>
      </c>
      <c r="C5" s="946"/>
      <c r="D5" s="947"/>
      <c r="F5" s="948" t="s">
        <v>263</v>
      </c>
      <c r="G5" s="949"/>
      <c r="H5" s="950"/>
      <c r="J5" s="951" t="s">
        <v>264</v>
      </c>
      <c r="K5" s="952"/>
      <c r="M5" s="953" t="s">
        <v>265</v>
      </c>
      <c r="N5" s="954"/>
      <c r="O5" s="152"/>
      <c r="P5" s="152"/>
      <c r="Q5" s="152"/>
    </row>
    <row r="6" spans="1:18" ht="30" customHeight="1" thickBot="1" x14ac:dyDescent="0.3">
      <c r="B6" s="582" t="s">
        <v>191</v>
      </c>
      <c r="C6" s="583" t="s">
        <v>192</v>
      </c>
      <c r="D6" s="583" t="s">
        <v>106</v>
      </c>
      <c r="F6" s="593" t="s">
        <v>101</v>
      </c>
      <c r="G6" s="594" t="s">
        <v>107</v>
      </c>
      <c r="H6" s="595" t="s">
        <v>55</v>
      </c>
      <c r="J6" s="603" cm="1">
        <f t="array" ref="J6:K10">LINEST(G7:G8,F7:F8,TRUE,TRUE)</f>
        <v>-4.4000000000000003E-3</v>
      </c>
      <c r="K6" s="604">
        <v>0.247</v>
      </c>
      <c r="M6" s="603" cm="1">
        <f t="array" ref="M6:N10">LINEST(H7:H8,F7:F8,TRUE,TRUE)</f>
        <v>0</v>
      </c>
      <c r="N6" s="604">
        <v>1.4E-2</v>
      </c>
      <c r="O6" s="152"/>
      <c r="P6" s="152"/>
      <c r="Q6" s="152"/>
    </row>
    <row r="7" spans="1:18" ht="30" customHeight="1" x14ac:dyDescent="0.25">
      <c r="B7" s="584">
        <v>30</v>
      </c>
      <c r="C7" s="585">
        <v>0.29399999999999998</v>
      </c>
      <c r="D7" s="586">
        <v>0.1</v>
      </c>
      <c r="F7" s="584">
        <v>10</v>
      </c>
      <c r="G7" s="596">
        <v>0.20300000000000001</v>
      </c>
      <c r="H7" s="597">
        <v>1.4E-2</v>
      </c>
      <c r="J7" s="605">
        <v>0</v>
      </c>
      <c r="K7" s="606">
        <v>0</v>
      </c>
      <c r="M7" s="605">
        <v>0</v>
      </c>
      <c r="N7" s="606">
        <v>0</v>
      </c>
      <c r="O7" s="152"/>
      <c r="P7" s="152"/>
      <c r="Q7" s="152"/>
    </row>
    <row r="8" spans="1:18" ht="30" customHeight="1" x14ac:dyDescent="0.25">
      <c r="B8" s="587">
        <v>50</v>
      </c>
      <c r="C8" s="588">
        <v>0.318</v>
      </c>
      <c r="D8" s="589">
        <v>0.21199999999999999</v>
      </c>
      <c r="F8" s="587">
        <v>25</v>
      </c>
      <c r="G8" s="598">
        <v>0.13700000000000001</v>
      </c>
      <c r="H8" s="599">
        <v>1.4E-2</v>
      </c>
      <c r="I8" s="143"/>
      <c r="J8" s="605">
        <v>1</v>
      </c>
      <c r="K8" s="606">
        <v>0</v>
      </c>
      <c r="M8" s="605">
        <v>1</v>
      </c>
      <c r="N8" s="606">
        <v>0</v>
      </c>
      <c r="O8" s="152"/>
      <c r="P8" s="152"/>
      <c r="Q8" s="152"/>
    </row>
    <row r="9" spans="1:18" ht="30" customHeight="1" thickBot="1" x14ac:dyDescent="0.3">
      <c r="B9" s="590">
        <v>80</v>
      </c>
      <c r="C9" s="591">
        <v>0.441</v>
      </c>
      <c r="D9" s="592">
        <v>0.16700000000000001</v>
      </c>
      <c r="F9" s="587">
        <v>40</v>
      </c>
      <c r="G9" s="598">
        <v>0.216</v>
      </c>
      <c r="H9" s="589">
        <v>0.01</v>
      </c>
      <c r="J9" s="607" t="e">
        <v>#NUM!</v>
      </c>
      <c r="K9" s="606">
        <v>0</v>
      </c>
      <c r="M9" s="607" t="e">
        <v>#NUM!</v>
      </c>
      <c r="N9" s="610">
        <v>0</v>
      </c>
      <c r="O9" s="152"/>
      <c r="P9" s="152"/>
      <c r="Q9" s="152"/>
    </row>
    <row r="10" spans="1:18" ht="30" customHeight="1" thickBot="1" x14ac:dyDescent="0.3">
      <c r="F10" s="600">
        <v>20</v>
      </c>
      <c r="G10" s="601">
        <f>J6*F10+K6</f>
        <v>0.15899999999999997</v>
      </c>
      <c r="H10" s="602">
        <f>M6*F10+N6</f>
        <v>1.4E-2</v>
      </c>
      <c r="J10" s="608">
        <v>2.1780000000000002E-3</v>
      </c>
      <c r="K10" s="609">
        <v>0</v>
      </c>
      <c r="M10" s="608">
        <v>0</v>
      </c>
      <c r="N10" s="609">
        <v>0</v>
      </c>
    </row>
    <row r="11" spans="1:18" ht="30" customHeight="1" x14ac:dyDescent="0.25">
      <c r="B11">
        <f t="array" ref="B11:D14">+LINEST(C7:C9,B7:B9^{2},1,1)</f>
        <v>2.762598917117868E-5</v>
      </c>
      <c r="C11">
        <v>0.26075510204081631</v>
      </c>
      <c r="D11" t="e">
        <v>#N/A</v>
      </c>
    </row>
    <row r="12" spans="1:18" ht="30" customHeight="1" x14ac:dyDescent="0.25">
      <c r="B12" s="143">
        <v>3.7223582536673855E-6</v>
      </c>
      <c r="C12" s="143">
        <v>1.4892534656826857E-2</v>
      </c>
      <c r="D12" s="143" t="e">
        <v>#N/A</v>
      </c>
      <c r="E12" s="143"/>
      <c r="F12" s="143"/>
      <c r="G12" s="143"/>
      <c r="H12" s="143"/>
      <c r="I12" s="143"/>
      <c r="J12" s="143"/>
      <c r="K12" s="143"/>
      <c r="L12" s="143" cm="1">
        <f t="array" ref="L12:M16">LINEST(C7:C9,B7:B9,TRUE,TRUE)</f>
        <v>3.0315789473684212E-3</v>
      </c>
      <c r="M12">
        <v>0.18931578947368419</v>
      </c>
    </row>
    <row r="13" spans="1:18" ht="30" customHeight="1" x14ac:dyDescent="0.25">
      <c r="B13" s="143">
        <v>0.98216854892227134</v>
      </c>
      <c r="C13" s="143">
        <v>1.4892534656826856E-2</v>
      </c>
      <c r="D13" s="143" t="e">
        <v>#N/A</v>
      </c>
      <c r="E13" s="143"/>
      <c r="F13" s="143"/>
      <c r="G13" s="143"/>
      <c r="H13" s="143"/>
      <c r="I13" s="143"/>
      <c r="J13" s="143"/>
      <c r="K13" s="143"/>
      <c r="L13" s="143">
        <v>7.9309694872890682E-4</v>
      </c>
      <c r="M13">
        <v>4.5329266288695519E-2</v>
      </c>
    </row>
    <row r="14" spans="1:18" ht="30" customHeight="1" x14ac:dyDescent="0.25">
      <c r="B14" s="143">
        <v>55.080685505678922</v>
      </c>
      <c r="C14" s="143">
        <v>1</v>
      </c>
      <c r="D14" s="143" t="e">
        <v>#N/A</v>
      </c>
      <c r="E14" s="143"/>
      <c r="F14" s="143"/>
      <c r="G14" s="143"/>
      <c r="H14" s="143"/>
      <c r="I14" s="143"/>
      <c r="J14" s="143"/>
      <c r="K14" s="143"/>
      <c r="L14" s="143">
        <v>0.93594333155609721</v>
      </c>
      <c r="M14">
        <v>2.8226527276752678E-2</v>
      </c>
    </row>
    <row r="15" spans="1:18" ht="30" customHeight="1" x14ac:dyDescent="0.25">
      <c r="B15" s="143"/>
      <c r="C15" s="143"/>
      <c r="D15" s="143"/>
      <c r="E15" s="143"/>
      <c r="F15" s="143"/>
      <c r="G15" s="143"/>
      <c r="H15" s="143"/>
      <c r="I15" s="143"/>
      <c r="L15">
        <v>14.611177170035678</v>
      </c>
      <c r="M15">
        <v>1</v>
      </c>
    </row>
    <row r="16" spans="1:18" ht="30" customHeight="1" x14ac:dyDescent="0.25">
      <c r="L16">
        <v>1.1641263157894738E-2</v>
      </c>
      <c r="M16">
        <v>7.9673684210526295E-4</v>
      </c>
    </row>
    <row r="17" spans="1:17" ht="30" customHeight="1" x14ac:dyDescent="0.25">
      <c r="B17" s="938" t="s">
        <v>108</v>
      </c>
      <c r="C17" s="938"/>
      <c r="D17" s="938"/>
      <c r="E17" s="938"/>
      <c r="F17" s="938"/>
      <c r="G17" s="1"/>
      <c r="I17" s="143" t="s">
        <v>109</v>
      </c>
    </row>
    <row r="18" spans="1:17" ht="30" customHeight="1" x14ac:dyDescent="0.25">
      <c r="A18" s="143"/>
      <c r="B18" s="145">
        <v>2</v>
      </c>
      <c r="C18" s="145">
        <v>1</v>
      </c>
      <c r="D18" s="145">
        <v>0</v>
      </c>
      <c r="E18" s="145"/>
      <c r="F18" s="145"/>
      <c r="G18" s="143"/>
      <c r="H18" s="143"/>
      <c r="I18" s="143"/>
      <c r="J18" s="143"/>
      <c r="K18" s="143"/>
      <c r="L18" s="143"/>
      <c r="N18" s="143"/>
      <c r="O18" s="143"/>
      <c r="P18" s="143"/>
      <c r="Q18" s="143"/>
    </row>
    <row r="19" spans="1:17" ht="30" customHeight="1" x14ac:dyDescent="0.25">
      <c r="B19" s="145">
        <f t="array" ref="B19:F21">+LINEST(C7:C9,B7:B9^{1,2},1,1)</f>
        <v>5.7999999999999905E-5</v>
      </c>
      <c r="C19" s="611">
        <v>-3.4399999999999886E-3</v>
      </c>
      <c r="D19" s="145">
        <v>0.34499999999999964</v>
      </c>
      <c r="E19" s="145" t="e">
        <v>#N/A</v>
      </c>
      <c r="F19" s="145" t="e">
        <v>#N/A</v>
      </c>
      <c r="G19" s="143"/>
      <c r="H19" s="143"/>
      <c r="I19" s="143"/>
      <c r="J19" s="143"/>
      <c r="K19" s="143"/>
      <c r="L19" s="143"/>
      <c r="N19" s="143"/>
      <c r="O19" s="143"/>
      <c r="P19" s="143"/>
      <c r="Q19" s="143"/>
    </row>
    <row r="20" spans="1:17" ht="30" customHeight="1" x14ac:dyDescent="0.25">
      <c r="B20" s="145">
        <v>0</v>
      </c>
      <c r="C20" s="145">
        <v>0</v>
      </c>
      <c r="D20" s="145">
        <v>0</v>
      </c>
      <c r="E20" s="145" t="e">
        <v>#N/A</v>
      </c>
      <c r="F20" s="145" t="e">
        <v>#N/A</v>
      </c>
      <c r="G20" s="143"/>
      <c r="H20" s="143"/>
      <c r="I20" s="148" t="s">
        <v>110</v>
      </c>
      <c r="J20" s="143"/>
      <c r="K20" s="143"/>
      <c r="L20" s="143"/>
      <c r="N20" s="143"/>
      <c r="O20" s="143"/>
      <c r="P20" s="143"/>
      <c r="Q20" s="143"/>
    </row>
    <row r="21" spans="1:17" ht="30" customHeight="1" x14ac:dyDescent="0.25">
      <c r="B21" s="145">
        <v>1</v>
      </c>
      <c r="C21" s="145">
        <v>0</v>
      </c>
      <c r="D21" s="145" t="e">
        <v>#N/A</v>
      </c>
      <c r="E21" s="145" t="e">
        <v>#N/A</v>
      </c>
      <c r="F21" s="145" t="e">
        <v>#N/A</v>
      </c>
      <c r="G21" s="143"/>
      <c r="H21" s="143"/>
      <c r="I21" s="143"/>
      <c r="J21" s="143"/>
      <c r="K21" s="143"/>
      <c r="L21" s="143"/>
      <c r="N21" s="143"/>
      <c r="O21" s="143"/>
      <c r="P21" s="143"/>
      <c r="Q21" s="143"/>
    </row>
    <row r="22" spans="1:17" ht="30" customHeight="1" x14ac:dyDescent="0.25">
      <c r="B22" s="143"/>
      <c r="C22" s="143"/>
      <c r="D22" s="143"/>
      <c r="E22" s="143"/>
      <c r="F22" s="143"/>
      <c r="G22" s="143"/>
      <c r="H22" s="143"/>
      <c r="I22" s="143"/>
      <c r="J22" s="143"/>
      <c r="K22" s="143"/>
      <c r="L22" s="143"/>
      <c r="M22" s="143"/>
      <c r="N22" s="143"/>
      <c r="O22" s="143"/>
      <c r="P22" s="143"/>
      <c r="Q22" s="143"/>
    </row>
    <row r="23" spans="1:17" ht="30" customHeight="1" x14ac:dyDescent="0.25">
      <c r="B23" s="143"/>
      <c r="C23" s="143"/>
      <c r="D23" s="143"/>
      <c r="E23" s="143"/>
      <c r="F23" s="143"/>
      <c r="G23" s="143"/>
      <c r="H23" s="143"/>
      <c r="I23" s="143"/>
      <c r="J23" s="143"/>
      <c r="K23" s="143"/>
      <c r="L23" s="143"/>
      <c r="M23" s="143"/>
      <c r="N23" s="143"/>
      <c r="O23" s="143"/>
      <c r="P23" s="143"/>
      <c r="Q23" s="143"/>
    </row>
    <row r="24" spans="1:17" ht="30" customHeight="1" x14ac:dyDescent="0.25">
      <c r="B24" s="939" t="s">
        <v>111</v>
      </c>
      <c r="C24" s="939"/>
      <c r="D24" s="939"/>
      <c r="E24" s="939"/>
      <c r="F24" s="939"/>
      <c r="G24" s="143"/>
      <c r="H24" s="143"/>
      <c r="I24" s="143"/>
      <c r="J24" s="143"/>
      <c r="K24" s="143"/>
      <c r="L24" s="143"/>
      <c r="M24" s="150"/>
      <c r="N24" s="150"/>
      <c r="O24" s="150"/>
      <c r="P24" s="150"/>
      <c r="Q24" s="150"/>
    </row>
    <row r="25" spans="1:17" ht="30" customHeight="1" x14ac:dyDescent="0.25">
      <c r="B25" s="5">
        <v>2</v>
      </c>
      <c r="C25" s="5">
        <v>1</v>
      </c>
      <c r="D25" s="5">
        <v>0</v>
      </c>
      <c r="E25" s="5"/>
      <c r="F25" s="5"/>
    </row>
    <row r="26" spans="1:17" ht="30" customHeight="1" x14ac:dyDescent="0.25">
      <c r="B26" s="145">
        <f t="array" ref="B26:F28">+LINEST(D7:D9,B7:B9^{1,2},1,1)</f>
        <v>-1.4199999999999968E-4</v>
      </c>
      <c r="C26" s="145">
        <v>1.6959999999999965E-2</v>
      </c>
      <c r="D26" s="145">
        <v>-0.28099999999999931</v>
      </c>
      <c r="E26" s="145" t="e">
        <v>#N/A</v>
      </c>
      <c r="F26" s="145" t="e">
        <v>#N/A</v>
      </c>
      <c r="G26" s="143"/>
      <c r="H26" s="143"/>
      <c r="I26" s="143"/>
      <c r="J26" s="143"/>
      <c r="K26" s="143"/>
      <c r="L26" s="143"/>
      <c r="M26" s="143"/>
      <c r="N26" s="143"/>
      <c r="O26" s="143"/>
      <c r="P26" s="143"/>
      <c r="Q26" s="143"/>
    </row>
    <row r="27" spans="1:17" ht="30" customHeight="1" x14ac:dyDescent="0.25">
      <c r="B27" s="145">
        <v>0</v>
      </c>
      <c r="C27" s="145">
        <v>0</v>
      </c>
      <c r="D27" s="145">
        <v>0</v>
      </c>
      <c r="E27" s="145" t="e">
        <v>#N/A</v>
      </c>
      <c r="F27" s="145" t="e">
        <v>#N/A</v>
      </c>
      <c r="G27" s="143"/>
      <c r="H27" s="143"/>
      <c r="I27" s="143"/>
      <c r="J27" s="143"/>
      <c r="K27" s="143"/>
      <c r="L27" s="143"/>
      <c r="M27" s="143"/>
      <c r="N27" s="143"/>
      <c r="O27" s="143"/>
      <c r="P27" s="143"/>
      <c r="Q27" s="143"/>
    </row>
    <row r="28" spans="1:17" ht="30" customHeight="1" x14ac:dyDescent="0.25">
      <c r="B28" s="145">
        <v>1</v>
      </c>
      <c r="C28" s="145">
        <v>0</v>
      </c>
      <c r="D28" s="145" t="e">
        <v>#N/A</v>
      </c>
      <c r="E28" s="145" t="e">
        <v>#N/A</v>
      </c>
      <c r="F28" s="145" t="e">
        <v>#N/A</v>
      </c>
      <c r="G28" s="143"/>
      <c r="H28" s="143"/>
      <c r="I28" s="143"/>
      <c r="J28" s="143"/>
      <c r="K28" s="143"/>
      <c r="L28" s="143"/>
      <c r="M28" s="143"/>
      <c r="N28" s="143"/>
      <c r="O28" s="143"/>
      <c r="P28" s="143"/>
      <c r="Q28" s="143"/>
    </row>
    <row r="29" spans="1:17" ht="30" customHeight="1" x14ac:dyDescent="0.25">
      <c r="B29" s="143"/>
      <c r="C29" s="143"/>
      <c r="D29" s="143"/>
      <c r="E29" s="143"/>
      <c r="F29" s="143"/>
      <c r="G29" s="143"/>
      <c r="H29" s="143"/>
      <c r="I29" s="143"/>
      <c r="J29" s="143"/>
      <c r="K29" s="143"/>
      <c r="L29" s="143"/>
      <c r="M29" s="143"/>
      <c r="N29" s="143"/>
      <c r="O29" s="143"/>
      <c r="P29" s="143"/>
      <c r="Q29" s="143"/>
    </row>
    <row r="30" spans="1:17" ht="30" customHeight="1" x14ac:dyDescent="0.25">
      <c r="B30" s="143"/>
      <c r="C30" s="143"/>
      <c r="D30" s="143"/>
      <c r="E30" s="143"/>
      <c r="F30" s="143"/>
      <c r="G30" s="143"/>
      <c r="H30" s="143"/>
      <c r="I30" s="143"/>
      <c r="J30" s="143"/>
      <c r="K30" s="143"/>
      <c r="L30" s="143"/>
      <c r="M30" s="143"/>
      <c r="N30" s="143"/>
      <c r="O30" s="143"/>
      <c r="P30" s="143"/>
      <c r="Q30" s="143"/>
    </row>
    <row r="31" spans="1:17" ht="30" customHeight="1" x14ac:dyDescent="0.25">
      <c r="B31" s="143"/>
      <c r="C31" s="143"/>
      <c r="D31" s="143"/>
      <c r="E31" s="143"/>
      <c r="F31" s="143"/>
      <c r="G31" s="143"/>
      <c r="H31" s="143"/>
      <c r="I31" s="143"/>
      <c r="J31" s="143"/>
      <c r="K31" s="143"/>
      <c r="L31" s="143"/>
      <c r="M31" s="143"/>
      <c r="N31" s="143"/>
      <c r="O31" s="143"/>
      <c r="P31" s="143"/>
      <c r="Q31" s="143"/>
    </row>
    <row r="32" spans="1:17" ht="30" customHeight="1" x14ac:dyDescent="0.25">
      <c r="B32" s="143"/>
      <c r="C32" s="143"/>
      <c r="D32" s="143"/>
      <c r="E32" s="150"/>
      <c r="F32" s="150"/>
      <c r="G32" s="150"/>
      <c r="H32" s="150"/>
      <c r="I32" s="150"/>
      <c r="J32" s="143"/>
      <c r="K32" s="143"/>
      <c r="L32" s="143"/>
      <c r="M32" s="150"/>
      <c r="N32" s="150"/>
      <c r="O32" s="150"/>
      <c r="P32" s="150"/>
      <c r="Q32" s="150"/>
    </row>
    <row r="33" spans="2:17" ht="30" customHeight="1" x14ac:dyDescent="0.25"/>
    <row r="34" spans="2:17" ht="30" customHeight="1" x14ac:dyDescent="0.25">
      <c r="B34" s="143"/>
      <c r="C34" s="143"/>
      <c r="D34" s="143"/>
      <c r="E34" s="143"/>
      <c r="F34" s="143"/>
      <c r="G34" s="143"/>
      <c r="H34" s="143"/>
      <c r="I34" s="143"/>
      <c r="J34" s="143"/>
      <c r="K34" s="143"/>
      <c r="L34" s="143"/>
      <c r="M34" s="143"/>
      <c r="N34" s="143"/>
      <c r="O34" s="143"/>
      <c r="P34" s="143"/>
      <c r="Q34" s="143"/>
    </row>
    <row r="35" spans="2:17" ht="30" customHeight="1" x14ac:dyDescent="0.25">
      <c r="B35" s="143"/>
      <c r="C35" s="143"/>
      <c r="D35" s="143"/>
      <c r="E35" s="143"/>
      <c r="F35" s="143"/>
      <c r="G35" s="143"/>
      <c r="H35" s="143"/>
      <c r="I35" s="143"/>
      <c r="J35" s="143"/>
      <c r="K35" s="143"/>
      <c r="L35" s="143"/>
      <c r="M35" s="143"/>
      <c r="N35" s="143"/>
      <c r="O35" s="143"/>
      <c r="P35" s="143"/>
      <c r="Q35" s="143"/>
    </row>
    <row r="36" spans="2:17" ht="30" customHeight="1" x14ac:dyDescent="0.25">
      <c r="B36" s="143"/>
      <c r="C36" s="143"/>
      <c r="D36" s="143"/>
      <c r="E36" s="143"/>
      <c r="F36" s="143"/>
      <c r="G36" s="143"/>
      <c r="H36" s="143"/>
      <c r="I36" s="143"/>
      <c r="J36" s="143"/>
      <c r="K36" s="143"/>
      <c r="L36" s="143"/>
      <c r="M36" s="143"/>
      <c r="N36" s="143"/>
      <c r="O36" s="143"/>
      <c r="P36" s="143"/>
      <c r="Q36" s="143"/>
    </row>
    <row r="37" spans="2:17" ht="30" customHeight="1" x14ac:dyDescent="0.25">
      <c r="B37" s="143"/>
      <c r="C37" s="143"/>
      <c r="D37" s="143"/>
      <c r="E37" s="143"/>
      <c r="F37" s="143"/>
      <c r="G37" s="143"/>
      <c r="H37" s="143"/>
      <c r="I37" s="143"/>
      <c r="J37" s="143"/>
      <c r="K37" s="143"/>
      <c r="L37" s="143"/>
      <c r="M37" s="143"/>
      <c r="N37" s="143"/>
      <c r="O37" s="143"/>
      <c r="P37" s="143"/>
      <c r="Q37" s="143"/>
    </row>
    <row r="38" spans="2:17" ht="30" customHeight="1" x14ac:dyDescent="0.25">
      <c r="B38" s="143"/>
      <c r="C38" s="143"/>
      <c r="D38" s="143"/>
      <c r="E38" s="143"/>
      <c r="F38" s="143"/>
      <c r="G38" s="143"/>
      <c r="H38" s="143"/>
      <c r="I38" s="143"/>
      <c r="J38" s="143"/>
      <c r="K38" s="143"/>
      <c r="L38" s="143"/>
      <c r="M38" s="143"/>
      <c r="N38" s="143"/>
      <c r="O38" s="143"/>
      <c r="P38" s="143"/>
      <c r="Q38" s="143"/>
    </row>
    <row r="39" spans="2:17" ht="30" customHeight="1" x14ac:dyDescent="0.25">
      <c r="B39" s="143"/>
      <c r="C39" s="143"/>
      <c r="D39" s="143"/>
      <c r="E39" s="143"/>
      <c r="F39" s="143"/>
      <c r="G39" s="143"/>
      <c r="H39" s="143"/>
      <c r="I39" s="143"/>
      <c r="J39" s="143"/>
      <c r="K39" s="143"/>
      <c r="L39" s="143"/>
      <c r="M39" s="143"/>
      <c r="N39" s="143"/>
      <c r="O39" s="143"/>
      <c r="P39" s="143"/>
      <c r="Q39" s="143"/>
    </row>
    <row r="40" spans="2:17" ht="30" customHeight="1" x14ac:dyDescent="0.25">
      <c r="B40" s="143"/>
      <c r="C40" s="143"/>
      <c r="D40" s="143"/>
      <c r="E40" s="150"/>
      <c r="F40" s="150"/>
      <c r="G40" s="150"/>
      <c r="H40" s="150"/>
      <c r="I40" s="150"/>
      <c r="J40" s="143"/>
      <c r="K40" s="143"/>
      <c r="L40" s="143"/>
      <c r="M40" s="150"/>
      <c r="N40" s="150"/>
      <c r="O40" s="150"/>
      <c r="P40" s="150"/>
      <c r="Q40" s="150"/>
    </row>
    <row r="41" spans="2:17" ht="30" customHeight="1" x14ac:dyDescent="0.25"/>
    <row r="42" spans="2:17" ht="30" customHeight="1" x14ac:dyDescent="0.25"/>
    <row r="43" spans="2:17" ht="30" customHeight="1" x14ac:dyDescent="0.25"/>
    <row r="44" spans="2:17" ht="30" customHeight="1" x14ac:dyDescent="0.25"/>
    <row r="45" spans="2:17" ht="30" customHeight="1" x14ac:dyDescent="0.25"/>
    <row r="46" spans="2:17" ht="30" customHeight="1" x14ac:dyDescent="0.25"/>
    <row r="47" spans="2:17" ht="30" customHeight="1" x14ac:dyDescent="0.25"/>
    <row r="48" spans="2:17" ht="30" customHeight="1" x14ac:dyDescent="0.25"/>
    <row r="49" ht="30" customHeight="1" x14ac:dyDescent="0.25"/>
    <row r="50" ht="30" customHeight="1" x14ac:dyDescent="0.25"/>
    <row r="51" ht="30" customHeight="1" x14ac:dyDescent="0.25"/>
    <row r="52" ht="30" customHeight="1" x14ac:dyDescent="0.25"/>
    <row r="53" ht="30" customHeight="1" x14ac:dyDescent="0.25"/>
    <row r="54" ht="30" customHeight="1" x14ac:dyDescent="0.25"/>
    <row r="55" ht="30" customHeight="1" x14ac:dyDescent="0.25"/>
    <row r="56" ht="30" customHeight="1" x14ac:dyDescent="0.25"/>
    <row r="57" ht="30" customHeight="1" x14ac:dyDescent="0.25"/>
    <row r="58" ht="30" customHeight="1" x14ac:dyDescent="0.25"/>
    <row r="59" ht="30" customHeight="1" x14ac:dyDescent="0.25"/>
    <row r="60" ht="30" customHeight="1" x14ac:dyDescent="0.25"/>
    <row r="61" ht="30" customHeight="1" x14ac:dyDescent="0.25"/>
    <row r="62" ht="30" customHeight="1" x14ac:dyDescent="0.25"/>
    <row r="63" ht="30" customHeight="1" x14ac:dyDescent="0.25"/>
    <row r="64" ht="30" customHeight="1" x14ac:dyDescent="0.25"/>
    <row r="65" ht="30" customHeight="1" x14ac:dyDescent="0.25"/>
    <row r="66" ht="30" customHeight="1" x14ac:dyDescent="0.25"/>
    <row r="67" ht="30" customHeight="1" x14ac:dyDescent="0.25"/>
    <row r="68" ht="30" customHeight="1" x14ac:dyDescent="0.25"/>
    <row r="69" ht="30" customHeight="1" x14ac:dyDescent="0.25"/>
    <row r="70" ht="30" customHeight="1" x14ac:dyDescent="0.25"/>
    <row r="71" ht="30" customHeight="1" x14ac:dyDescent="0.25"/>
    <row r="72" ht="30" customHeight="1" x14ac:dyDescent="0.25"/>
    <row r="73" ht="30" customHeight="1" x14ac:dyDescent="0.25"/>
    <row r="74" ht="30" customHeight="1" x14ac:dyDescent="0.25"/>
    <row r="75" ht="30" customHeight="1" x14ac:dyDescent="0.25"/>
    <row r="76" ht="30" customHeight="1" x14ac:dyDescent="0.25"/>
    <row r="77" ht="30" customHeight="1" x14ac:dyDescent="0.25"/>
  </sheetData>
  <sheetProtection algorithmName="SHA-512" hashValue="uDJO+L0MukflAToeXf0op1gaV0qeqIDNcNlmcuwPXg6E77RTXIrJ+wvxeJvQ6eXFjn8X5i/4sOkut4iGsmZVxA==" saltValue="8X5BWdgd3COcOVOUrTDPLw==" spinCount="100000" sheet="1" objects="1" scenarios="1"/>
  <mergeCells count="8">
    <mergeCell ref="B17:F17"/>
    <mergeCell ref="B24:F24"/>
    <mergeCell ref="A1:B3"/>
    <mergeCell ref="B5:D5"/>
    <mergeCell ref="F5:H5"/>
    <mergeCell ref="C1:R3"/>
    <mergeCell ref="J5:K5"/>
    <mergeCell ref="M5:N5"/>
  </mergeCells>
  <phoneticPr fontId="31" type="noConversion"/>
  <pageMargins left="0.70866141732283472" right="0.70866141732283472" top="0.74803149606299213" bottom="0.74803149606299213" header="0.31496062992125984" footer="0.31496062992125984"/>
  <pageSetup paperSize="9" scale="28" orientation="portrait" r:id="rId1"/>
  <headerFooter>
    <oddFooter>&amp;RRT03-F60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17"/>
  <sheetViews>
    <sheetView showGridLines="0" tabSelected="1" view="pageBreakPreview" topLeftCell="A84" zoomScaleNormal="100" zoomScaleSheetLayoutView="100" workbookViewId="0">
      <selection activeCell="H9" sqref="H9"/>
    </sheetView>
  </sheetViews>
  <sheetFormatPr baseColWidth="10" defaultColWidth="11.42578125" defaultRowHeight="14.25" x14ac:dyDescent="0.2"/>
  <cols>
    <col min="1" max="1" width="5.7109375" style="396" customWidth="1"/>
    <col min="2" max="2" width="17.42578125" style="396" customWidth="1"/>
    <col min="3" max="3" width="8.85546875" style="396" customWidth="1"/>
    <col min="4" max="4" width="7.42578125" style="396" customWidth="1"/>
    <col min="5" max="5" width="7" style="396" customWidth="1"/>
    <col min="6" max="6" width="16.7109375" style="396" customWidth="1"/>
    <col min="7" max="7" width="18.42578125" style="396" customWidth="1"/>
    <col min="8" max="8" width="15" style="396" customWidth="1"/>
    <col min="9" max="9" width="15.7109375" style="396" customWidth="1"/>
    <col min="10" max="10" width="12.5703125" style="396" customWidth="1"/>
    <col min="11" max="11" width="14.42578125" style="396" customWidth="1"/>
    <col min="12" max="12" width="5.7109375" style="396" customWidth="1"/>
    <col min="13" max="16384" width="11.42578125" style="396"/>
  </cols>
  <sheetData>
    <row r="1" spans="1:12" ht="125.1" customHeight="1" x14ac:dyDescent="0.25">
      <c r="A1"/>
      <c r="B1"/>
      <c r="C1"/>
      <c r="D1"/>
      <c r="E1"/>
      <c r="F1"/>
      <c r="G1"/>
      <c r="H1"/>
      <c r="I1"/>
      <c r="J1"/>
      <c r="K1"/>
      <c r="L1"/>
    </row>
    <row r="2" spans="1:12" ht="35.1" customHeight="1" x14ac:dyDescent="0.2">
      <c r="A2" s="469"/>
      <c r="B2" s="469"/>
      <c r="C2" s="469"/>
      <c r="D2" s="469"/>
      <c r="E2" s="469"/>
      <c r="F2" s="469"/>
      <c r="G2" s="469"/>
      <c r="H2" s="469"/>
      <c r="I2" s="469"/>
      <c r="J2" s="469"/>
      <c r="K2" s="469"/>
    </row>
    <row r="3" spans="1:12" ht="64.5" customHeight="1" x14ac:dyDescent="0.25">
      <c r="A3" s="469"/>
      <c r="B3" s="469"/>
      <c r="C3" s="469"/>
      <c r="D3" s="469"/>
      <c r="E3" s="469"/>
      <c r="F3" s="469"/>
      <c r="G3" s="469"/>
      <c r="H3" s="424"/>
      <c r="I3" s="959" t="s">
        <v>116</v>
      </c>
      <c r="J3" s="959"/>
      <c r="K3" s="969" t="str">
        <f>'DATOS  '!N5</f>
        <v>LCTH-XXX-XX</v>
      </c>
      <c r="L3" s="969"/>
    </row>
    <row r="4" spans="1:12" ht="30" customHeight="1" x14ac:dyDescent="0.2">
      <c r="A4" s="982" t="s">
        <v>117</v>
      </c>
      <c r="B4" s="982"/>
      <c r="C4" s="982"/>
      <c r="D4" s="982"/>
      <c r="E4" s="982"/>
      <c r="F4" s="982"/>
      <c r="G4" s="982"/>
      <c r="H4" s="982"/>
      <c r="I4" s="982"/>
      <c r="J4" s="982"/>
      <c r="K4" s="982"/>
      <c r="L4" s="982"/>
    </row>
    <row r="5" spans="1:12" ht="18" customHeight="1" x14ac:dyDescent="0.2">
      <c r="A5" s="466"/>
      <c r="B5" s="466"/>
      <c r="C5" s="466"/>
      <c r="D5" s="425"/>
      <c r="E5" s="425"/>
      <c r="F5" s="425"/>
      <c r="G5" s="395"/>
      <c r="H5" s="395"/>
      <c r="I5" s="395"/>
      <c r="J5" s="395"/>
      <c r="K5" s="395"/>
    </row>
    <row r="6" spans="1:12" ht="26.1" customHeight="1" x14ac:dyDescent="0.2">
      <c r="A6" s="971" t="s">
        <v>1</v>
      </c>
      <c r="B6" s="971"/>
      <c r="C6" s="466"/>
      <c r="D6" s="971">
        <f>+'DATOS  '!E5</f>
        <v>0</v>
      </c>
      <c r="E6" s="971"/>
      <c r="F6" s="971"/>
      <c r="G6" s="971"/>
      <c r="H6" s="971"/>
      <c r="I6" s="971"/>
      <c r="J6" s="971"/>
      <c r="K6" s="971"/>
      <c r="L6" s="971"/>
    </row>
    <row r="7" spans="1:12" ht="26.1" customHeight="1" x14ac:dyDescent="0.2">
      <c r="A7" s="991" t="s">
        <v>3</v>
      </c>
      <c r="B7" s="991"/>
      <c r="C7" s="470"/>
      <c r="D7" s="992">
        <f>+'DATOS  '!E6</f>
        <v>0</v>
      </c>
      <c r="E7" s="992"/>
      <c r="F7" s="992"/>
      <c r="G7" s="992"/>
      <c r="H7" s="992"/>
      <c r="I7" s="992"/>
      <c r="J7" s="992"/>
      <c r="K7" s="992"/>
      <c r="L7" s="992"/>
    </row>
    <row r="8" spans="1:12" ht="26.1" customHeight="1" x14ac:dyDescent="0.2">
      <c r="A8" s="991" t="s">
        <v>5</v>
      </c>
      <c r="B8" s="991"/>
      <c r="C8" s="470"/>
      <c r="D8" s="992">
        <f>+'DATOS  '!E7</f>
        <v>0</v>
      </c>
      <c r="E8" s="992"/>
      <c r="F8" s="992"/>
      <c r="G8" s="992"/>
      <c r="H8" s="992"/>
      <c r="I8" s="992"/>
      <c r="J8" s="992"/>
      <c r="K8" s="992"/>
      <c r="L8" s="992"/>
    </row>
    <row r="9" spans="1:12" ht="26.1" customHeight="1" x14ac:dyDescent="0.2">
      <c r="A9" s="464"/>
      <c r="B9" s="464"/>
      <c r="C9" s="466"/>
      <c r="D9" s="425"/>
      <c r="E9" s="425"/>
      <c r="F9" s="425"/>
      <c r="G9" s="425"/>
      <c r="H9" s="395"/>
      <c r="I9" s="395"/>
      <c r="J9" s="395"/>
      <c r="K9" s="395"/>
    </row>
    <row r="10" spans="1:12" ht="26.1" customHeight="1" x14ac:dyDescent="0.2">
      <c r="A10" s="971" t="s">
        <v>6</v>
      </c>
      <c r="B10" s="971"/>
      <c r="C10" s="971"/>
      <c r="D10" s="988">
        <f>'DATOS  '!E8</f>
        <v>0</v>
      </c>
      <c r="E10" s="988"/>
      <c r="F10" s="988"/>
      <c r="G10" s="395"/>
      <c r="I10" s="965" t="s">
        <v>9</v>
      </c>
      <c r="J10" s="965"/>
      <c r="K10" s="471">
        <f>'DATOS  '!E9</f>
        <v>0</v>
      </c>
    </row>
    <row r="11" spans="1:12" ht="26.1" customHeight="1" x14ac:dyDescent="0.2">
      <c r="A11" s="971"/>
      <c r="B11" s="971"/>
      <c r="C11" s="426"/>
      <c r="D11" s="971"/>
      <c r="E11" s="971"/>
      <c r="F11" s="971"/>
      <c r="G11" s="395"/>
      <c r="H11" s="395"/>
      <c r="I11" s="395"/>
      <c r="J11" s="395"/>
      <c r="K11" s="395"/>
    </row>
    <row r="12" spans="1:12" ht="26.1" customHeight="1" x14ac:dyDescent="0.2">
      <c r="A12" s="982" t="s">
        <v>118</v>
      </c>
      <c r="B12" s="982"/>
      <c r="C12" s="982"/>
      <c r="D12" s="982"/>
      <c r="E12" s="982"/>
      <c r="F12" s="982"/>
      <c r="G12" s="982"/>
      <c r="H12" s="982"/>
      <c r="I12" s="982"/>
      <c r="J12" s="982"/>
      <c r="K12" s="395"/>
    </row>
    <row r="13" spans="1:12" ht="26.1" customHeight="1" x14ac:dyDescent="0.2">
      <c r="A13" s="466"/>
      <c r="B13" s="466"/>
      <c r="C13" s="466"/>
      <c r="D13" s="466"/>
      <c r="E13" s="466"/>
      <c r="F13" s="425"/>
      <c r="G13" s="395"/>
      <c r="H13" s="395"/>
      <c r="I13" s="395"/>
      <c r="J13" s="395"/>
      <c r="K13" s="395"/>
    </row>
    <row r="14" spans="1:12" ht="26.1" customHeight="1" x14ac:dyDescent="0.2">
      <c r="A14" s="971" t="s">
        <v>119</v>
      </c>
      <c r="B14" s="971"/>
      <c r="C14" s="971"/>
      <c r="D14" s="989">
        <f>+'DATOS  '!E12</f>
        <v>0</v>
      </c>
      <c r="E14" s="989"/>
      <c r="F14" s="989"/>
      <c r="G14" s="989"/>
      <c r="H14" s="989"/>
      <c r="I14" s="989"/>
      <c r="J14" s="989"/>
      <c r="K14" s="989"/>
      <c r="L14" s="989"/>
    </row>
    <row r="15" spans="1:12" ht="26.1" customHeight="1" x14ac:dyDescent="0.2">
      <c r="A15" s="971" t="s">
        <v>14</v>
      </c>
      <c r="B15" s="971"/>
      <c r="C15" s="971"/>
      <c r="D15" s="987">
        <f>+'DATOS  '!E13</f>
        <v>0</v>
      </c>
      <c r="E15" s="987"/>
      <c r="F15" s="987"/>
      <c r="G15" s="987"/>
      <c r="H15" s="987"/>
      <c r="I15" s="987"/>
      <c r="J15" s="987"/>
      <c r="K15" s="987"/>
      <c r="L15" s="987"/>
    </row>
    <row r="16" spans="1:12" ht="26.1" customHeight="1" x14ac:dyDescent="0.2">
      <c r="A16" s="971" t="s">
        <v>120</v>
      </c>
      <c r="B16" s="971"/>
      <c r="C16" s="971"/>
      <c r="D16" s="987">
        <f>'DATOS  '!E15</f>
        <v>0</v>
      </c>
      <c r="E16" s="987"/>
      <c r="F16" s="987"/>
      <c r="G16" s="987"/>
      <c r="H16" s="987"/>
      <c r="I16" s="987"/>
      <c r="J16" s="987"/>
      <c r="K16" s="987"/>
      <c r="L16" s="987"/>
    </row>
    <row r="17" spans="1:12" ht="26.1" customHeight="1" x14ac:dyDescent="0.2">
      <c r="A17" s="971" t="s">
        <v>16</v>
      </c>
      <c r="B17" s="971"/>
      <c r="C17" s="971"/>
      <c r="D17" s="988">
        <f>+'DATOS  '!E14</f>
        <v>0</v>
      </c>
      <c r="E17" s="988"/>
      <c r="F17" s="988"/>
      <c r="G17" s="988"/>
      <c r="H17" s="988"/>
      <c r="I17" s="988"/>
      <c r="J17" s="988"/>
      <c r="K17" s="988"/>
      <c r="L17" s="988"/>
    </row>
    <row r="18" spans="1:12" ht="26.1" customHeight="1" x14ac:dyDescent="0.2">
      <c r="A18" s="971" t="s">
        <v>121</v>
      </c>
      <c r="B18" s="971"/>
      <c r="C18" s="971"/>
      <c r="D18" s="989" t="str">
        <f>CONCATENATE('DATOS  '!M12," % hr ", "a ",'DATOS  '!O12," % hr")</f>
        <v>30 % hr a 80 % hr</v>
      </c>
      <c r="E18" s="989"/>
      <c r="F18" s="989"/>
      <c r="G18" s="989"/>
      <c r="H18" s="989"/>
      <c r="I18" s="989"/>
      <c r="J18" s="989"/>
      <c r="K18" s="989"/>
      <c r="L18" s="989"/>
    </row>
    <row r="19" spans="1:12" ht="26.1" customHeight="1" x14ac:dyDescent="0.2">
      <c r="A19" s="971" t="s">
        <v>15</v>
      </c>
      <c r="B19" s="971"/>
      <c r="C19" s="971"/>
      <c r="D19" s="478">
        <f>'DATOS  '!M13</f>
        <v>0.1</v>
      </c>
      <c r="E19" s="427" t="s">
        <v>8</v>
      </c>
      <c r="F19" s="427"/>
      <c r="G19" s="464"/>
      <c r="H19" s="464"/>
      <c r="I19" s="464"/>
      <c r="J19" s="428"/>
      <c r="K19" s="428"/>
      <c r="L19" s="429"/>
    </row>
    <row r="20" spans="1:12" ht="26.1" customHeight="1" x14ac:dyDescent="0.2">
      <c r="A20" s="971"/>
      <c r="B20" s="971"/>
      <c r="C20" s="971"/>
      <c r="D20" s="971"/>
      <c r="E20" s="971"/>
      <c r="F20" s="971"/>
      <c r="G20" s="971"/>
      <c r="H20" s="971"/>
      <c r="I20" s="464"/>
      <c r="J20" s="395"/>
      <c r="K20" s="395"/>
    </row>
    <row r="21" spans="1:12" ht="26.1" customHeight="1" x14ac:dyDescent="0.2">
      <c r="A21" s="982" t="s">
        <v>122</v>
      </c>
      <c r="B21" s="982"/>
      <c r="C21" s="982"/>
      <c r="D21" s="982"/>
      <c r="E21" s="982"/>
      <c r="F21" s="982"/>
      <c r="G21" s="982"/>
      <c r="H21" s="982"/>
      <c r="I21" s="982"/>
      <c r="J21" s="982"/>
      <c r="K21" s="982"/>
    </row>
    <row r="22" spans="1:12" ht="15" x14ac:dyDescent="0.2">
      <c r="A22" s="395"/>
      <c r="B22" s="395"/>
      <c r="C22" s="395"/>
      <c r="D22" s="395"/>
      <c r="E22" s="395"/>
      <c r="F22" s="395"/>
      <c r="G22" s="395"/>
      <c r="H22" s="395"/>
      <c r="I22" s="395"/>
      <c r="J22" s="395"/>
      <c r="K22" s="395"/>
    </row>
    <row r="23" spans="1:12" ht="26.1" customHeight="1" x14ac:dyDescent="0.2">
      <c r="A23" s="986" t="s">
        <v>213</v>
      </c>
      <c r="B23" s="986"/>
      <c r="C23" s="986"/>
      <c r="D23" s="986"/>
      <c r="E23" s="986"/>
      <c r="F23" s="986"/>
      <c r="G23" s="986"/>
      <c r="H23" s="986"/>
      <c r="I23" s="986"/>
      <c r="J23" s="986"/>
      <c r="K23" s="986"/>
      <c r="L23" s="986"/>
    </row>
    <row r="24" spans="1:12" ht="17.100000000000001" customHeight="1" x14ac:dyDescent="0.2">
      <c r="A24" s="986"/>
      <c r="B24" s="986"/>
      <c r="C24" s="986"/>
      <c r="D24" s="986"/>
      <c r="E24" s="986"/>
      <c r="F24" s="986"/>
      <c r="G24" s="986"/>
      <c r="H24" s="986"/>
      <c r="I24" s="986"/>
      <c r="J24" s="986"/>
      <c r="K24" s="986"/>
    </row>
    <row r="25" spans="1:12" ht="26.1" customHeight="1" x14ac:dyDescent="0.2">
      <c r="A25" s="982" t="s">
        <v>123</v>
      </c>
      <c r="B25" s="982"/>
      <c r="C25" s="982"/>
      <c r="D25" s="982"/>
      <c r="E25" s="987" t="str">
        <f>'DATOS  '!N6</f>
        <v>LCTH-XX-XXXX</v>
      </c>
      <c r="F25" s="987"/>
      <c r="G25" s="987"/>
      <c r="H25" s="987"/>
      <c r="I25" s="395"/>
      <c r="J25" s="395"/>
      <c r="K25" s="395"/>
    </row>
    <row r="26" spans="1:12" ht="17.100000000000001" customHeight="1" x14ac:dyDescent="0.2">
      <c r="A26" s="395"/>
      <c r="B26" s="395"/>
      <c r="C26" s="395"/>
      <c r="D26" s="395"/>
      <c r="E26" s="395"/>
      <c r="F26" s="430"/>
      <c r="G26" s="430"/>
      <c r="H26" s="395"/>
      <c r="I26" s="395"/>
      <c r="J26" s="395"/>
      <c r="K26" s="395"/>
    </row>
    <row r="27" spans="1:12" ht="26.1" customHeight="1" x14ac:dyDescent="0.2">
      <c r="A27" s="972" t="s">
        <v>124</v>
      </c>
      <c r="B27" s="972"/>
      <c r="C27" s="972"/>
      <c r="D27" s="972"/>
      <c r="E27" s="972"/>
      <c r="F27" s="972"/>
      <c r="G27" s="972"/>
      <c r="H27" s="972"/>
      <c r="I27" s="431"/>
      <c r="J27" s="432"/>
      <c r="K27" s="395"/>
    </row>
    <row r="28" spans="1:12" ht="15" x14ac:dyDescent="0.2">
      <c r="A28" s="464"/>
      <c r="B28" s="464"/>
      <c r="C28" s="464"/>
      <c r="D28" s="464"/>
      <c r="E28" s="464"/>
      <c r="F28" s="464"/>
      <c r="G28" s="464"/>
      <c r="H28" s="464"/>
      <c r="I28" s="464"/>
      <c r="J28" s="395"/>
      <c r="K28" s="395"/>
    </row>
    <row r="29" spans="1:12" ht="40.5" customHeight="1" x14ac:dyDescent="0.2">
      <c r="A29" s="970" t="s">
        <v>125</v>
      </c>
      <c r="B29" s="970"/>
      <c r="C29" s="970"/>
      <c r="D29" s="970"/>
      <c r="E29" s="970"/>
      <c r="F29" s="970"/>
      <c r="G29" s="970"/>
      <c r="H29" s="970"/>
      <c r="I29" s="970"/>
      <c r="J29" s="970"/>
      <c r="K29" s="970"/>
      <c r="L29" s="970"/>
    </row>
    <row r="30" spans="1:12" ht="17.100000000000001" customHeight="1" x14ac:dyDescent="0.2">
      <c r="A30" s="433"/>
      <c r="B30" s="433"/>
      <c r="C30" s="433"/>
      <c r="D30" s="433"/>
      <c r="E30" s="433"/>
      <c r="F30" s="433"/>
      <c r="G30" s="433"/>
      <c r="H30" s="433"/>
      <c r="I30" s="433"/>
      <c r="J30" s="433"/>
      <c r="K30" s="433"/>
    </row>
    <row r="31" spans="1:12" ht="15.75" customHeight="1" x14ac:dyDescent="0.2">
      <c r="A31" s="983" t="s">
        <v>126</v>
      </c>
      <c r="B31" s="983"/>
      <c r="C31" s="983"/>
      <c r="D31" s="983"/>
      <c r="E31" s="983"/>
      <c r="F31" s="473"/>
      <c r="G31" s="470"/>
      <c r="H31" s="446"/>
      <c r="I31" s="446"/>
      <c r="J31" s="446"/>
      <c r="K31" s="446"/>
      <c r="L31" s="434"/>
    </row>
    <row r="32" spans="1:12" ht="15" customHeight="1" x14ac:dyDescent="0.2">
      <c r="A32" s="472"/>
      <c r="B32" s="472"/>
      <c r="C32" s="324"/>
      <c r="D32" s="472"/>
      <c r="E32" s="472"/>
      <c r="F32" s="324"/>
      <c r="G32" s="470"/>
      <c r="H32" s="470"/>
      <c r="I32" s="470"/>
      <c r="J32" s="474"/>
      <c r="K32" s="446"/>
    </row>
    <row r="33" spans="1:12" ht="24.95" customHeight="1" x14ac:dyDescent="0.2">
      <c r="A33" s="984" t="s">
        <v>199</v>
      </c>
      <c r="B33" s="984"/>
      <c r="C33" s="984"/>
      <c r="D33" s="984"/>
      <c r="E33" s="984"/>
      <c r="F33" s="984"/>
      <c r="G33" s="984"/>
      <c r="H33" s="984"/>
      <c r="I33" s="984"/>
      <c r="J33" s="984"/>
      <c r="K33" s="984"/>
    </row>
    <row r="34" spans="1:12" ht="27.95" customHeight="1" x14ac:dyDescent="0.2">
      <c r="A34" s="985" t="s">
        <v>127</v>
      </c>
      <c r="B34" s="985"/>
      <c r="C34" s="328" t="s">
        <v>200</v>
      </c>
      <c r="D34" s="331">
        <f>MAX('RT03-F60'!H23,'RT03-F60'!H38,'RT03-F60'!H53,'RT03-F60'!H82,'RT03-F60'!H99)</f>
        <v>-0.25855281124799306</v>
      </c>
      <c r="E34" s="311" t="s">
        <v>33</v>
      </c>
      <c r="F34" s="328" t="s">
        <v>201</v>
      </c>
      <c r="G34" s="331">
        <f>MIN('RT03-F60'!H23,'RT03-F60'!H38,'RT03-F60'!H53,'RT03-F60'!H82,'RT03-F60'!H99)</f>
        <v>-0.25855281124799306</v>
      </c>
      <c r="H34" s="311" t="s">
        <v>33</v>
      </c>
      <c r="I34" s="324"/>
      <c r="J34" s="324"/>
      <c r="K34" s="435"/>
      <c r="L34" s="436"/>
    </row>
    <row r="35" spans="1:12" ht="27.95" customHeight="1" x14ac:dyDescent="0.2">
      <c r="A35" s="985" t="s">
        <v>128</v>
      </c>
      <c r="B35" s="985"/>
      <c r="C35" s="328" t="s">
        <v>200</v>
      </c>
      <c r="D35" s="331">
        <f>MAX('RT03-F60'!I23,'RT03-F60'!I38,'RT03-F60'!I53,'RT03-F60'!I82,'RT03-F60'!I99)</f>
        <v>-4.2136530955014422</v>
      </c>
      <c r="E35" s="311" t="s">
        <v>202</v>
      </c>
      <c r="F35" s="328" t="s">
        <v>201</v>
      </c>
      <c r="G35" s="331">
        <f>MIN('RT03-F60'!I23,'RT03-F60'!I38,'RT03-F60'!I53,'RT03-F60'!I82,'RT03-F60'!I99)</f>
        <v>-4.2136530955014422</v>
      </c>
      <c r="H35" s="146" t="s">
        <v>202</v>
      </c>
      <c r="I35" s="324"/>
      <c r="J35" s="324"/>
      <c r="K35" s="435"/>
      <c r="L35" s="436"/>
    </row>
    <row r="36" spans="1:12" ht="15" x14ac:dyDescent="0.2">
      <c r="A36" s="437"/>
      <c r="B36" s="437"/>
      <c r="C36" s="437"/>
      <c r="D36" s="437"/>
      <c r="E36" s="437"/>
      <c r="F36" s="437"/>
      <c r="G36" s="437"/>
      <c r="H36" s="437"/>
      <c r="I36" s="437"/>
      <c r="J36" s="437"/>
      <c r="K36" s="437"/>
    </row>
    <row r="37" spans="1:12" ht="129.75" customHeight="1" x14ac:dyDescent="0.25">
      <c r="A37"/>
      <c r="B37"/>
      <c r="C37"/>
      <c r="D37"/>
      <c r="E37"/>
      <c r="F37"/>
      <c r="G37"/>
      <c r="H37"/>
      <c r="I37"/>
      <c r="J37"/>
      <c r="K37"/>
      <c r="L37"/>
    </row>
    <row r="38" spans="1:12" ht="35.1" customHeight="1" x14ac:dyDescent="0.2">
      <c r="A38" s="437"/>
      <c r="B38" s="437"/>
      <c r="C38" s="437"/>
      <c r="D38" s="437"/>
      <c r="E38" s="437"/>
      <c r="F38" s="437"/>
      <c r="G38" s="437"/>
      <c r="H38" s="437"/>
      <c r="I38" s="437"/>
      <c r="J38" s="437"/>
      <c r="K38" s="437"/>
    </row>
    <row r="39" spans="1:12" ht="64.5" customHeight="1" x14ac:dyDescent="0.2">
      <c r="A39" s="437"/>
      <c r="B39" s="437"/>
      <c r="C39" s="437"/>
      <c r="D39" s="437"/>
      <c r="E39" s="437"/>
      <c r="F39" s="437"/>
      <c r="G39" s="437"/>
      <c r="H39" s="437"/>
      <c r="I39" s="959" t="s">
        <v>116</v>
      </c>
      <c r="J39" s="959"/>
      <c r="K39" s="969" t="str">
        <f>K3</f>
        <v>LCTH-XXX-XX</v>
      </c>
      <c r="L39" s="969"/>
    </row>
    <row r="40" spans="1:12" ht="23.1" customHeight="1" x14ac:dyDescent="0.2">
      <c r="A40" s="982" t="s">
        <v>129</v>
      </c>
      <c r="B40" s="982"/>
      <c r="C40" s="982"/>
      <c r="D40" s="982"/>
      <c r="E40" s="982"/>
      <c r="F40" s="982"/>
      <c r="G40" s="982"/>
      <c r="H40" s="982"/>
      <c r="I40" s="982"/>
      <c r="J40" s="982"/>
      <c r="K40" s="982"/>
      <c r="L40" s="982"/>
    </row>
    <row r="41" spans="1:12" ht="7.5" customHeight="1" x14ac:dyDescent="0.2">
      <c r="A41" s="432"/>
      <c r="B41" s="464"/>
      <c r="C41" s="464"/>
      <c r="D41" s="464"/>
      <c r="E41" s="464"/>
      <c r="F41" s="464"/>
      <c r="G41" s="464"/>
      <c r="H41" s="464"/>
      <c r="I41" s="464"/>
      <c r="J41" s="438"/>
      <c r="K41" s="395"/>
    </row>
    <row r="42" spans="1:12" ht="54.95" customHeight="1" x14ac:dyDescent="0.2">
      <c r="A42" s="981" t="s">
        <v>214</v>
      </c>
      <c r="B42" s="981"/>
      <c r="C42" s="981"/>
      <c r="D42" s="981"/>
      <c r="E42" s="981"/>
      <c r="F42" s="981"/>
      <c r="G42" s="981"/>
      <c r="H42" s="981"/>
      <c r="I42" s="981"/>
      <c r="J42" s="981"/>
      <c r="K42" s="981"/>
      <c r="L42" s="981"/>
    </row>
    <row r="43" spans="1:12" ht="24.95" customHeight="1" x14ac:dyDescent="0.2">
      <c r="A43" s="439"/>
      <c r="B43" s="439"/>
      <c r="C43" s="439"/>
      <c r="D43" s="439"/>
      <c r="E43" s="439"/>
      <c r="F43" s="439"/>
      <c r="G43" s="439"/>
      <c r="H43" s="439"/>
      <c r="I43" s="439"/>
      <c r="J43" s="439"/>
      <c r="K43" s="439"/>
    </row>
    <row r="44" spans="1:12" ht="23.1" customHeight="1" x14ac:dyDescent="0.2">
      <c r="A44" s="432" t="s">
        <v>130</v>
      </c>
      <c r="B44" s="432"/>
      <c r="C44" s="432"/>
      <c r="D44" s="432"/>
      <c r="E44" s="432"/>
      <c r="F44" s="432"/>
      <c r="G44" s="432"/>
      <c r="H44" s="432"/>
      <c r="I44" s="432"/>
      <c r="J44" s="432"/>
      <c r="L44" s="613"/>
    </row>
    <row r="45" spans="1:12" ht="9.9499999999999993" customHeight="1" x14ac:dyDescent="0.2">
      <c r="A45" s="467"/>
      <c r="B45" s="467"/>
      <c r="C45" s="467"/>
      <c r="D45" s="467"/>
      <c r="E45" s="467"/>
      <c r="F45" s="464"/>
      <c r="G45" s="464"/>
      <c r="H45" s="395"/>
      <c r="I45" s="395"/>
      <c r="J45" s="438"/>
      <c r="K45" s="395"/>
    </row>
    <row r="46" spans="1:12" ht="93" customHeight="1" x14ac:dyDescent="0.2">
      <c r="A46" s="970" t="e">
        <f>VLOOKUP($L$44,'DATOS  '!C46:P48,2,FALSE)</f>
        <v>#N/A</v>
      </c>
      <c r="B46" s="970"/>
      <c r="C46" s="970"/>
      <c r="D46" s="970"/>
      <c r="E46" s="970"/>
      <c r="F46" s="970"/>
      <c r="G46" s="970"/>
      <c r="H46" s="970"/>
      <c r="I46" s="970"/>
      <c r="J46" s="970"/>
      <c r="K46" s="970"/>
      <c r="L46" s="970"/>
    </row>
    <row r="47" spans="1:12" ht="16.5" thickBot="1" x14ac:dyDescent="0.25">
      <c r="A47" s="392"/>
      <c r="B47" s="392"/>
      <c r="C47" s="392"/>
      <c r="D47" s="392"/>
      <c r="E47" s="392"/>
      <c r="F47" s="392"/>
      <c r="G47" s="392"/>
      <c r="H47" s="392"/>
      <c r="I47" s="392"/>
      <c r="J47" s="392"/>
      <c r="K47" s="395"/>
    </row>
    <row r="48" spans="1:12" ht="27.75" customHeight="1" thickBot="1" x14ac:dyDescent="0.25">
      <c r="B48" s="955" t="s">
        <v>131</v>
      </c>
      <c r="C48" s="955"/>
      <c r="D48" s="955"/>
      <c r="E48" s="955" t="s">
        <v>132</v>
      </c>
      <c r="F48" s="955"/>
      <c r="G48" s="955" t="s">
        <v>133</v>
      </c>
      <c r="H48" s="955"/>
      <c r="I48" s="440" t="s">
        <v>134</v>
      </c>
      <c r="J48" s="465" t="s">
        <v>135</v>
      </c>
      <c r="K48" s="465" t="s">
        <v>208</v>
      </c>
    </row>
    <row r="49" spans="1:22" ht="33" customHeight="1" x14ac:dyDescent="0.2">
      <c r="B49" s="994" t="str">
        <f>+'DATOS  '!E27</f>
        <v>Cámara climática</v>
      </c>
      <c r="C49" s="995"/>
      <c r="D49" s="995"/>
      <c r="E49" s="957" t="str">
        <f>+'DATOS  '!E28</f>
        <v>Memmert</v>
      </c>
      <c r="F49" s="995"/>
      <c r="G49" s="957" t="str">
        <f>+'DATOS  '!E29</f>
        <v>W421.0373</v>
      </c>
      <c r="H49" s="958"/>
      <c r="I49" s="441" t="str">
        <f>+'DATOS  '!E31</f>
        <v>100870-100872</v>
      </c>
      <c r="J49" s="442" t="str">
        <f>+'DATOS  '!E32</f>
        <v>INM</v>
      </c>
      <c r="K49" s="443" t="str">
        <f>'DATOS  '!E33</f>
        <v>20/08/2024 / 2024-09-04</v>
      </c>
    </row>
    <row r="50" spans="1:22" ht="33" customHeight="1" thickBot="1" x14ac:dyDescent="0.25">
      <c r="B50" s="996" t="str">
        <f>+'DATOS  '!E18</f>
        <v>Termohigrómetro data logger M-011</v>
      </c>
      <c r="C50" s="997"/>
      <c r="D50" s="997"/>
      <c r="E50" s="999" t="str">
        <f>+'DATOS  '!E19</f>
        <v>Lufft</v>
      </c>
      <c r="F50" s="997"/>
      <c r="G50" s="998">
        <f>+'DATOS  '!E20</f>
        <v>2207140802024</v>
      </c>
      <c r="H50" s="998"/>
      <c r="I50" s="444" t="str">
        <f>+'DATOS  '!E22</f>
        <v>7509 // 7527</v>
      </c>
      <c r="J50" s="468" t="str">
        <f>+'DATOS  '!E23</f>
        <v>INM</v>
      </c>
      <c r="K50" s="445" t="str">
        <f>'DATOS  '!E24</f>
        <v>2024-07-16 // 2024-07-24</v>
      </c>
    </row>
    <row r="51" spans="1:22" ht="24.95" customHeight="1" x14ac:dyDescent="0.2">
      <c r="A51" s="395"/>
      <c r="B51" s="464"/>
      <c r="C51" s="464"/>
      <c r="D51" s="425"/>
      <c r="E51" s="425"/>
      <c r="F51" s="426"/>
      <c r="G51" s="425"/>
      <c r="H51" s="425"/>
      <c r="I51" s="425"/>
      <c r="J51" s="425"/>
      <c r="K51" s="446"/>
    </row>
    <row r="52" spans="1:22" ht="23.1" customHeight="1" x14ac:dyDescent="0.2">
      <c r="A52" s="972" t="s">
        <v>136</v>
      </c>
      <c r="B52" s="972"/>
      <c r="C52" s="972"/>
      <c r="D52" s="972"/>
      <c r="E52" s="972"/>
      <c r="F52" s="972"/>
      <c r="G52" s="972"/>
      <c r="H52" s="972"/>
      <c r="I52" s="972"/>
      <c r="J52" s="972"/>
      <c r="K52" s="972"/>
    </row>
    <row r="53" spans="1:22" ht="9.9499999999999993" customHeight="1" thickBot="1" x14ac:dyDescent="0.25">
      <c r="A53" s="447"/>
      <c r="B53" s="447"/>
      <c r="C53" s="447"/>
      <c r="D53" s="447"/>
      <c r="E53" s="447"/>
      <c r="F53" s="448"/>
      <c r="G53" s="448"/>
      <c r="H53" s="448"/>
      <c r="I53" s="448"/>
      <c r="J53" s="449"/>
      <c r="K53" s="450"/>
    </row>
    <row r="54" spans="1:22" ht="41.25" customHeight="1" thickBot="1" x14ac:dyDescent="0.25">
      <c r="A54" s="451"/>
      <c r="B54" s="955" t="s">
        <v>137</v>
      </c>
      <c r="C54" s="955"/>
      <c r="D54" s="993" t="s">
        <v>209</v>
      </c>
      <c r="E54" s="993"/>
      <c r="F54" s="465" t="s">
        <v>210</v>
      </c>
      <c r="G54" s="465" t="s">
        <v>96</v>
      </c>
      <c r="H54" s="465" t="s">
        <v>138</v>
      </c>
      <c r="I54" s="465" t="s">
        <v>222</v>
      </c>
      <c r="J54" s="386" t="s">
        <v>139</v>
      </c>
      <c r="K54" s="964" t="s">
        <v>140</v>
      </c>
    </row>
    <row r="55" spans="1:22" ht="20.100000000000001" customHeight="1" thickBot="1" x14ac:dyDescent="0.25">
      <c r="B55" s="955" t="s">
        <v>8</v>
      </c>
      <c r="C55" s="955"/>
      <c r="D55" s="955" t="s">
        <v>8</v>
      </c>
      <c r="E55" s="955"/>
      <c r="F55" s="465" t="s">
        <v>8</v>
      </c>
      <c r="G55" s="465" t="s">
        <v>8</v>
      </c>
      <c r="H55" s="465" t="s">
        <v>8</v>
      </c>
      <c r="I55" s="465" t="s">
        <v>8</v>
      </c>
      <c r="J55" s="386" t="s">
        <v>8</v>
      </c>
      <c r="K55" s="964"/>
      <c r="R55" s="396" t="s">
        <v>141</v>
      </c>
      <c r="S55" s="396" t="s">
        <v>142</v>
      </c>
      <c r="U55" s="396" t="s">
        <v>143</v>
      </c>
      <c r="V55" s="396" t="s">
        <v>143</v>
      </c>
    </row>
    <row r="56" spans="1:22" ht="20.100000000000001" customHeight="1" x14ac:dyDescent="0.2">
      <c r="A56" s="451"/>
      <c r="B56" s="960">
        <f>'RT03-F60'!B16</f>
        <v>30</v>
      </c>
      <c r="C56" s="961"/>
      <c r="D56" s="956">
        <f>+'Presupuesto Incertidumbre'!E8</f>
        <v>-7.7668845596522322</v>
      </c>
      <c r="E56" s="956"/>
      <c r="F56" s="614" t="e">
        <f>+'Presupuesto Incertidumbre'!E16</f>
        <v>#DIV/0!</v>
      </c>
      <c r="G56" s="614" t="e">
        <f>+'Presupuesto Incertidumbre'!E24</f>
        <v>#DIV/0!</v>
      </c>
      <c r="H56" s="614" t="e">
        <f>IF('Presupuesto Incertidumbre'!H24&lt;=2.3,2.3,'Presupuesto Incertidumbre'!H24)</f>
        <v>#DIV/0!</v>
      </c>
      <c r="I56" s="615" t="e">
        <f>+'Presupuesto Incertidumbre'!F24</f>
        <v>#DIV/0!</v>
      </c>
      <c r="J56" s="387" t="e">
        <f>+$S$67-H56</f>
        <v>#DIV/0!</v>
      </c>
      <c r="K56" s="388" t="e">
        <f>+IF(ABS(G56)&lt;=J56,"SI","NO")</f>
        <v>#DIV/0!</v>
      </c>
      <c r="R56" s="452">
        <f t="shared" ref="R56:R62" si="0">+$S$67</f>
        <v>4</v>
      </c>
      <c r="S56" s="452">
        <f>-R56</f>
        <v>-4</v>
      </c>
      <c r="T56" s="396">
        <v>0</v>
      </c>
      <c r="U56" s="453" t="e">
        <f>+J56</f>
        <v>#DIV/0!</v>
      </c>
      <c r="V56" s="453" t="e">
        <f>-U56</f>
        <v>#DIV/0!</v>
      </c>
    </row>
    <row r="57" spans="1:22" ht="20.100000000000001" customHeight="1" x14ac:dyDescent="0.2">
      <c r="A57" s="451"/>
      <c r="B57" s="962">
        <f>'RT03-F60'!B31</f>
        <v>50</v>
      </c>
      <c r="C57" s="963"/>
      <c r="D57" s="979">
        <f>+'Presupuesto Incertidumbre'!E30</f>
        <v>-7.7668845596522322</v>
      </c>
      <c r="E57" s="979"/>
      <c r="F57" s="616" t="e">
        <f>+'Presupuesto Incertidumbre'!E38</f>
        <v>#DIV/0!</v>
      </c>
      <c r="G57" s="616" t="e">
        <f>+'Presupuesto Incertidumbre'!E46</f>
        <v>#DIV/0!</v>
      </c>
      <c r="H57" s="616" t="e">
        <f>IF('Presupuesto Incertidumbre'!H46&lt;=2.3,2.3,'Presupuesto Incertidumbre'!H46)</f>
        <v>#DIV/0!</v>
      </c>
      <c r="I57" s="617" t="e">
        <f>+'Presupuesto Incertidumbre'!F46</f>
        <v>#DIV/0!</v>
      </c>
      <c r="J57" s="387" t="e">
        <f>+$S$67-H57</f>
        <v>#DIV/0!</v>
      </c>
      <c r="K57" s="388" t="e">
        <f>+IF(ABS(G57)&lt;=J57,"SI","NO")</f>
        <v>#DIV/0!</v>
      </c>
      <c r="R57" s="452">
        <f t="shared" si="0"/>
        <v>4</v>
      </c>
      <c r="S57" s="452">
        <f t="shared" ref="S57:S62" si="1">-R57</f>
        <v>-4</v>
      </c>
      <c r="T57" s="396">
        <f>+($D$57-$D$56)/2+$D$56</f>
        <v>-7.7668845596522322</v>
      </c>
      <c r="U57" s="453" t="e">
        <f>+J56</f>
        <v>#DIV/0!</v>
      </c>
      <c r="V57" s="453" t="e">
        <f t="shared" ref="V57:V62" si="2">-U57</f>
        <v>#DIV/0!</v>
      </c>
    </row>
    <row r="58" spans="1:22" ht="20.100000000000001" customHeight="1" thickBot="1" x14ac:dyDescent="0.25">
      <c r="A58" s="454"/>
      <c r="B58" s="975">
        <f>'RT03-F60'!B46</f>
        <v>80</v>
      </c>
      <c r="C58" s="976"/>
      <c r="D58" s="980">
        <f>+'Presupuesto Incertidumbre'!E52</f>
        <v>-7.7668845596522322</v>
      </c>
      <c r="E58" s="980"/>
      <c r="F58" s="618" t="e">
        <f>+'Presupuesto Incertidumbre'!E60</f>
        <v>#DIV/0!</v>
      </c>
      <c r="G58" s="618" t="e">
        <f>+'Presupuesto Incertidumbre'!E68</f>
        <v>#DIV/0!</v>
      </c>
      <c r="H58" s="618" t="e">
        <f>IF('Presupuesto Incertidumbre'!H68&lt;=2.4,2.4,'Presupuesto Incertidumbre'!H68)</f>
        <v>#DIV/0!</v>
      </c>
      <c r="I58" s="619" t="e">
        <f>+'Presupuesto Incertidumbre'!F68</f>
        <v>#DIV/0!</v>
      </c>
      <c r="J58" s="387" t="e">
        <f>+$S$67-H58</f>
        <v>#DIV/0!</v>
      </c>
      <c r="K58" s="388" t="e">
        <f>+IF(ABS(G58)&lt;=J58,"SI","NO")</f>
        <v>#DIV/0!</v>
      </c>
      <c r="R58" s="452">
        <f t="shared" si="0"/>
        <v>4</v>
      </c>
      <c r="S58" s="452">
        <f t="shared" si="1"/>
        <v>-4</v>
      </c>
      <c r="T58" s="396">
        <f>+($D$57-$D$56)/2+$D$56</f>
        <v>-7.7668845596522322</v>
      </c>
      <c r="U58" s="453" t="e">
        <f>+J57</f>
        <v>#DIV/0!</v>
      </c>
      <c r="V58" s="453" t="e">
        <f t="shared" si="2"/>
        <v>#DIV/0!</v>
      </c>
    </row>
    <row r="59" spans="1:22" x14ac:dyDescent="0.2">
      <c r="A59" s="454"/>
      <c r="R59" s="452">
        <f t="shared" si="0"/>
        <v>4</v>
      </c>
      <c r="S59" s="452">
        <f t="shared" si="1"/>
        <v>-4</v>
      </c>
      <c r="T59" s="396">
        <f>+($D$58-$D$57)/2+$D$57</f>
        <v>-7.7668845596522322</v>
      </c>
      <c r="U59" s="453" t="e">
        <f>+J57</f>
        <v>#DIV/0!</v>
      </c>
      <c r="V59" s="453" t="e">
        <f t="shared" si="2"/>
        <v>#DIV/0!</v>
      </c>
    </row>
    <row r="60" spans="1:22" x14ac:dyDescent="0.2">
      <c r="A60" s="455"/>
      <c r="B60" s="455"/>
      <c r="C60" s="455"/>
      <c r="D60" s="455"/>
      <c r="E60" s="455"/>
      <c r="F60" s="455"/>
      <c r="G60" s="455"/>
      <c r="H60" s="455"/>
      <c r="I60" s="455"/>
      <c r="J60" s="455"/>
      <c r="K60" s="455"/>
      <c r="R60" s="452">
        <f t="shared" si="0"/>
        <v>4</v>
      </c>
      <c r="S60" s="452">
        <f>-R60</f>
        <v>-4</v>
      </c>
      <c r="T60" s="396">
        <f>+($D$58-$D$57)/2+$D$57</f>
        <v>-7.7668845596522322</v>
      </c>
      <c r="U60" s="453" t="e">
        <f>+J58</f>
        <v>#DIV/0!</v>
      </c>
      <c r="V60" s="453" t="e">
        <f t="shared" si="2"/>
        <v>#DIV/0!</v>
      </c>
    </row>
    <row r="61" spans="1:22" x14ac:dyDescent="0.2">
      <c r="A61" s="455"/>
      <c r="B61" s="455"/>
      <c r="C61" s="455"/>
      <c r="D61" s="455"/>
      <c r="E61" s="455"/>
      <c r="F61" s="455"/>
      <c r="G61" s="455"/>
      <c r="H61" s="455"/>
      <c r="I61" s="455"/>
      <c r="J61" s="455"/>
      <c r="R61" s="452">
        <f t="shared" si="0"/>
        <v>4</v>
      </c>
      <c r="S61" s="452">
        <f>-R61</f>
        <v>-4</v>
      </c>
      <c r="T61" s="396">
        <f>+($D$58-$D$57)/2+D58</f>
        <v>-7.7668845596522322</v>
      </c>
      <c r="U61" s="453" t="e">
        <f>+J58</f>
        <v>#DIV/0!</v>
      </c>
      <c r="V61" s="453" t="e">
        <f t="shared" si="2"/>
        <v>#DIV/0!</v>
      </c>
    </row>
    <row r="62" spans="1:22" x14ac:dyDescent="0.2">
      <c r="A62" s="455"/>
      <c r="B62" s="455"/>
      <c r="C62" s="455"/>
      <c r="D62" s="455"/>
      <c r="E62" s="455"/>
      <c r="F62" s="455"/>
      <c r="G62" s="455"/>
      <c r="H62" s="455"/>
      <c r="I62" s="455"/>
      <c r="J62" s="455"/>
      <c r="K62" s="455"/>
      <c r="R62" s="452">
        <f t="shared" si="0"/>
        <v>4</v>
      </c>
      <c r="S62" s="452">
        <f t="shared" si="1"/>
        <v>-4</v>
      </c>
      <c r="T62" s="396">
        <f>+($D$58-$D$57)/2+D58</f>
        <v>-7.7668845596522322</v>
      </c>
      <c r="U62" s="453" t="e">
        <f>+J58</f>
        <v>#DIV/0!</v>
      </c>
      <c r="V62" s="453" t="e">
        <f t="shared" si="2"/>
        <v>#DIV/0!</v>
      </c>
    </row>
    <row r="63" spans="1:22" x14ac:dyDescent="0.2">
      <c r="A63" s="455"/>
      <c r="B63" s="455"/>
      <c r="C63" s="455"/>
      <c r="D63" s="455"/>
      <c r="E63" s="455"/>
      <c r="F63" s="455"/>
      <c r="G63" s="455"/>
      <c r="H63" s="455"/>
      <c r="I63" s="455"/>
      <c r="J63" s="455"/>
      <c r="K63" s="455"/>
    </row>
    <row r="64" spans="1:22" x14ac:dyDescent="0.2">
      <c r="A64" s="455"/>
      <c r="B64" s="455"/>
      <c r="C64" s="455"/>
      <c r="D64" s="455"/>
      <c r="E64" s="455"/>
      <c r="F64" s="455"/>
      <c r="G64" s="455"/>
      <c r="H64" s="455"/>
      <c r="I64" s="455"/>
      <c r="J64" s="455"/>
      <c r="K64" s="455"/>
    </row>
    <row r="65" spans="1:20" x14ac:dyDescent="0.2">
      <c r="A65" s="455"/>
      <c r="B65" s="455"/>
      <c r="C65" s="455"/>
      <c r="D65" s="455"/>
      <c r="E65" s="455"/>
      <c r="F65" s="455"/>
      <c r="G65" s="455"/>
      <c r="H65" s="455"/>
      <c r="I65" s="455"/>
      <c r="J65" s="455"/>
      <c r="K65" s="455"/>
    </row>
    <row r="66" spans="1:20" ht="15" thickBot="1" x14ac:dyDescent="0.25">
      <c r="A66" s="455"/>
      <c r="B66" s="455"/>
      <c r="C66" s="455"/>
      <c r="D66" s="455"/>
      <c r="E66" s="455"/>
      <c r="F66" s="455"/>
      <c r="G66" s="455"/>
      <c r="H66" s="455"/>
      <c r="I66" s="455"/>
      <c r="J66" s="455"/>
      <c r="K66" s="455"/>
    </row>
    <row r="67" spans="1:20" ht="15.75" thickBot="1" x14ac:dyDescent="0.25">
      <c r="A67" s="455"/>
      <c r="B67" s="455"/>
      <c r="C67" s="455"/>
      <c r="D67" s="455"/>
      <c r="E67" s="455"/>
      <c r="F67" s="455"/>
      <c r="G67" s="455"/>
      <c r="H67" s="455"/>
      <c r="I67" s="455"/>
      <c r="J67" s="455"/>
      <c r="K67" s="455"/>
      <c r="R67" s="456" t="s">
        <v>145</v>
      </c>
      <c r="S67" s="457">
        <v>4</v>
      </c>
      <c r="T67" s="458" t="s">
        <v>8</v>
      </c>
    </row>
    <row r="68" spans="1:20" x14ac:dyDescent="0.2">
      <c r="A68" s="455"/>
      <c r="B68" s="455"/>
      <c r="C68" s="455"/>
      <c r="D68" s="455"/>
      <c r="E68" s="455"/>
      <c r="F68" s="455"/>
      <c r="G68" s="455"/>
      <c r="H68" s="455"/>
      <c r="I68" s="455"/>
      <c r="J68" s="455"/>
      <c r="K68" s="455"/>
    </row>
    <row r="69" spans="1:20" x14ac:dyDescent="0.2">
      <c r="A69" s="455"/>
      <c r="B69" s="455"/>
      <c r="C69" s="455"/>
      <c r="D69" s="455"/>
      <c r="E69" s="455"/>
      <c r="F69" s="455"/>
      <c r="G69" s="455"/>
      <c r="H69" s="455"/>
      <c r="I69" s="455"/>
      <c r="J69" s="455"/>
      <c r="K69" s="455"/>
    </row>
    <row r="70" spans="1:20" x14ac:dyDescent="0.2">
      <c r="A70" s="455"/>
      <c r="B70" s="455"/>
      <c r="C70" s="455"/>
      <c r="D70" s="455"/>
      <c r="E70" s="455"/>
      <c r="F70" s="455"/>
      <c r="G70" s="455"/>
      <c r="H70" s="455"/>
      <c r="I70" s="455"/>
      <c r="J70" s="455"/>
      <c r="K70" s="455"/>
    </row>
    <row r="71" spans="1:20" x14ac:dyDescent="0.2">
      <c r="A71" s="455"/>
      <c r="B71" s="455"/>
      <c r="C71" s="455"/>
      <c r="D71" s="455"/>
      <c r="E71" s="455"/>
      <c r="F71" s="455"/>
      <c r="G71" s="455"/>
      <c r="H71" s="455"/>
      <c r="I71" s="455"/>
      <c r="J71" s="455"/>
      <c r="K71" s="455"/>
    </row>
    <row r="72" spans="1:20" x14ac:dyDescent="0.2">
      <c r="A72" s="455"/>
      <c r="B72" s="455"/>
      <c r="C72" s="455"/>
      <c r="D72" s="455"/>
      <c r="E72" s="455"/>
      <c r="F72" s="455"/>
      <c r="G72" s="455"/>
      <c r="H72" s="455"/>
      <c r="I72" s="455"/>
      <c r="J72" s="455"/>
      <c r="K72" s="455"/>
    </row>
    <row r="73" spans="1:20" ht="9.9499999999999993" customHeight="1" x14ac:dyDescent="0.2">
      <c r="A73" s="455"/>
      <c r="B73" s="455"/>
      <c r="C73" s="455"/>
      <c r="D73" s="455"/>
      <c r="E73" s="455"/>
      <c r="F73" s="455"/>
      <c r="G73" s="455"/>
      <c r="H73" s="455"/>
      <c r="I73" s="455"/>
      <c r="J73" s="455"/>
      <c r="K73" s="455"/>
    </row>
    <row r="74" spans="1:20" ht="30" hidden="1" customHeight="1" x14ac:dyDescent="0.2">
      <c r="A74" s="978" t="s">
        <v>144</v>
      </c>
      <c r="B74" s="978"/>
      <c r="C74" s="978"/>
      <c r="D74" s="978"/>
      <c r="E74" s="978"/>
      <c r="F74" s="978"/>
      <c r="G74" s="978"/>
      <c r="H74" s="978"/>
      <c r="I74" s="978"/>
      <c r="J74" s="978"/>
      <c r="K74" s="978"/>
      <c r="L74" s="978"/>
    </row>
    <row r="75" spans="1:20" ht="15.75" thickBot="1" x14ac:dyDescent="0.25">
      <c r="A75" s="446"/>
      <c r="B75" s="446"/>
      <c r="C75" s="446"/>
      <c r="D75" s="446"/>
      <c r="E75" s="446"/>
      <c r="F75" s="446"/>
      <c r="G75" s="446"/>
      <c r="H75" s="446"/>
      <c r="I75" s="446"/>
      <c r="J75" s="446"/>
      <c r="K75" s="446"/>
    </row>
    <row r="76" spans="1:20" ht="15" customHeight="1" thickBot="1" x14ac:dyDescent="0.25">
      <c r="A76" s="446"/>
      <c r="B76" s="446"/>
      <c r="C76" s="446"/>
      <c r="J76" s="458"/>
      <c r="K76" s="446"/>
    </row>
    <row r="77" spans="1:20" ht="15" customHeight="1" x14ac:dyDescent="0.2">
      <c r="A77" s="446"/>
      <c r="B77" s="446"/>
      <c r="D77" s="446"/>
      <c r="E77" s="446"/>
      <c r="F77" s="446"/>
      <c r="G77" s="446"/>
      <c r="H77" s="395"/>
      <c r="I77" s="459"/>
      <c r="J77" s="395"/>
      <c r="K77" s="446"/>
    </row>
    <row r="78" spans="1:20" ht="15" x14ac:dyDescent="0.2">
      <c r="A78" s="446"/>
      <c r="B78" s="446"/>
      <c r="D78" s="446"/>
      <c r="E78" s="446"/>
      <c r="F78" s="446"/>
      <c r="G78" s="446"/>
      <c r="H78" s="446"/>
      <c r="I78" s="460"/>
      <c r="J78" s="446"/>
      <c r="K78" s="446"/>
    </row>
    <row r="79" spans="1:20" ht="15" x14ac:dyDescent="0.2">
      <c r="A79" s="446"/>
      <c r="B79" s="446"/>
      <c r="D79" s="446"/>
      <c r="E79" s="446"/>
      <c r="F79" s="446"/>
      <c r="G79" s="446"/>
      <c r="H79" s="446"/>
      <c r="I79" s="460"/>
      <c r="J79" s="446"/>
      <c r="K79" s="446"/>
    </row>
    <row r="80" spans="1:20" ht="15.75" customHeight="1" x14ac:dyDescent="0.2">
      <c r="A80" s="446"/>
      <c r="B80" s="461" t="s">
        <v>146</v>
      </c>
      <c r="C80" s="461"/>
      <c r="D80" s="461"/>
      <c r="E80" s="461"/>
      <c r="F80" s="461"/>
      <c r="G80" s="461"/>
      <c r="H80" s="461"/>
      <c r="I80" s="461"/>
      <c r="J80" s="461"/>
      <c r="K80" s="461"/>
    </row>
    <row r="81" spans="1:12" ht="50.1" hidden="1" customHeight="1" x14ac:dyDescent="0.2">
      <c r="A81" s="978" t="s">
        <v>147</v>
      </c>
      <c r="B81" s="978"/>
      <c r="C81" s="978"/>
      <c r="D81" s="978"/>
      <c r="E81" s="978"/>
      <c r="F81" s="978"/>
      <c r="G81" s="978"/>
      <c r="H81" s="978"/>
      <c r="I81" s="978"/>
      <c r="J81" s="978"/>
      <c r="K81" s="978"/>
      <c r="L81" s="978"/>
    </row>
    <row r="82" spans="1:12" ht="15" x14ac:dyDescent="0.2">
      <c r="A82" s="446"/>
      <c r="B82" s="461"/>
      <c r="C82" s="461"/>
      <c r="D82" s="461"/>
      <c r="E82" s="461"/>
      <c r="F82" s="461"/>
      <c r="G82" s="461"/>
      <c r="H82" s="461"/>
      <c r="I82" s="461"/>
      <c r="J82" s="461"/>
      <c r="K82" s="461"/>
    </row>
    <row r="83" spans="1:12" ht="24" customHeight="1" x14ac:dyDescent="0.25">
      <c r="A83"/>
      <c r="B83"/>
      <c r="C83"/>
      <c r="D83"/>
      <c r="E83"/>
      <c r="F83"/>
      <c r="G83"/>
      <c r="H83"/>
      <c r="I83"/>
      <c r="J83"/>
      <c r="K83"/>
      <c r="L83"/>
    </row>
    <row r="84" spans="1:12" ht="81" customHeight="1" x14ac:dyDescent="0.25">
      <c r="A84"/>
      <c r="B84"/>
      <c r="C84"/>
      <c r="D84"/>
      <c r="E84"/>
      <c r="F84"/>
      <c r="G84"/>
      <c r="H84"/>
      <c r="I84"/>
      <c r="J84"/>
      <c r="K84"/>
      <c r="L84"/>
    </row>
    <row r="85" spans="1:12" ht="64.5" customHeight="1" x14ac:dyDescent="0.25">
      <c r="A85"/>
      <c r="B85"/>
      <c r="C85"/>
      <c r="D85"/>
      <c r="E85"/>
      <c r="F85"/>
      <c r="G85"/>
      <c r="H85"/>
      <c r="I85"/>
      <c r="J85"/>
      <c r="K85"/>
      <c r="L85"/>
    </row>
    <row r="86" spans="1:12" ht="64.5" customHeight="1" x14ac:dyDescent="0.25">
      <c r="A86" s="464"/>
      <c r="B86" s="395"/>
      <c r="C86" s="395"/>
      <c r="D86" s="395"/>
      <c r="E86" s="395"/>
      <c r="F86" s="395"/>
      <c r="G86" s="395"/>
      <c r="H86" s="424"/>
      <c r="I86" s="959" t="s">
        <v>116</v>
      </c>
      <c r="J86" s="959"/>
      <c r="K86" s="969" t="str">
        <f>K3</f>
        <v>LCTH-XXX-XX</v>
      </c>
      <c r="L86" s="969"/>
    </row>
    <row r="87" spans="1:12" ht="15.75" x14ac:dyDescent="0.2">
      <c r="A87" s="982" t="s">
        <v>148</v>
      </c>
      <c r="B87" s="982"/>
      <c r="C87" s="982"/>
      <c r="D87" s="982"/>
      <c r="E87" s="982"/>
      <c r="F87" s="982"/>
      <c r="G87" s="395"/>
      <c r="H87" s="395"/>
      <c r="I87" s="395"/>
      <c r="J87" s="395"/>
      <c r="K87" s="395"/>
    </row>
    <row r="88" spans="1:12" ht="15.75" x14ac:dyDescent="0.2">
      <c r="A88" s="466"/>
      <c r="B88" s="466"/>
      <c r="C88" s="466"/>
      <c r="D88" s="466"/>
      <c r="E88" s="466"/>
      <c r="F88" s="466"/>
      <c r="G88" s="395"/>
      <c r="H88" s="395"/>
      <c r="I88" s="395"/>
      <c r="J88" s="395"/>
      <c r="K88" s="395"/>
    </row>
    <row r="89" spans="1:12" ht="15.75" x14ac:dyDescent="0.2">
      <c r="A89" s="466"/>
      <c r="B89" s="466"/>
      <c r="C89" s="466"/>
      <c r="D89" s="466"/>
      <c r="E89" s="466"/>
      <c r="F89" s="466"/>
      <c r="G89" s="395"/>
      <c r="H89" s="395"/>
      <c r="I89" s="395"/>
      <c r="J89" s="395"/>
      <c r="K89" s="395"/>
    </row>
    <row r="90" spans="1:12" ht="23.1" customHeight="1" x14ac:dyDescent="0.2">
      <c r="A90" s="620" t="s">
        <v>149</v>
      </c>
      <c r="B90" s="967" t="s">
        <v>150</v>
      </c>
      <c r="C90" s="967"/>
      <c r="D90" s="967"/>
      <c r="E90" s="967"/>
      <c r="F90" s="967"/>
      <c r="G90" s="967"/>
      <c r="H90" s="967"/>
      <c r="I90" s="967"/>
      <c r="J90" s="967"/>
      <c r="K90" s="967"/>
      <c r="L90" s="967"/>
    </row>
    <row r="91" spans="1:12" ht="23.1" customHeight="1" x14ac:dyDescent="0.2">
      <c r="A91" s="620" t="s">
        <v>149</v>
      </c>
      <c r="B91" s="967" t="s">
        <v>151</v>
      </c>
      <c r="C91" s="967"/>
      <c r="D91" s="967"/>
      <c r="E91" s="967"/>
      <c r="F91" s="967"/>
      <c r="G91" s="967"/>
      <c r="H91" s="967"/>
      <c r="I91" s="967"/>
      <c r="J91" s="967"/>
      <c r="K91" s="967"/>
      <c r="L91" s="967"/>
    </row>
    <row r="92" spans="1:12" ht="35.450000000000003" customHeight="1" x14ac:dyDescent="0.2">
      <c r="A92" s="620" t="s">
        <v>149</v>
      </c>
      <c r="B92" s="967" t="s">
        <v>152</v>
      </c>
      <c r="C92" s="967"/>
      <c r="D92" s="967"/>
      <c r="E92" s="967"/>
      <c r="F92" s="967"/>
      <c r="G92" s="967"/>
      <c r="H92" s="967"/>
      <c r="I92" s="967"/>
      <c r="J92" s="967"/>
      <c r="K92" s="967"/>
      <c r="L92" s="967"/>
    </row>
    <row r="93" spans="1:12" ht="23.1" customHeight="1" x14ac:dyDescent="0.2">
      <c r="A93" s="620" t="s">
        <v>149</v>
      </c>
      <c r="B93" s="967" t="s">
        <v>153</v>
      </c>
      <c r="C93" s="967"/>
      <c r="D93" s="967"/>
      <c r="E93" s="967"/>
      <c r="F93" s="967"/>
      <c r="G93" s="967"/>
      <c r="H93" s="967"/>
      <c r="I93" s="967"/>
      <c r="J93" s="967"/>
      <c r="K93" s="967"/>
      <c r="L93" s="967"/>
    </row>
    <row r="94" spans="1:12" ht="23.1" customHeight="1" x14ac:dyDescent="0.25">
      <c r="A94" s="621" t="s">
        <v>149</v>
      </c>
      <c r="B94" s="967" t="s">
        <v>229</v>
      </c>
      <c r="C94" s="967"/>
      <c r="D94" s="967"/>
      <c r="E94" s="967"/>
      <c r="F94" s="967"/>
      <c r="G94" s="967"/>
      <c r="H94" s="967"/>
      <c r="I94" s="967"/>
      <c r="J94" s="967"/>
      <c r="K94" s="967"/>
      <c r="L94" s="967"/>
    </row>
    <row r="95" spans="1:12" ht="33" customHeight="1" x14ac:dyDescent="0.2">
      <c r="A95" s="620" t="s">
        <v>149</v>
      </c>
      <c r="B95" s="967" t="s">
        <v>155</v>
      </c>
      <c r="C95" s="967"/>
      <c r="D95" s="967"/>
      <c r="E95" s="967"/>
      <c r="F95" s="967"/>
      <c r="G95" s="967"/>
      <c r="H95" s="967"/>
      <c r="I95" s="967"/>
      <c r="J95" s="967"/>
      <c r="K95" s="967"/>
      <c r="L95" s="967"/>
    </row>
    <row r="96" spans="1:12" ht="35.450000000000003" customHeight="1" x14ac:dyDescent="0.2">
      <c r="A96" s="620" t="s">
        <v>149</v>
      </c>
      <c r="B96" s="967" t="s">
        <v>156</v>
      </c>
      <c r="C96" s="967"/>
      <c r="D96" s="967"/>
      <c r="E96" s="967"/>
      <c r="F96" s="967"/>
      <c r="G96" s="967"/>
      <c r="H96" s="967"/>
      <c r="I96" s="967"/>
      <c r="J96" s="967"/>
      <c r="K96" s="967"/>
      <c r="L96" s="967"/>
    </row>
    <row r="97" spans="1:12" ht="23.1" customHeight="1" x14ac:dyDescent="0.2">
      <c r="A97" s="620" t="s">
        <v>149</v>
      </c>
      <c r="B97" s="967" t="s">
        <v>224</v>
      </c>
      <c r="C97" s="967"/>
      <c r="D97" s="967"/>
      <c r="E97" s="967"/>
      <c r="F97" s="967"/>
      <c r="G97" s="967"/>
      <c r="H97" s="967"/>
      <c r="I97" s="967"/>
      <c r="J97" s="967"/>
      <c r="K97" s="967"/>
      <c r="L97" s="967"/>
    </row>
    <row r="98" spans="1:12" ht="23.1" customHeight="1" x14ac:dyDescent="0.2">
      <c r="A98" s="620" t="s">
        <v>149</v>
      </c>
      <c r="B98" s="977" t="s">
        <v>228</v>
      </c>
      <c r="C98" s="977"/>
      <c r="D98" s="977"/>
      <c r="E98" s="977"/>
      <c r="F98" s="977"/>
      <c r="G98" s="977"/>
      <c r="H98" s="977"/>
      <c r="I98" s="977"/>
      <c r="J98" s="977"/>
      <c r="K98" s="977"/>
      <c r="L98" s="977"/>
    </row>
    <row r="99" spans="1:12" ht="23.1" customHeight="1" x14ac:dyDescent="0.2">
      <c r="A99" s="620" t="s">
        <v>149</v>
      </c>
      <c r="B99" s="967" t="s">
        <v>211</v>
      </c>
      <c r="C99" s="967"/>
      <c r="D99" s="967"/>
      <c r="E99" s="967"/>
      <c r="F99" s="967"/>
      <c r="G99" s="967"/>
      <c r="H99" s="967"/>
      <c r="I99" s="967"/>
      <c r="J99" s="967"/>
      <c r="K99" s="967"/>
      <c r="L99" s="967"/>
    </row>
    <row r="100" spans="1:12" ht="23.1" customHeight="1" x14ac:dyDescent="0.2">
      <c r="A100" s="620" t="s">
        <v>149</v>
      </c>
      <c r="B100" s="967" t="s">
        <v>159</v>
      </c>
      <c r="C100" s="967"/>
      <c r="D100" s="967"/>
      <c r="E100" s="967"/>
      <c r="F100" s="967"/>
      <c r="G100" s="967"/>
      <c r="H100" s="967"/>
      <c r="I100" s="967"/>
      <c r="J100" s="967"/>
      <c r="K100" s="967"/>
      <c r="L100" s="967"/>
    </row>
    <row r="101" spans="1:12" ht="23.1" customHeight="1" x14ac:dyDescent="0.2">
      <c r="A101" s="620" t="s">
        <v>149</v>
      </c>
      <c r="B101" s="967" t="s">
        <v>227</v>
      </c>
      <c r="C101" s="967"/>
      <c r="D101" s="967"/>
      <c r="E101" s="967"/>
      <c r="F101" s="967"/>
      <c r="G101" s="967"/>
      <c r="H101" s="967"/>
      <c r="I101" s="967"/>
      <c r="J101" s="967"/>
      <c r="K101" s="967"/>
      <c r="L101" s="967"/>
    </row>
    <row r="102" spans="1:12" ht="23.1" customHeight="1" x14ac:dyDescent="0.2">
      <c r="A102" s="392"/>
      <c r="B102" s="978"/>
      <c r="C102" s="978"/>
      <c r="D102" s="978"/>
      <c r="E102" s="978"/>
      <c r="F102" s="978"/>
      <c r="G102" s="978"/>
      <c r="H102" s="978"/>
      <c r="I102" s="978"/>
      <c r="J102" s="978"/>
      <c r="K102" s="978"/>
      <c r="L102" s="978"/>
    </row>
    <row r="103" spans="1:12" ht="23.1" customHeight="1" x14ac:dyDescent="0.2">
      <c r="A103" s="392"/>
      <c r="B103" s="394"/>
      <c r="C103" s="394"/>
      <c r="D103" s="394"/>
      <c r="E103" s="394"/>
      <c r="F103" s="394"/>
      <c r="G103" s="394"/>
      <c r="H103" s="394"/>
      <c r="I103" s="394"/>
      <c r="J103" s="394"/>
      <c r="K103" s="394"/>
      <c r="L103" s="394"/>
    </row>
    <row r="104" spans="1:12" ht="15.75" x14ac:dyDescent="0.25">
      <c r="A104" s="990"/>
      <c r="B104" s="990"/>
      <c r="C104" s="990"/>
      <c r="D104" s="990"/>
      <c r="E104" s="395"/>
      <c r="F104" s="395"/>
      <c r="G104" s="395"/>
      <c r="H104" s="395"/>
      <c r="I104" s="395"/>
      <c r="J104" s="395"/>
      <c r="K104" s="395"/>
    </row>
    <row r="105" spans="1:12" ht="15.75" x14ac:dyDescent="0.25">
      <c r="A105" s="393"/>
      <c r="B105" s="393"/>
      <c r="C105" s="393"/>
      <c r="D105" s="393"/>
      <c r="E105" s="395"/>
      <c r="F105" s="395"/>
      <c r="G105" s="395"/>
      <c r="H105" s="395"/>
      <c r="I105" s="395"/>
      <c r="J105" s="395"/>
      <c r="K105" s="395"/>
    </row>
    <row r="106" spans="1:12" ht="15" x14ac:dyDescent="0.2">
      <c r="A106" s="395"/>
      <c r="B106" s="395"/>
      <c r="C106" s="395"/>
      <c r="D106" s="395"/>
      <c r="E106" s="395"/>
      <c r="F106" s="973"/>
      <c r="G106" s="973"/>
      <c r="H106" s="973"/>
      <c r="I106" s="462"/>
      <c r="J106" s="395"/>
      <c r="K106" s="395"/>
    </row>
    <row r="107" spans="1:12" ht="15" x14ac:dyDescent="0.2">
      <c r="A107" s="395"/>
      <c r="B107" s="974"/>
      <c r="C107" s="974"/>
      <c r="D107" s="974"/>
      <c r="E107" s="974"/>
      <c r="F107" s="974"/>
      <c r="G107" s="623"/>
      <c r="H107" s="395"/>
      <c r="I107" s="974"/>
      <c r="J107" s="974"/>
      <c r="K107" s="974"/>
      <c r="L107" s="622"/>
    </row>
    <row r="108" spans="1:12" ht="15.75" customHeight="1" x14ac:dyDescent="0.25">
      <c r="A108" s="462"/>
      <c r="B108" s="968" t="s">
        <v>160</v>
      </c>
      <c r="C108" s="968"/>
      <c r="D108" s="968"/>
      <c r="E108" s="968"/>
      <c r="F108" s="968"/>
      <c r="G108" s="463"/>
      <c r="I108" s="968" t="s">
        <v>161</v>
      </c>
      <c r="J108" s="968"/>
      <c r="K108" s="968"/>
    </row>
    <row r="109" spans="1:12" ht="15.75" customHeight="1" x14ac:dyDescent="0.25">
      <c r="A109" s="395"/>
      <c r="B109" s="966" t="e">
        <f>VLOOKUP($G107,'DATOS  '!C53:P62,2,FALSE)</f>
        <v>#N/A</v>
      </c>
      <c r="C109" s="966"/>
      <c r="D109" s="966"/>
      <c r="E109" s="966"/>
      <c r="F109" s="966"/>
      <c r="G109" s="463"/>
      <c r="I109" s="966" t="e">
        <f>VLOOKUP($L107,'DATOS  '!C53:P62,2,FALSE)</f>
        <v>#N/A</v>
      </c>
      <c r="J109" s="966"/>
      <c r="K109" s="966"/>
    </row>
    <row r="110" spans="1:12" ht="45" customHeight="1" x14ac:dyDescent="0.25">
      <c r="A110" s="395"/>
      <c r="B110" s="966" t="e">
        <f>VLOOKUP($G107,'DATOS  '!C53:P62,7,FALSE)</f>
        <v>#N/A</v>
      </c>
      <c r="C110" s="966"/>
      <c r="D110" s="966"/>
      <c r="E110" s="966"/>
      <c r="F110" s="966"/>
      <c r="G110" s="463"/>
      <c r="I110" s="966" t="e">
        <f>VLOOKUP($L107,'DATOS  '!C53:P62,11,FALSE)</f>
        <v>#N/A</v>
      </c>
      <c r="J110" s="966"/>
      <c r="K110" s="966"/>
      <c r="L110" s="463"/>
    </row>
    <row r="111" spans="1:12" ht="15.75" x14ac:dyDescent="0.25">
      <c r="A111" s="395"/>
      <c r="B111" s="395"/>
      <c r="C111" s="463"/>
      <c r="D111" s="463"/>
      <c r="E111" s="463"/>
      <c r="F111" s="463"/>
    </row>
    <row r="112" spans="1:12" ht="15" x14ac:dyDescent="0.2">
      <c r="A112" s="395"/>
      <c r="B112" s="395"/>
      <c r="C112" s="395"/>
      <c r="D112" s="395"/>
      <c r="E112" s="395"/>
      <c r="F112" s="395"/>
      <c r="G112" s="395"/>
      <c r="H112" s="395"/>
      <c r="I112" s="395"/>
      <c r="J112" s="395"/>
      <c r="K112" s="395"/>
    </row>
    <row r="113" spans="1:11" ht="24.95" customHeight="1" x14ac:dyDescent="0.2">
      <c r="A113" s="395"/>
      <c r="B113" s="965" t="s">
        <v>162</v>
      </c>
      <c r="C113" s="965"/>
      <c r="D113" s="965"/>
      <c r="E113" s="965"/>
      <c r="F113" s="471"/>
      <c r="G113" s="426"/>
      <c r="H113" s="426"/>
      <c r="I113" s="965" t="s">
        <v>163</v>
      </c>
      <c r="J113" s="965"/>
      <c r="K113" s="476"/>
    </row>
    <row r="114" spans="1:11" ht="15" x14ac:dyDescent="0.2">
      <c r="A114" s="395"/>
      <c r="B114" s="395"/>
      <c r="C114" s="395"/>
      <c r="D114" s="395"/>
      <c r="E114" s="395"/>
      <c r="F114" s="395"/>
      <c r="G114" s="395"/>
      <c r="H114" s="395"/>
      <c r="I114" s="395"/>
      <c r="J114" s="395"/>
      <c r="K114" s="395"/>
    </row>
    <row r="115" spans="1:11" ht="15.75" customHeight="1" x14ac:dyDescent="0.2"/>
    <row r="117" spans="1:11" ht="15.75" x14ac:dyDescent="0.2">
      <c r="A117" s="966" t="s">
        <v>164</v>
      </c>
      <c r="B117" s="966"/>
      <c r="C117" s="966"/>
      <c r="D117" s="966"/>
      <c r="E117" s="966"/>
      <c r="F117" s="966"/>
      <c r="G117" s="966"/>
      <c r="H117" s="966"/>
      <c r="I117" s="966"/>
      <c r="J117" s="966"/>
      <c r="K117" s="966"/>
    </row>
  </sheetData>
  <sheetProtection algorithmName="SHA-512" hashValue="KzHcHc5o51pCh7AdVFTeyAzsodM8iOq7u/y1DkIE9PR4parcfslQslmlZNK8BpwUQ/UE1oYsg0jT95pegeT5dw==" saltValue="cq8ELcjQcmhBlIQfvUbdEw==" spinCount="100000" sheet="1" objects="1" scenarios="1"/>
  <mergeCells count="96">
    <mergeCell ref="A11:B11"/>
    <mergeCell ref="D11:F11"/>
    <mergeCell ref="D54:E54"/>
    <mergeCell ref="B49:D49"/>
    <mergeCell ref="B55:C55"/>
    <mergeCell ref="A12:J12"/>
    <mergeCell ref="E49:F49"/>
    <mergeCell ref="A52:K52"/>
    <mergeCell ref="B50:D50"/>
    <mergeCell ref="G50:H50"/>
    <mergeCell ref="E50:F50"/>
    <mergeCell ref="D14:L14"/>
    <mergeCell ref="A24:K24"/>
    <mergeCell ref="A25:D25"/>
    <mergeCell ref="E25:H25"/>
    <mergeCell ref="D15:L15"/>
    <mergeCell ref="I3:J3"/>
    <mergeCell ref="K3:L3"/>
    <mergeCell ref="A8:B8"/>
    <mergeCell ref="D8:L8"/>
    <mergeCell ref="A10:C10"/>
    <mergeCell ref="D10:F10"/>
    <mergeCell ref="I10:J10"/>
    <mergeCell ref="A6:B6"/>
    <mergeCell ref="A4:L4"/>
    <mergeCell ref="D6:L6"/>
    <mergeCell ref="D7:L7"/>
    <mergeCell ref="A7:B7"/>
    <mergeCell ref="A14:C14"/>
    <mergeCell ref="A15:C15"/>
    <mergeCell ref="A117:K117"/>
    <mergeCell ref="I113:J113"/>
    <mergeCell ref="A87:F87"/>
    <mergeCell ref="A74:L74"/>
    <mergeCell ref="A81:L81"/>
    <mergeCell ref="B90:L90"/>
    <mergeCell ref="B91:L91"/>
    <mergeCell ref="A104:D104"/>
    <mergeCell ref="B97:L97"/>
    <mergeCell ref="B99:L99"/>
    <mergeCell ref="B100:L100"/>
    <mergeCell ref="B101:L101"/>
    <mergeCell ref="B92:L92"/>
    <mergeCell ref="B93:L93"/>
    <mergeCell ref="A23:L23"/>
    <mergeCell ref="A20:D20"/>
    <mergeCell ref="E20:H20"/>
    <mergeCell ref="A21:K21"/>
    <mergeCell ref="A16:C16"/>
    <mergeCell ref="A17:C17"/>
    <mergeCell ref="A18:C18"/>
    <mergeCell ref="D16:L16"/>
    <mergeCell ref="D17:L17"/>
    <mergeCell ref="D18:L18"/>
    <mergeCell ref="A42:L42"/>
    <mergeCell ref="A40:L40"/>
    <mergeCell ref="A31:E31"/>
    <mergeCell ref="A33:K33"/>
    <mergeCell ref="A34:B34"/>
    <mergeCell ref="A35:B35"/>
    <mergeCell ref="K39:L39"/>
    <mergeCell ref="A29:L29"/>
    <mergeCell ref="I39:J39"/>
    <mergeCell ref="A19:C19"/>
    <mergeCell ref="A27:H27"/>
    <mergeCell ref="I108:K108"/>
    <mergeCell ref="F106:H106"/>
    <mergeCell ref="B107:F107"/>
    <mergeCell ref="B58:C58"/>
    <mergeCell ref="B98:L98"/>
    <mergeCell ref="B102:L102"/>
    <mergeCell ref="I107:K107"/>
    <mergeCell ref="D57:E57"/>
    <mergeCell ref="D58:E58"/>
    <mergeCell ref="B95:L95"/>
    <mergeCell ref="B96:L96"/>
    <mergeCell ref="A46:L46"/>
    <mergeCell ref="I86:J86"/>
    <mergeCell ref="B56:C56"/>
    <mergeCell ref="B57:C57"/>
    <mergeCell ref="K54:K55"/>
    <mergeCell ref="B113:E113"/>
    <mergeCell ref="B109:F109"/>
    <mergeCell ref="B110:F110"/>
    <mergeCell ref="I109:K109"/>
    <mergeCell ref="I110:K110"/>
    <mergeCell ref="B94:L94"/>
    <mergeCell ref="B108:F108"/>
    <mergeCell ref="K86:L86"/>
    <mergeCell ref="B48:D48"/>
    <mergeCell ref="D56:E56"/>
    <mergeCell ref="D55:E55"/>
    <mergeCell ref="G48:H48"/>
    <mergeCell ref="G49:H49"/>
    <mergeCell ref="E48:F48"/>
    <mergeCell ref="B54:C54"/>
  </mergeCells>
  <phoneticPr fontId="31" type="noConversion"/>
  <conditionalFormatting sqref="H56">
    <cfRule type="expression" dxfId="5" priority="3">
      <formula>$H$56&lt;2.3</formula>
    </cfRule>
  </conditionalFormatting>
  <conditionalFormatting sqref="H57">
    <cfRule type="expression" dxfId="4" priority="2">
      <formula>$H$57&lt;2.3</formula>
    </cfRule>
  </conditionalFormatting>
  <conditionalFormatting sqref="H58">
    <cfRule type="expression" dxfId="3" priority="1">
      <formula>$H$58&lt;2.4</formula>
    </cfRule>
  </conditionalFormatting>
  <pageMargins left="0.70866141732283472" right="0.70866141732283472" top="0.39370078740157483" bottom="0.74803149606299213" header="0.31496062992125984" footer="0.70866141732283472"/>
  <pageSetup scale="62" orientation="portrait" verticalDpi="598" r:id="rId1"/>
  <headerFooter>
    <oddHeader>&amp;C
&amp;G</oddHeader>
    <oddFooter>&amp;C
&amp;RRT03-F62 Vr.4 (2024-11-07)
&amp;P de 3</oddFooter>
  </headerFooter>
  <rowBreaks count="2" manualBreakCount="2">
    <brk id="36" max="11" man="1"/>
    <brk id="82" max="11" man="1"/>
  </rowBreaks>
  <ignoredErrors>
    <ignoredError sqref="D14 D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L107 G107</xm:sqref>
        </x14:dataValidation>
        <x14:dataValidation type="list" allowBlank="1" showInputMessage="1" showErrorMessage="1" xr:uid="{00000000-0002-0000-0600-000001000000}">
          <x14:formula1>
            <xm:f>'DATOS  '!$C$46:$C$48</xm:f>
          </x14:formula1>
          <xm:sqref>L44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3"/>
  <sheetViews>
    <sheetView showGridLines="0" showWhiteSpace="0" view="pageBreakPreview" zoomScale="80" zoomScaleNormal="100" zoomScaleSheetLayoutView="80" workbookViewId="0">
      <selection activeCell="K12" sqref="K12"/>
    </sheetView>
  </sheetViews>
  <sheetFormatPr baseColWidth="10" defaultColWidth="11.42578125" defaultRowHeight="14.25" x14ac:dyDescent="0.2"/>
  <cols>
    <col min="1" max="1" width="5.7109375" style="192" customWidth="1"/>
    <col min="2" max="2" width="17.42578125" style="192" customWidth="1"/>
    <col min="3" max="3" width="8.85546875" style="192" customWidth="1"/>
    <col min="4" max="4" width="7.42578125" style="192" customWidth="1"/>
    <col min="5" max="5" width="7" style="192" customWidth="1"/>
    <col min="6" max="6" width="16.7109375" style="192" customWidth="1"/>
    <col min="7" max="7" width="18.42578125" style="192" customWidth="1"/>
    <col min="8" max="8" width="15" style="192" customWidth="1"/>
    <col min="9" max="9" width="15.7109375" style="192" customWidth="1"/>
    <col min="10" max="10" width="12.5703125" style="192" customWidth="1"/>
    <col min="11" max="11" width="14.42578125" style="192" customWidth="1"/>
    <col min="12" max="12" width="5.7109375" style="192" customWidth="1"/>
    <col min="13" max="16384" width="11.42578125" style="192"/>
  </cols>
  <sheetData>
    <row r="1" spans="1:12" ht="125.1" customHeight="1" x14ac:dyDescent="0.2">
      <c r="A1" s="1002"/>
      <c r="B1" s="1002"/>
      <c r="C1" s="1002"/>
      <c r="D1" s="1002"/>
      <c r="E1" s="1002"/>
      <c r="F1" s="1002"/>
      <c r="G1" s="1002"/>
      <c r="H1" s="1002"/>
      <c r="I1" s="1002"/>
      <c r="J1" s="1002"/>
      <c r="K1" s="1002"/>
    </row>
    <row r="2" spans="1:12" ht="35.1" customHeight="1" x14ac:dyDescent="0.2">
      <c r="A2" s="280"/>
      <c r="B2" s="280"/>
      <c r="C2" s="280"/>
      <c r="D2" s="280"/>
      <c r="E2" s="280"/>
      <c r="F2" s="280"/>
      <c r="G2" s="280"/>
      <c r="H2" s="280"/>
      <c r="I2" s="280"/>
      <c r="J2" s="280"/>
      <c r="K2" s="280"/>
    </row>
    <row r="3" spans="1:12" ht="65.099999999999994" customHeight="1" x14ac:dyDescent="0.25">
      <c r="A3" s="280"/>
      <c r="B3" s="280"/>
      <c r="C3" s="280"/>
      <c r="D3" s="280"/>
      <c r="E3" s="280"/>
      <c r="F3" s="280"/>
      <c r="G3" s="280"/>
      <c r="H3" s="6"/>
      <c r="I3" s="1014" t="s">
        <v>116</v>
      </c>
      <c r="J3" s="1014"/>
      <c r="K3" s="310">
        <f>'DATOS  '!O5</f>
        <v>0</v>
      </c>
    </row>
    <row r="4" spans="1:12" ht="30" customHeight="1" x14ac:dyDescent="0.2">
      <c r="A4" s="1015" t="s">
        <v>117</v>
      </c>
      <c r="B4" s="1015"/>
      <c r="C4" s="1015"/>
      <c r="D4" s="1015"/>
      <c r="E4" s="1015"/>
      <c r="F4" s="1015"/>
      <c r="G4" s="1015"/>
      <c r="H4" s="1015"/>
      <c r="I4" s="1015"/>
      <c r="J4" s="1015"/>
      <c r="K4" s="1015"/>
      <c r="L4" s="1015"/>
    </row>
    <row r="5" spans="1:12" ht="18" customHeight="1" x14ac:dyDescent="0.2">
      <c r="A5" s="135"/>
      <c r="B5" s="135"/>
      <c r="C5" s="135"/>
      <c r="D5" s="138"/>
      <c r="E5" s="138"/>
      <c r="F5" s="138"/>
      <c r="G5" s="12"/>
      <c r="H5" s="12"/>
      <c r="I5" s="12"/>
      <c r="J5" s="12"/>
      <c r="K5" s="12"/>
    </row>
    <row r="6" spans="1:12" ht="26.1" customHeight="1" x14ac:dyDescent="0.2">
      <c r="A6" s="1034" t="s">
        <v>1</v>
      </c>
      <c r="B6" s="1034"/>
      <c r="C6" s="135"/>
      <c r="D6" s="1034">
        <f>+'DATOS  '!E5</f>
        <v>0</v>
      </c>
      <c r="E6" s="1034"/>
      <c r="F6" s="1034"/>
      <c r="G6" s="1034"/>
      <c r="H6" s="1034"/>
      <c r="I6" s="1034"/>
      <c r="J6" s="1034"/>
      <c r="K6" s="1034"/>
      <c r="L6" s="1034"/>
    </row>
    <row r="7" spans="1:12" ht="26.1" customHeight="1" x14ac:dyDescent="0.2">
      <c r="A7" s="1037" t="s">
        <v>3</v>
      </c>
      <c r="B7" s="1037"/>
      <c r="C7" s="139"/>
      <c r="D7" s="1038">
        <f>+'DATOS  '!E6</f>
        <v>0</v>
      </c>
      <c r="E7" s="1038"/>
      <c r="F7" s="1038"/>
      <c r="G7" s="1038"/>
      <c r="H7" s="1038"/>
      <c r="I7" s="1038"/>
      <c r="J7" s="1038"/>
      <c r="K7" s="1038"/>
      <c r="L7" s="1038"/>
    </row>
    <row r="8" spans="1:12" ht="26.1" customHeight="1" x14ac:dyDescent="0.2">
      <c r="A8" s="1037" t="s">
        <v>5</v>
      </c>
      <c r="B8" s="1037"/>
      <c r="C8" s="139"/>
      <c r="D8" s="1038">
        <f>+'DATOS  '!E7</f>
        <v>0</v>
      </c>
      <c r="E8" s="1038"/>
      <c r="F8" s="1038"/>
      <c r="G8" s="1038"/>
      <c r="H8" s="1038"/>
      <c r="I8" s="1038"/>
      <c r="J8" s="1038"/>
      <c r="K8" s="1038"/>
      <c r="L8" s="1038"/>
    </row>
    <row r="9" spans="1:12" ht="26.1" customHeight="1" x14ac:dyDescent="0.2">
      <c r="A9" s="133"/>
      <c r="B9" s="133"/>
      <c r="C9" s="135"/>
      <c r="D9" s="138"/>
      <c r="E9" s="138"/>
      <c r="F9" s="138"/>
      <c r="G9" s="138"/>
      <c r="H9" s="12"/>
      <c r="I9" s="12"/>
      <c r="J9" s="12"/>
      <c r="K9" s="12"/>
    </row>
    <row r="10" spans="1:12" ht="26.1" customHeight="1" x14ac:dyDescent="0.2">
      <c r="A10" s="1034" t="s">
        <v>6</v>
      </c>
      <c r="B10" s="1034"/>
      <c r="C10" s="1034"/>
      <c r="D10" s="1036">
        <f>'DATOS  '!E8</f>
        <v>0</v>
      </c>
      <c r="E10" s="1036"/>
      <c r="F10" s="1036"/>
      <c r="G10" s="12"/>
      <c r="I10" s="1001" t="s">
        <v>9</v>
      </c>
      <c r="J10" s="1001"/>
      <c r="K10" s="137">
        <f>'DATOS  '!E9</f>
        <v>0</v>
      </c>
    </row>
    <row r="11" spans="1:12" ht="26.1" customHeight="1" x14ac:dyDescent="0.2">
      <c r="A11" s="1034"/>
      <c r="B11" s="1034"/>
      <c r="C11" s="158"/>
      <c r="D11" s="1034"/>
      <c r="E11" s="1034"/>
      <c r="F11" s="1034"/>
      <c r="G11" s="12"/>
      <c r="H11" s="12"/>
      <c r="I11" s="12"/>
      <c r="J11" s="12"/>
      <c r="K11" s="12"/>
    </row>
    <row r="12" spans="1:12" ht="26.1" customHeight="1" x14ac:dyDescent="0.2">
      <c r="A12" s="1015" t="s">
        <v>118</v>
      </c>
      <c r="B12" s="1015"/>
      <c r="C12" s="1015"/>
      <c r="D12" s="1015"/>
      <c r="E12" s="1015"/>
      <c r="F12" s="1015"/>
      <c r="G12" s="1015"/>
      <c r="H12" s="1015"/>
      <c r="I12" s="1015"/>
      <c r="J12" s="1015"/>
      <c r="K12" s="12"/>
    </row>
    <row r="13" spans="1:12" ht="26.1" customHeight="1" x14ac:dyDescent="0.2">
      <c r="A13" s="135"/>
      <c r="B13" s="135"/>
      <c r="C13" s="135"/>
      <c r="D13" s="135"/>
      <c r="E13" s="135"/>
      <c r="F13" s="138"/>
      <c r="G13" s="12"/>
      <c r="H13" s="12"/>
      <c r="I13" s="12"/>
      <c r="J13" s="12"/>
      <c r="K13" s="12"/>
    </row>
    <row r="14" spans="1:12" ht="26.1" customHeight="1" x14ac:dyDescent="0.2">
      <c r="A14" s="1034" t="s">
        <v>119</v>
      </c>
      <c r="B14" s="1034"/>
      <c r="C14" s="1034"/>
      <c r="D14" s="1035">
        <f>+'DATOS  '!E12</f>
        <v>0</v>
      </c>
      <c r="E14" s="1035"/>
      <c r="F14" s="1035"/>
      <c r="G14" s="1035"/>
      <c r="H14" s="1035"/>
      <c r="I14" s="1035"/>
      <c r="J14" s="1035"/>
      <c r="K14" s="1035"/>
      <c r="L14" s="1035"/>
    </row>
    <row r="15" spans="1:12" ht="26.1" customHeight="1" x14ac:dyDescent="0.2">
      <c r="A15" s="1034" t="s">
        <v>14</v>
      </c>
      <c r="B15" s="1034"/>
      <c r="C15" s="1034"/>
      <c r="D15" s="1030">
        <f>+'DATOS  '!E13</f>
        <v>0</v>
      </c>
      <c r="E15" s="1030"/>
      <c r="F15" s="1030"/>
      <c r="G15" s="1030"/>
      <c r="H15" s="1030"/>
      <c r="I15" s="1030"/>
      <c r="J15" s="1030"/>
      <c r="K15" s="1030"/>
      <c r="L15" s="1030"/>
    </row>
    <row r="16" spans="1:12" ht="26.1" customHeight="1" x14ac:dyDescent="0.2">
      <c r="A16" s="1034" t="s">
        <v>120</v>
      </c>
      <c r="B16" s="1034"/>
      <c r="C16" s="1034"/>
      <c r="D16" s="1030">
        <f>'DATOS  '!E15</f>
        <v>0</v>
      </c>
      <c r="E16" s="1030"/>
      <c r="F16" s="1030"/>
      <c r="G16" s="1030"/>
      <c r="H16" s="1030"/>
      <c r="I16" s="1030"/>
      <c r="J16" s="1030"/>
      <c r="K16" s="1030"/>
      <c r="L16" s="1030"/>
    </row>
    <row r="17" spans="1:12" ht="26.1" customHeight="1" x14ac:dyDescent="0.2">
      <c r="A17" s="1034" t="s">
        <v>16</v>
      </c>
      <c r="B17" s="1034"/>
      <c r="C17" s="1034"/>
      <c r="D17" s="1036">
        <f>+'DATOS  '!E14</f>
        <v>0</v>
      </c>
      <c r="E17" s="1036"/>
      <c r="F17" s="1036"/>
      <c r="G17" s="1036"/>
      <c r="H17" s="1036"/>
      <c r="I17" s="1036"/>
      <c r="J17" s="1036"/>
      <c r="K17" s="1036"/>
      <c r="L17" s="1036"/>
    </row>
    <row r="18" spans="1:12" ht="26.1" customHeight="1" x14ac:dyDescent="0.2">
      <c r="A18" s="1034" t="s">
        <v>121</v>
      </c>
      <c r="B18" s="1034"/>
      <c r="C18" s="1034"/>
      <c r="D18" s="1035" t="str">
        <f>CONCATENATE('DATOS  '!M12," % hr ", "a ",'DATOS  '!O12," % hr")</f>
        <v>30 % hr a 80 % hr</v>
      </c>
      <c r="E18" s="1035"/>
      <c r="F18" s="1035"/>
      <c r="G18" s="1035"/>
      <c r="H18" s="1035"/>
      <c r="I18" s="1035"/>
      <c r="J18" s="1035"/>
      <c r="K18" s="1035"/>
      <c r="L18" s="1035"/>
    </row>
    <row r="19" spans="1:12" ht="26.1" customHeight="1" x14ac:dyDescent="0.2">
      <c r="A19" s="1034" t="s">
        <v>15</v>
      </c>
      <c r="B19" s="1034"/>
      <c r="C19" s="1034"/>
      <c r="D19" s="292">
        <f>'DATOS  '!M13</f>
        <v>0.1</v>
      </c>
      <c r="E19" s="13" t="s">
        <v>8</v>
      </c>
      <c r="F19" s="13"/>
      <c r="G19" s="133"/>
      <c r="H19" s="133"/>
      <c r="I19" s="133"/>
      <c r="J19" s="287"/>
      <c r="K19" s="287"/>
      <c r="L19" s="288"/>
    </row>
    <row r="20" spans="1:12" ht="26.1" customHeight="1" x14ac:dyDescent="0.2">
      <c r="A20" s="1034"/>
      <c r="B20" s="1034"/>
      <c r="C20" s="1034"/>
      <c r="D20" s="1034"/>
      <c r="E20" s="1034"/>
      <c r="F20" s="1034"/>
      <c r="G20" s="1034"/>
      <c r="H20" s="1034"/>
      <c r="I20" s="133"/>
      <c r="J20" s="12"/>
      <c r="K20" s="12"/>
    </row>
    <row r="21" spans="1:12" ht="26.1" customHeight="1" x14ac:dyDescent="0.2">
      <c r="A21" s="1015" t="s">
        <v>122</v>
      </c>
      <c r="B21" s="1015"/>
      <c r="C21" s="1015"/>
      <c r="D21" s="1015"/>
      <c r="E21" s="1015"/>
      <c r="F21" s="1015"/>
      <c r="G21" s="1015"/>
      <c r="H21" s="1015"/>
      <c r="I21" s="1015"/>
      <c r="J21" s="1015"/>
      <c r="K21" s="1015"/>
    </row>
    <row r="22" spans="1:12" ht="15" x14ac:dyDescent="0.2">
      <c r="A22" s="12"/>
      <c r="B22" s="12"/>
      <c r="C22" s="12"/>
      <c r="D22" s="12"/>
      <c r="E22" s="12"/>
      <c r="F22" s="12"/>
      <c r="G22" s="12"/>
      <c r="H22" s="12"/>
      <c r="I22" s="12"/>
      <c r="J22" s="12"/>
      <c r="K22" s="12"/>
    </row>
    <row r="23" spans="1:12" ht="26.1" customHeight="1" x14ac:dyDescent="0.2">
      <c r="A23" s="1028" t="s">
        <v>213</v>
      </c>
      <c r="B23" s="1028"/>
      <c r="C23" s="1028"/>
      <c r="D23" s="1028"/>
      <c r="E23" s="1028"/>
      <c r="F23" s="1028"/>
      <c r="G23" s="1028"/>
      <c r="H23" s="1028"/>
      <c r="I23" s="1028"/>
      <c r="J23" s="1028"/>
      <c r="K23" s="1028"/>
      <c r="L23" s="1028"/>
    </row>
    <row r="24" spans="1:12" ht="17.100000000000001" customHeight="1" x14ac:dyDescent="0.2">
      <c r="A24" s="1029"/>
      <c r="B24" s="1029"/>
      <c r="C24" s="1029"/>
      <c r="D24" s="1029"/>
      <c r="E24" s="1029"/>
      <c r="F24" s="1029"/>
      <c r="G24" s="1029"/>
      <c r="H24" s="1029"/>
      <c r="I24" s="1029"/>
      <c r="J24" s="1029"/>
      <c r="K24" s="1029"/>
    </row>
    <row r="25" spans="1:12" ht="26.1" customHeight="1" x14ac:dyDescent="0.2">
      <c r="A25" s="1015" t="s">
        <v>123</v>
      </c>
      <c r="B25" s="1015"/>
      <c r="C25" s="1015"/>
      <c r="D25" s="1015"/>
      <c r="E25" s="1030" t="str">
        <f>'DATOS  '!N6</f>
        <v>LCTH-XX-XXXX</v>
      </c>
      <c r="F25" s="1030"/>
      <c r="G25" s="1030"/>
      <c r="H25" s="1030"/>
      <c r="I25" s="12"/>
      <c r="J25" s="12"/>
      <c r="K25" s="12"/>
    </row>
    <row r="26" spans="1:12" ht="17.100000000000001" customHeight="1" x14ac:dyDescent="0.2">
      <c r="A26" s="12"/>
      <c r="B26" s="12"/>
      <c r="C26" s="12"/>
      <c r="D26" s="12"/>
      <c r="E26" s="12"/>
      <c r="F26" s="14"/>
      <c r="G26" s="14"/>
      <c r="H26" s="12"/>
      <c r="I26" s="12"/>
      <c r="J26" s="12"/>
      <c r="K26" s="12"/>
    </row>
    <row r="27" spans="1:12" ht="26.1" customHeight="1" x14ac:dyDescent="0.2">
      <c r="A27" s="1016" t="s">
        <v>124</v>
      </c>
      <c r="B27" s="1016"/>
      <c r="C27" s="1016"/>
      <c r="D27" s="1016"/>
      <c r="E27" s="1016"/>
      <c r="F27" s="1016"/>
      <c r="G27" s="1016"/>
      <c r="H27" s="1016"/>
      <c r="I27" s="15"/>
      <c r="J27" s="16"/>
      <c r="K27" s="12"/>
    </row>
    <row r="28" spans="1:12" ht="15" x14ac:dyDescent="0.2">
      <c r="A28" s="133"/>
      <c r="B28" s="133"/>
      <c r="C28" s="133"/>
      <c r="D28" s="133"/>
      <c r="E28" s="133"/>
      <c r="F28" s="133"/>
      <c r="G28" s="133"/>
      <c r="H28" s="133"/>
      <c r="I28" s="133"/>
      <c r="J28" s="12"/>
      <c r="K28" s="12"/>
    </row>
    <row r="29" spans="1:12" ht="40.5" customHeight="1" x14ac:dyDescent="0.2">
      <c r="A29" s="981" t="s">
        <v>125</v>
      </c>
      <c r="B29" s="981"/>
      <c r="C29" s="981"/>
      <c r="D29" s="981"/>
      <c r="E29" s="981"/>
      <c r="F29" s="981"/>
      <c r="G29" s="981"/>
      <c r="H29" s="981"/>
      <c r="I29" s="981"/>
      <c r="J29" s="981"/>
      <c r="K29" s="981"/>
      <c r="L29" s="981"/>
    </row>
    <row r="30" spans="1:12" ht="17.100000000000001" customHeight="1" x14ac:dyDescent="0.2">
      <c r="A30" s="122"/>
      <c r="B30" s="122"/>
      <c r="C30" s="122"/>
      <c r="D30" s="122"/>
      <c r="E30" s="122"/>
      <c r="F30" s="122"/>
      <c r="G30" s="122"/>
      <c r="H30" s="122"/>
      <c r="I30" s="122"/>
      <c r="J30" s="122"/>
      <c r="K30" s="122"/>
    </row>
    <row r="31" spans="1:12" ht="15.75" customHeight="1" x14ac:dyDescent="0.25">
      <c r="A31" s="1031" t="s">
        <v>126</v>
      </c>
      <c r="B31" s="1031"/>
      <c r="C31" s="1031"/>
      <c r="D31" s="1031"/>
      <c r="E31" s="1031"/>
      <c r="F31" s="322"/>
      <c r="G31" s="167"/>
      <c r="H31" s="20"/>
      <c r="I31" s="20"/>
      <c r="J31" s="20"/>
      <c r="K31" s="20"/>
      <c r="L31" s="156"/>
    </row>
    <row r="32" spans="1:12" ht="15" customHeight="1" x14ac:dyDescent="0.25">
      <c r="A32" s="323"/>
      <c r="B32" s="323"/>
      <c r="C32" s="324"/>
      <c r="D32" s="323"/>
      <c r="E32" s="323"/>
      <c r="F32" s="324"/>
      <c r="G32" s="167"/>
      <c r="H32" s="167"/>
      <c r="I32" s="167"/>
      <c r="J32" s="325"/>
      <c r="K32" s="20"/>
    </row>
    <row r="33" spans="1:12" ht="24.95" customHeight="1" x14ac:dyDescent="0.2">
      <c r="A33" s="1032" t="s">
        <v>199</v>
      </c>
      <c r="B33" s="1032"/>
      <c r="C33" s="1032"/>
      <c r="D33" s="1032"/>
      <c r="E33" s="1032"/>
      <c r="F33" s="1032"/>
      <c r="G33" s="1032"/>
      <c r="H33" s="1032"/>
      <c r="I33" s="1032"/>
      <c r="J33" s="1032"/>
      <c r="K33" s="1032"/>
    </row>
    <row r="34" spans="1:12" ht="27.95" customHeight="1" x14ac:dyDescent="0.2">
      <c r="A34" s="1033" t="s">
        <v>127</v>
      </c>
      <c r="B34" s="1033"/>
      <c r="C34" s="326" t="s">
        <v>200</v>
      </c>
      <c r="D34" s="327">
        <f>MAX('RT03-F60'!H23,'RT03-F60'!H38,'RT03-F60'!H53,'RT03-F60'!H82,'RT03-F60'!H99)</f>
        <v>-0.25855281124799306</v>
      </c>
      <c r="E34" s="311" t="s">
        <v>33</v>
      </c>
      <c r="F34" s="328" t="s">
        <v>201</v>
      </c>
      <c r="G34" s="327">
        <f>MIN('RT03-F60'!H23,'RT03-F60'!H38,'RT03-F60'!H53,'RT03-F60'!H82,'RT03-F60'!H99)</f>
        <v>-0.25855281124799306</v>
      </c>
      <c r="H34" s="311" t="s">
        <v>33</v>
      </c>
      <c r="I34" s="329"/>
      <c r="J34" s="329"/>
      <c r="K34" s="330"/>
      <c r="L34" s="304"/>
    </row>
    <row r="35" spans="1:12" ht="27.95" customHeight="1" x14ac:dyDescent="0.2">
      <c r="A35" s="1033" t="s">
        <v>128</v>
      </c>
      <c r="B35" s="1033"/>
      <c r="C35" s="326" t="s">
        <v>200</v>
      </c>
      <c r="D35" s="327">
        <f>MAX('RT03-F60'!I23,'RT03-F60'!I38,'RT03-F60'!I53,'RT03-F60'!I82,'RT03-F60'!I99)</f>
        <v>-4.2136530955014422</v>
      </c>
      <c r="E35" s="311" t="s">
        <v>202</v>
      </c>
      <c r="F35" s="328" t="s">
        <v>201</v>
      </c>
      <c r="G35" s="331">
        <f>MIN('RT03-F60'!I23,'RT03-F60'!I38,'RT03-F60'!I53,'RT03-F60'!I82,'RT03-F60'!I99)</f>
        <v>-4.2136530955014422</v>
      </c>
      <c r="H35" s="146" t="s">
        <v>202</v>
      </c>
      <c r="I35" s="329"/>
      <c r="J35" s="329"/>
      <c r="K35" s="330"/>
      <c r="L35" s="304"/>
    </row>
    <row r="36" spans="1:12" ht="15" x14ac:dyDescent="0.2">
      <c r="A36" s="27"/>
      <c r="B36" s="27"/>
      <c r="C36" s="27"/>
      <c r="D36" s="27"/>
      <c r="E36" s="27"/>
      <c r="F36" s="27"/>
      <c r="G36" s="27"/>
      <c r="H36" s="27"/>
      <c r="I36" s="27"/>
      <c r="J36" s="27"/>
      <c r="K36" s="27"/>
    </row>
    <row r="37" spans="1:12" ht="125.1" customHeight="1" x14ac:dyDescent="0.2">
      <c r="A37" s="27"/>
      <c r="B37" s="27"/>
      <c r="C37" s="27"/>
      <c r="D37" s="27"/>
      <c r="E37" s="27"/>
      <c r="F37" s="27"/>
      <c r="G37" s="27"/>
      <c r="H37" s="27"/>
      <c r="I37" s="27"/>
      <c r="J37" s="27"/>
      <c r="K37" s="27"/>
    </row>
    <row r="38" spans="1:12" ht="35.1" customHeight="1" x14ac:dyDescent="0.2">
      <c r="A38" s="27"/>
      <c r="B38" s="27"/>
      <c r="C38" s="27"/>
      <c r="D38" s="27"/>
      <c r="E38" s="27"/>
      <c r="F38" s="27"/>
      <c r="G38" s="27"/>
      <c r="H38" s="27"/>
      <c r="I38" s="27"/>
      <c r="J38" s="27"/>
      <c r="K38" s="27"/>
    </row>
    <row r="39" spans="1:12" ht="65.099999999999994" customHeight="1" x14ac:dyDescent="0.2">
      <c r="A39" s="27"/>
      <c r="B39" s="27"/>
      <c r="C39" s="27"/>
      <c r="D39" s="27"/>
      <c r="E39" s="27"/>
      <c r="F39" s="27"/>
      <c r="G39" s="27"/>
      <c r="H39" s="27"/>
      <c r="I39" s="1014" t="s">
        <v>116</v>
      </c>
      <c r="J39" s="1014"/>
      <c r="K39" s="310">
        <f>K3</f>
        <v>0</v>
      </c>
    </row>
    <row r="40" spans="1:12" ht="23.1" customHeight="1" x14ac:dyDescent="0.2">
      <c r="A40" s="1015" t="s">
        <v>129</v>
      </c>
      <c r="B40" s="1015"/>
      <c r="C40" s="1015"/>
      <c r="D40" s="1015"/>
      <c r="E40" s="1015"/>
      <c r="F40" s="1015"/>
      <c r="G40" s="1015"/>
      <c r="H40" s="1015"/>
      <c r="I40" s="1015"/>
      <c r="J40" s="1015"/>
      <c r="K40" s="1015"/>
      <c r="L40" s="1015"/>
    </row>
    <row r="41" spans="1:12" ht="8.1" customHeight="1" x14ac:dyDescent="0.2">
      <c r="A41" s="16"/>
      <c r="B41" s="133"/>
      <c r="C41" s="133"/>
      <c r="D41" s="133"/>
      <c r="E41" s="133"/>
      <c r="F41" s="133"/>
      <c r="G41" s="133"/>
      <c r="H41" s="133"/>
      <c r="I41" s="133"/>
      <c r="J41" s="17"/>
      <c r="K41" s="12"/>
    </row>
    <row r="42" spans="1:12" ht="54.95" customHeight="1" x14ac:dyDescent="0.2">
      <c r="A42" s="981" t="s">
        <v>214</v>
      </c>
      <c r="B42" s="981"/>
      <c r="C42" s="981"/>
      <c r="D42" s="981"/>
      <c r="E42" s="981"/>
      <c r="F42" s="981"/>
      <c r="G42" s="981"/>
      <c r="H42" s="981"/>
      <c r="I42" s="981"/>
      <c r="J42" s="981"/>
      <c r="K42" s="981"/>
      <c r="L42" s="981"/>
    </row>
    <row r="43" spans="1:12" ht="24.95" customHeight="1" x14ac:dyDescent="0.2">
      <c r="A43" s="123"/>
      <c r="B43" s="123"/>
      <c r="C43" s="123"/>
      <c r="D43" s="123"/>
      <c r="E43" s="123"/>
      <c r="F43" s="123"/>
      <c r="G43" s="123"/>
      <c r="H43" s="123"/>
      <c r="I43" s="123"/>
      <c r="J43" s="123"/>
      <c r="K43" s="123"/>
    </row>
    <row r="44" spans="1:12" ht="23.1" customHeight="1" x14ac:dyDescent="0.2">
      <c r="A44" s="16" t="s">
        <v>130</v>
      </c>
      <c r="B44" s="16"/>
      <c r="C44" s="16"/>
      <c r="D44" s="16"/>
      <c r="E44" s="16"/>
      <c r="F44" s="16"/>
      <c r="G44" s="16"/>
      <c r="H44" s="16"/>
      <c r="I44" s="16"/>
      <c r="J44" s="16"/>
      <c r="K44" s="305"/>
    </row>
    <row r="45" spans="1:12" ht="9.9499999999999993" customHeight="1" x14ac:dyDescent="0.2">
      <c r="A45" s="134"/>
      <c r="B45" s="134"/>
      <c r="C45" s="134"/>
      <c r="D45" s="134"/>
      <c r="E45" s="134"/>
      <c r="F45" s="133"/>
      <c r="G45" s="133"/>
      <c r="H45" s="12"/>
      <c r="I45" s="12"/>
      <c r="J45" s="17"/>
      <c r="K45" s="12"/>
    </row>
    <row r="46" spans="1:12" ht="71.25" customHeight="1" x14ac:dyDescent="0.2">
      <c r="A46" s="1027" t="e">
        <f>VLOOKUP($K$44,'DATOS  '!C46:P48,2,FALSE)</f>
        <v>#N/A</v>
      </c>
      <c r="B46" s="1027"/>
      <c r="C46" s="1027"/>
      <c r="D46" s="1027"/>
      <c r="E46" s="1027"/>
      <c r="F46" s="1027"/>
      <c r="G46" s="1027"/>
      <c r="H46" s="1027"/>
      <c r="I46" s="1027"/>
      <c r="J46" s="1027"/>
      <c r="K46" s="1027"/>
      <c r="L46" s="1027"/>
    </row>
    <row r="47" spans="1:12" ht="16.5" thickBot="1" x14ac:dyDescent="0.25">
      <c r="A47" s="132"/>
      <c r="B47" s="132"/>
      <c r="C47" s="132"/>
      <c r="D47" s="132"/>
      <c r="E47" s="132"/>
      <c r="F47" s="132"/>
      <c r="G47" s="132"/>
      <c r="H47" s="132"/>
      <c r="I47" s="132"/>
      <c r="J47" s="132"/>
      <c r="K47" s="12"/>
    </row>
    <row r="48" spans="1:12" ht="27.75" customHeight="1" thickBot="1" x14ac:dyDescent="0.25">
      <c r="B48" s="1017" t="s">
        <v>131</v>
      </c>
      <c r="C48" s="1017"/>
      <c r="D48" s="1017"/>
      <c r="E48" s="1017" t="s">
        <v>132</v>
      </c>
      <c r="F48" s="1017"/>
      <c r="G48" s="1017" t="s">
        <v>133</v>
      </c>
      <c r="H48" s="1017"/>
      <c r="I48" s="191" t="s">
        <v>134</v>
      </c>
      <c r="J48" s="281" t="s">
        <v>135</v>
      </c>
      <c r="K48" s="281" t="s">
        <v>208</v>
      </c>
    </row>
    <row r="49" spans="1:22" ht="33" customHeight="1" x14ac:dyDescent="0.2">
      <c r="B49" s="1019" t="str">
        <f>+'DATOS  '!E27</f>
        <v>Cámara climática</v>
      </c>
      <c r="C49" s="1020"/>
      <c r="D49" s="1020"/>
      <c r="E49" s="1021" t="str">
        <f>+'DATOS  '!E28</f>
        <v>Memmert</v>
      </c>
      <c r="F49" s="1020"/>
      <c r="G49" s="1021" t="str">
        <f>+'DATOS  '!E29</f>
        <v>W421.0373</v>
      </c>
      <c r="H49" s="1022"/>
      <c r="I49" s="332" t="str">
        <f>+'DATOS  '!E31</f>
        <v>100870-100872</v>
      </c>
      <c r="J49" s="333" t="str">
        <f>+'DATOS  '!E32</f>
        <v>INM</v>
      </c>
      <c r="K49" s="334" t="str">
        <f>'DATOS  '!E33</f>
        <v>20/08/2024 / 2024-09-04</v>
      </c>
    </row>
    <row r="50" spans="1:22" ht="33" customHeight="1" thickBot="1" x14ac:dyDescent="0.25">
      <c r="B50" s="1023" t="str">
        <f>+'DATOS  '!E18</f>
        <v>Termohigrómetro data logger M-011</v>
      </c>
      <c r="C50" s="1024"/>
      <c r="D50" s="1024"/>
      <c r="E50" s="1025" t="str">
        <f>+'DATOS  '!E19</f>
        <v>Lufft</v>
      </c>
      <c r="F50" s="1024"/>
      <c r="G50" s="1026">
        <f>+'DATOS  '!E20</f>
        <v>2207140802024</v>
      </c>
      <c r="H50" s="1026"/>
      <c r="I50" s="336" t="str">
        <f>+'DATOS  '!E22</f>
        <v>7509 // 7527</v>
      </c>
      <c r="J50" s="335" t="str">
        <f>+'DATOS  '!E23</f>
        <v>INM</v>
      </c>
      <c r="K50" s="337" t="str">
        <f>'DATOS  '!E24</f>
        <v>2024-07-16 // 2024-07-24</v>
      </c>
    </row>
    <row r="51" spans="1:22" ht="24.95" customHeight="1" x14ac:dyDescent="0.2">
      <c r="A51" s="12"/>
      <c r="B51" s="133"/>
      <c r="C51" s="133"/>
      <c r="D51" s="138"/>
      <c r="E51" s="138"/>
      <c r="F51" s="158"/>
      <c r="G51" s="138"/>
      <c r="H51" s="138"/>
      <c r="I51" s="138"/>
      <c r="J51" s="138"/>
      <c r="K51" s="155"/>
    </row>
    <row r="52" spans="1:22" ht="23.1" customHeight="1" x14ac:dyDescent="0.2">
      <c r="A52" s="1016" t="s">
        <v>136</v>
      </c>
      <c r="B52" s="1016"/>
      <c r="C52" s="1016"/>
      <c r="D52" s="1016"/>
      <c r="E52" s="1016"/>
      <c r="F52" s="1016"/>
      <c r="G52" s="1016"/>
      <c r="H52" s="1016"/>
      <c r="I52" s="1016"/>
      <c r="J52" s="1016"/>
      <c r="K52" s="1016"/>
    </row>
    <row r="53" spans="1:22" ht="9.9499999999999993" customHeight="1" thickBot="1" x14ac:dyDescent="0.25">
      <c r="A53" s="21"/>
      <c r="B53" s="21"/>
      <c r="C53" s="21"/>
      <c r="D53" s="21"/>
      <c r="E53" s="21"/>
      <c r="F53" s="18"/>
      <c r="G53" s="18"/>
      <c r="H53" s="18"/>
      <c r="I53" s="18"/>
      <c r="J53" s="271"/>
      <c r="K53" s="272"/>
    </row>
    <row r="54" spans="1:22" ht="41.25" customHeight="1" thickBot="1" x14ac:dyDescent="0.25">
      <c r="A54" s="30"/>
      <c r="B54" s="1017" t="s">
        <v>137</v>
      </c>
      <c r="C54" s="1017"/>
      <c r="D54" s="1018" t="s">
        <v>209</v>
      </c>
      <c r="E54" s="1018"/>
      <c r="F54" s="281" t="s">
        <v>210</v>
      </c>
      <c r="G54" s="281" t="s">
        <v>96</v>
      </c>
      <c r="H54" s="281" t="s">
        <v>138</v>
      </c>
      <c r="I54" s="281" t="s">
        <v>212</v>
      </c>
      <c r="J54" s="386" t="s">
        <v>139</v>
      </c>
      <c r="K54" s="964" t="s">
        <v>140</v>
      </c>
      <c r="M54" s="294"/>
      <c r="N54" s="294"/>
      <c r="O54" s="294"/>
      <c r="P54" s="294"/>
      <c r="Q54" s="294"/>
      <c r="R54" s="294"/>
    </row>
    <row r="55" spans="1:22" ht="20.100000000000001" customHeight="1" thickBot="1" x14ac:dyDescent="0.25">
      <c r="B55" s="1017" t="s">
        <v>8</v>
      </c>
      <c r="C55" s="1017"/>
      <c r="D55" s="1017" t="s">
        <v>8</v>
      </c>
      <c r="E55" s="1017"/>
      <c r="F55" s="281" t="s">
        <v>8</v>
      </c>
      <c r="G55" s="281" t="s">
        <v>8</v>
      </c>
      <c r="H55" s="281" t="s">
        <v>8</v>
      </c>
      <c r="I55" s="281" t="s">
        <v>8</v>
      </c>
      <c r="J55" s="386" t="s">
        <v>8</v>
      </c>
      <c r="K55" s="964"/>
      <c r="R55" s="294" t="s">
        <v>141</v>
      </c>
      <c r="S55" s="294" t="s">
        <v>142</v>
      </c>
      <c r="T55" s="294"/>
      <c r="U55" s="294" t="s">
        <v>143</v>
      </c>
      <c r="V55" s="294" t="s">
        <v>143</v>
      </c>
    </row>
    <row r="56" spans="1:22" ht="20.100000000000001" customHeight="1" x14ac:dyDescent="0.2">
      <c r="A56" s="30"/>
      <c r="B56" s="1005">
        <f>'RT03-F60'!B16</f>
        <v>30</v>
      </c>
      <c r="C56" s="1006"/>
      <c r="D56" s="1007">
        <f>+'Presupuesto Incertidumbre'!E8</f>
        <v>-7.7668845596522322</v>
      </c>
      <c r="E56" s="1007"/>
      <c r="F56" s="293" t="e">
        <f>+'Presupuesto Incertidumbre'!E16</f>
        <v>#DIV/0!</v>
      </c>
      <c r="G56" s="293" t="e">
        <f>+'Presupuesto Incertidumbre'!E24</f>
        <v>#DIV/0!</v>
      </c>
      <c r="H56" s="306" t="e">
        <f>IF('Presupuesto Incertidumbre'!H24&lt;=2.3,2.3,'Presupuesto Incertidumbre'!H24)</f>
        <v>#DIV/0!</v>
      </c>
      <c r="I56" s="389" t="e">
        <f>+'Presupuesto Incertidumbre'!F24</f>
        <v>#DIV/0!</v>
      </c>
      <c r="J56" s="387" t="e">
        <f>+$S$67-H56</f>
        <v>#DIV/0!</v>
      </c>
      <c r="K56" s="388" t="e">
        <f>+IF(ABS(G56)&lt;=J56,"SI","NO")</f>
        <v>#DIV/0!</v>
      </c>
      <c r="R56" s="295">
        <f t="shared" ref="R56:R62" si="0">+$S$67</f>
        <v>4</v>
      </c>
      <c r="S56" s="295">
        <f>-R56</f>
        <v>-4</v>
      </c>
      <c r="T56" s="294">
        <v>0</v>
      </c>
      <c r="U56" s="296" t="e">
        <f>+J56</f>
        <v>#DIV/0!</v>
      </c>
      <c r="V56" s="296" t="e">
        <f>-U56</f>
        <v>#DIV/0!</v>
      </c>
    </row>
    <row r="57" spans="1:22" ht="20.100000000000001" customHeight="1" x14ac:dyDescent="0.2">
      <c r="A57" s="30"/>
      <c r="B57" s="1008">
        <f>'RT03-F60'!B31</f>
        <v>50</v>
      </c>
      <c r="C57" s="1009"/>
      <c r="D57" s="1010">
        <f>+'Presupuesto Incertidumbre'!E30</f>
        <v>-7.7668845596522322</v>
      </c>
      <c r="E57" s="1010"/>
      <c r="F57" s="282" t="e">
        <f>+'Presupuesto Incertidumbre'!E38</f>
        <v>#DIV/0!</v>
      </c>
      <c r="G57" s="282" t="e">
        <f>+'Presupuesto Incertidumbre'!E46</f>
        <v>#DIV/0!</v>
      </c>
      <c r="H57" s="307" t="e">
        <f>IF('Presupuesto Incertidumbre'!H46&lt;=2.3,2.3,'Presupuesto Incertidumbre'!H46)</f>
        <v>#DIV/0!</v>
      </c>
      <c r="I57" s="390" t="e">
        <f>+'Presupuesto Incertidumbre'!F46</f>
        <v>#DIV/0!</v>
      </c>
      <c r="J57" s="387" t="e">
        <f>+$S$67-H57</f>
        <v>#DIV/0!</v>
      </c>
      <c r="K57" s="388" t="e">
        <f>+IF(ABS(G57)&lt;=J57,"SI","NO")</f>
        <v>#DIV/0!</v>
      </c>
      <c r="R57" s="295">
        <f t="shared" si="0"/>
        <v>4</v>
      </c>
      <c r="S57" s="295">
        <f t="shared" ref="S57:S62" si="1">-R57</f>
        <v>-4</v>
      </c>
      <c r="T57" s="294">
        <f>+($D$57-$D$56)/2+$D$56</f>
        <v>-7.7668845596522322</v>
      </c>
      <c r="U57" s="296" t="e">
        <f>+J56</f>
        <v>#DIV/0!</v>
      </c>
      <c r="V57" s="296" t="e">
        <f t="shared" ref="V57:V62" si="2">-U57</f>
        <v>#DIV/0!</v>
      </c>
    </row>
    <row r="58" spans="1:22" ht="20.100000000000001" customHeight="1" thickBot="1" x14ac:dyDescent="0.25">
      <c r="A58" s="29"/>
      <c r="B58" s="1011">
        <f>'RT03-F60'!B46</f>
        <v>80</v>
      </c>
      <c r="C58" s="1012"/>
      <c r="D58" s="1013">
        <f>+'Presupuesto Incertidumbre'!E52</f>
        <v>-7.7668845596522322</v>
      </c>
      <c r="E58" s="1013"/>
      <c r="F58" s="283" t="e">
        <f>+'Presupuesto Incertidumbre'!E60</f>
        <v>#DIV/0!</v>
      </c>
      <c r="G58" s="283" t="e">
        <f>+'Presupuesto Incertidumbre'!E68</f>
        <v>#DIV/0!</v>
      </c>
      <c r="H58" s="308" t="e">
        <f>IF('Presupuesto Incertidumbre'!H68&lt;=2.4,2.4,'Presupuesto Incertidumbre'!H68)</f>
        <v>#DIV/0!</v>
      </c>
      <c r="I58" s="391" t="e">
        <f>+'Presupuesto Incertidumbre'!F68</f>
        <v>#DIV/0!</v>
      </c>
      <c r="J58" s="387" t="e">
        <f>+$S$67-H58</f>
        <v>#DIV/0!</v>
      </c>
      <c r="K58" s="388" t="e">
        <f>+IF(ABS(G58)&lt;=J58,"SI","NO")</f>
        <v>#DIV/0!</v>
      </c>
      <c r="R58" s="295">
        <f t="shared" si="0"/>
        <v>4</v>
      </c>
      <c r="S58" s="295">
        <f t="shared" si="1"/>
        <v>-4</v>
      </c>
      <c r="T58" s="294">
        <f>+($D$57-$D$56)/2+$D$56</f>
        <v>-7.7668845596522322</v>
      </c>
      <c r="U58" s="296" t="e">
        <f>+J57</f>
        <v>#DIV/0!</v>
      </c>
      <c r="V58" s="296" t="e">
        <f t="shared" si="2"/>
        <v>#DIV/0!</v>
      </c>
    </row>
    <row r="59" spans="1:22" x14ac:dyDescent="0.2">
      <c r="A59" s="29"/>
      <c r="R59" s="295">
        <f t="shared" si="0"/>
        <v>4</v>
      </c>
      <c r="S59" s="295">
        <f t="shared" si="1"/>
        <v>-4</v>
      </c>
      <c r="T59" s="294">
        <f>+($D$58-$D$57)/2+$D$57</f>
        <v>-7.7668845596522322</v>
      </c>
      <c r="U59" s="296" t="e">
        <f>+J57</f>
        <v>#DIV/0!</v>
      </c>
      <c r="V59" s="296" t="e">
        <f t="shared" si="2"/>
        <v>#DIV/0!</v>
      </c>
    </row>
    <row r="60" spans="1:22" x14ac:dyDescent="0.2">
      <c r="A60" s="24"/>
      <c r="B60" s="24"/>
      <c r="C60" s="24"/>
      <c r="D60" s="24"/>
      <c r="E60" s="24"/>
      <c r="F60" s="24"/>
      <c r="G60" s="24"/>
      <c r="H60" s="24"/>
      <c r="I60" s="24"/>
      <c r="J60" s="24"/>
      <c r="K60" s="24"/>
      <c r="R60" s="295">
        <f t="shared" si="0"/>
        <v>4</v>
      </c>
      <c r="S60" s="295">
        <f>-R60</f>
        <v>-4</v>
      </c>
      <c r="T60" s="294">
        <f>+($D$58-$D$57)/2+$D$57</f>
        <v>-7.7668845596522322</v>
      </c>
      <c r="U60" s="296" t="e">
        <f>+J58</f>
        <v>#DIV/0!</v>
      </c>
      <c r="V60" s="296" t="e">
        <f t="shared" si="2"/>
        <v>#DIV/0!</v>
      </c>
    </row>
    <row r="61" spans="1:22" x14ac:dyDescent="0.2">
      <c r="A61" s="24"/>
      <c r="B61" s="24"/>
      <c r="C61" s="24"/>
      <c r="D61" s="24"/>
      <c r="E61" s="24"/>
      <c r="F61" s="24"/>
      <c r="G61" s="24"/>
      <c r="H61" s="24"/>
      <c r="I61" s="24"/>
      <c r="J61" s="24"/>
      <c r="K61" s="24"/>
      <c r="R61" s="295">
        <f t="shared" si="0"/>
        <v>4</v>
      </c>
      <c r="S61" s="295">
        <f>-R61</f>
        <v>-4</v>
      </c>
      <c r="T61" s="294">
        <f>+($D$58-$D$57)/2+D58</f>
        <v>-7.7668845596522322</v>
      </c>
      <c r="U61" s="296" t="e">
        <f>+J58</f>
        <v>#DIV/0!</v>
      </c>
      <c r="V61" s="296" t="e">
        <f t="shared" si="2"/>
        <v>#DIV/0!</v>
      </c>
    </row>
    <row r="62" spans="1:22" x14ac:dyDescent="0.2">
      <c r="A62" s="24"/>
      <c r="B62" s="24"/>
      <c r="C62" s="24"/>
      <c r="D62" s="24"/>
      <c r="E62" s="24"/>
      <c r="F62" s="24"/>
      <c r="G62" s="24"/>
      <c r="H62" s="24"/>
      <c r="I62" s="24"/>
      <c r="J62" s="24"/>
      <c r="K62" s="24"/>
      <c r="R62" s="295">
        <f t="shared" si="0"/>
        <v>4</v>
      </c>
      <c r="S62" s="295">
        <f t="shared" si="1"/>
        <v>-4</v>
      </c>
      <c r="T62" s="294">
        <f>+($D$58-$D$57)/2+D58</f>
        <v>-7.7668845596522322</v>
      </c>
      <c r="U62" s="296" t="e">
        <f>+J58</f>
        <v>#DIV/0!</v>
      </c>
      <c r="V62" s="296" t="e">
        <f t="shared" si="2"/>
        <v>#DIV/0!</v>
      </c>
    </row>
    <row r="63" spans="1:22" x14ac:dyDescent="0.2">
      <c r="A63" s="24"/>
      <c r="B63" s="24"/>
      <c r="C63" s="24"/>
      <c r="D63" s="24"/>
      <c r="E63" s="24"/>
      <c r="F63" s="24"/>
      <c r="G63" s="24"/>
      <c r="H63" s="24"/>
      <c r="I63" s="24"/>
      <c r="J63" s="24"/>
      <c r="K63" s="24"/>
    </row>
    <row r="64" spans="1:22" x14ac:dyDescent="0.2">
      <c r="A64" s="24"/>
      <c r="B64" s="24"/>
      <c r="C64" s="24"/>
      <c r="D64" s="24"/>
      <c r="E64" s="24"/>
      <c r="F64" s="24"/>
      <c r="G64" s="24"/>
      <c r="H64" s="24"/>
      <c r="I64" s="24"/>
      <c r="J64" s="24"/>
      <c r="K64" s="24"/>
    </row>
    <row r="65" spans="1:20" x14ac:dyDescent="0.2">
      <c r="A65" s="24"/>
      <c r="B65" s="24"/>
      <c r="C65" s="24"/>
      <c r="D65" s="24"/>
      <c r="E65" s="24"/>
      <c r="F65" s="24"/>
      <c r="G65" s="24"/>
      <c r="H65" s="24"/>
      <c r="I65" s="24"/>
      <c r="J65" s="24"/>
      <c r="K65" s="24"/>
    </row>
    <row r="66" spans="1:20" ht="15" thickBot="1" x14ac:dyDescent="0.25">
      <c r="A66" s="24"/>
      <c r="B66" s="24"/>
      <c r="C66" s="24"/>
      <c r="D66" s="24"/>
      <c r="E66" s="24"/>
      <c r="F66" s="24"/>
      <c r="G66" s="24"/>
      <c r="H66" s="24"/>
      <c r="I66" s="24"/>
      <c r="J66" s="24"/>
      <c r="K66" s="24"/>
    </row>
    <row r="67" spans="1:20" ht="15.75" thickBot="1" x14ac:dyDescent="0.25">
      <c r="A67" s="24"/>
      <c r="B67" s="24"/>
      <c r="C67" s="24"/>
      <c r="D67" s="24"/>
      <c r="E67" s="24"/>
      <c r="F67" s="24"/>
      <c r="G67" s="24"/>
      <c r="H67" s="24"/>
      <c r="I67" s="24"/>
      <c r="J67" s="24"/>
      <c r="K67" s="24"/>
      <c r="R67" s="284" t="s">
        <v>145</v>
      </c>
      <c r="S67" s="285">
        <v>4</v>
      </c>
      <c r="T67" s="286" t="s">
        <v>8</v>
      </c>
    </row>
    <row r="68" spans="1:20" x14ac:dyDescent="0.2">
      <c r="A68" s="24"/>
      <c r="B68" s="24"/>
      <c r="C68" s="24"/>
      <c r="D68" s="24"/>
      <c r="E68" s="24"/>
      <c r="F68" s="24"/>
      <c r="G68" s="24"/>
      <c r="H68" s="24"/>
      <c r="I68" s="24"/>
      <c r="J68" s="24"/>
      <c r="K68" s="24"/>
    </row>
    <row r="69" spans="1:20" x14ac:dyDescent="0.2">
      <c r="A69" s="24"/>
      <c r="B69" s="24"/>
      <c r="C69" s="24"/>
      <c r="D69" s="24"/>
      <c r="E69" s="24"/>
      <c r="F69" s="24"/>
      <c r="G69" s="24"/>
      <c r="H69" s="24"/>
      <c r="I69" s="24"/>
      <c r="J69" s="24"/>
      <c r="K69" s="24"/>
    </row>
    <row r="70" spans="1:20" x14ac:dyDescent="0.2">
      <c r="A70" s="24"/>
      <c r="B70" s="24"/>
      <c r="C70" s="24"/>
      <c r="D70" s="24"/>
      <c r="E70" s="24"/>
      <c r="F70" s="24"/>
      <c r="G70" s="24"/>
      <c r="H70" s="24"/>
      <c r="I70" s="24"/>
      <c r="J70" s="24"/>
      <c r="K70" s="24"/>
    </row>
    <row r="71" spans="1:20" x14ac:dyDescent="0.2">
      <c r="A71" s="24"/>
      <c r="B71" s="24"/>
      <c r="C71" s="24"/>
      <c r="D71" s="24"/>
      <c r="E71" s="24"/>
      <c r="F71" s="24"/>
      <c r="G71" s="24"/>
      <c r="H71" s="24"/>
      <c r="I71" s="24"/>
      <c r="J71" s="24"/>
      <c r="K71" s="24"/>
    </row>
    <row r="72" spans="1:20" x14ac:dyDescent="0.2">
      <c r="A72" s="24"/>
      <c r="B72" s="24"/>
      <c r="C72" s="24"/>
      <c r="D72" s="24"/>
      <c r="E72" s="24"/>
      <c r="F72" s="24"/>
      <c r="G72" s="24"/>
      <c r="H72" s="24"/>
      <c r="I72" s="24"/>
      <c r="J72" s="24"/>
      <c r="K72" s="24"/>
    </row>
    <row r="73" spans="1:20" ht="9.9499999999999993" customHeight="1" x14ac:dyDescent="0.2">
      <c r="A73" s="24"/>
      <c r="B73" s="24"/>
      <c r="C73" s="24"/>
      <c r="D73" s="24"/>
      <c r="E73" s="24"/>
      <c r="F73" s="24"/>
      <c r="G73" s="24"/>
      <c r="H73" s="24"/>
      <c r="I73" s="24"/>
      <c r="J73" s="24"/>
      <c r="K73" s="24"/>
    </row>
    <row r="74" spans="1:20" ht="30" customHeight="1" x14ac:dyDescent="0.2">
      <c r="A74" s="967" t="s">
        <v>144</v>
      </c>
      <c r="B74" s="967"/>
      <c r="C74" s="967"/>
      <c r="D74" s="967"/>
      <c r="E74" s="967"/>
      <c r="F74" s="967"/>
      <c r="G74" s="967"/>
      <c r="H74" s="967"/>
      <c r="I74" s="967"/>
      <c r="J74" s="967"/>
      <c r="K74" s="967"/>
      <c r="L74" s="967"/>
    </row>
    <row r="75" spans="1:20" ht="15.75" thickBot="1" x14ac:dyDescent="0.25">
      <c r="A75" s="155"/>
      <c r="B75" s="155"/>
      <c r="C75" s="155"/>
      <c r="D75" s="155"/>
      <c r="E75" s="155"/>
      <c r="F75" s="155"/>
      <c r="G75" s="155"/>
      <c r="H75" s="155"/>
      <c r="I75" s="155"/>
      <c r="J75" s="155"/>
      <c r="K75" s="155"/>
    </row>
    <row r="76" spans="1:20" ht="15" customHeight="1" thickBot="1" x14ac:dyDescent="0.25">
      <c r="A76" s="155"/>
      <c r="B76" s="155"/>
      <c r="C76" s="155"/>
      <c r="J76" s="286"/>
      <c r="K76" s="155"/>
    </row>
    <row r="77" spans="1:20" ht="15" customHeight="1" x14ac:dyDescent="0.2">
      <c r="A77" s="155"/>
      <c r="B77" s="155"/>
      <c r="D77" s="155"/>
      <c r="E77" s="155"/>
      <c r="F77" s="155"/>
      <c r="G77" s="155"/>
      <c r="H77" s="12"/>
      <c r="I77" s="186"/>
      <c r="J77" s="12"/>
      <c r="K77" s="155"/>
    </row>
    <row r="78" spans="1:20" ht="15" x14ac:dyDescent="0.2">
      <c r="A78" s="155"/>
      <c r="B78" s="155"/>
      <c r="D78" s="155"/>
      <c r="E78" s="155"/>
      <c r="F78" s="155"/>
      <c r="G78" s="155"/>
      <c r="H78" s="155"/>
      <c r="I78" s="193"/>
      <c r="J78" s="155"/>
      <c r="K78" s="155"/>
    </row>
    <row r="79" spans="1:20" ht="15" x14ac:dyDescent="0.2">
      <c r="A79" s="155"/>
      <c r="B79" s="155"/>
      <c r="D79" s="155"/>
      <c r="E79" s="155"/>
      <c r="F79" s="155"/>
      <c r="G79" s="155"/>
      <c r="H79" s="155"/>
      <c r="I79" s="193"/>
      <c r="J79" s="155"/>
      <c r="K79" s="155"/>
    </row>
    <row r="80" spans="1:20" ht="15.75" customHeight="1" x14ac:dyDescent="0.2">
      <c r="A80" s="155"/>
      <c r="B80" s="124" t="s">
        <v>146</v>
      </c>
      <c r="C80" s="124"/>
      <c r="D80" s="124"/>
      <c r="E80" s="124"/>
      <c r="F80" s="124"/>
      <c r="G80" s="124"/>
      <c r="H80" s="124"/>
      <c r="I80" s="124"/>
      <c r="J80" s="124"/>
      <c r="K80" s="124"/>
    </row>
    <row r="81" spans="1:12" ht="50.1" customHeight="1" x14ac:dyDescent="0.2">
      <c r="A81" s="967" t="s">
        <v>147</v>
      </c>
      <c r="B81" s="967"/>
      <c r="C81" s="967"/>
      <c r="D81" s="967"/>
      <c r="E81" s="967"/>
      <c r="F81" s="967"/>
      <c r="G81" s="967"/>
      <c r="H81" s="967"/>
      <c r="I81" s="967"/>
      <c r="J81" s="967"/>
      <c r="K81" s="967"/>
      <c r="L81" s="967"/>
    </row>
    <row r="82" spans="1:12" ht="15" x14ac:dyDescent="0.2">
      <c r="A82" s="155"/>
      <c r="B82" s="124"/>
      <c r="C82" s="124"/>
      <c r="D82" s="124"/>
      <c r="E82" s="124"/>
      <c r="F82" s="124"/>
      <c r="G82" s="124"/>
      <c r="H82" s="124"/>
      <c r="I82" s="124"/>
      <c r="J82" s="124"/>
      <c r="K82" s="124"/>
    </row>
    <row r="83" spans="1:12" ht="125.1" customHeight="1" x14ac:dyDescent="0.2">
      <c r="A83" s="155"/>
      <c r="B83" s="124"/>
      <c r="C83" s="124"/>
      <c r="D83" s="124"/>
      <c r="E83" s="124"/>
      <c r="F83" s="124"/>
      <c r="G83" s="124"/>
      <c r="H83" s="124"/>
      <c r="I83" s="124"/>
      <c r="J83" s="124"/>
      <c r="K83" s="124"/>
    </row>
    <row r="84" spans="1:12" ht="35.1" customHeight="1" x14ac:dyDescent="0.2">
      <c r="A84" s="155"/>
      <c r="B84" s="124"/>
      <c r="C84" s="124"/>
      <c r="D84" s="124"/>
      <c r="E84" s="124"/>
      <c r="F84" s="124"/>
      <c r="G84" s="124"/>
      <c r="H84" s="124"/>
      <c r="I84" s="124"/>
      <c r="J84" s="124"/>
      <c r="K84" s="124"/>
    </row>
    <row r="85" spans="1:12" ht="65.099999999999994" customHeight="1" x14ac:dyDescent="0.25">
      <c r="A85" s="133"/>
      <c r="B85" s="12"/>
      <c r="C85" s="12"/>
      <c r="D85" s="12"/>
      <c r="E85" s="12"/>
      <c r="F85" s="12"/>
      <c r="G85" s="12"/>
      <c r="H85" s="6"/>
      <c r="I85" s="1014" t="s">
        <v>116</v>
      </c>
      <c r="J85" s="1014"/>
      <c r="K85" s="310">
        <f>K3</f>
        <v>0</v>
      </c>
    </row>
    <row r="86" spans="1:12" ht="15.75" x14ac:dyDescent="0.2">
      <c r="A86" s="1015" t="s">
        <v>148</v>
      </c>
      <c r="B86" s="1015"/>
      <c r="C86" s="1015"/>
      <c r="D86" s="1015"/>
      <c r="E86" s="1015"/>
      <c r="F86" s="1015"/>
      <c r="G86" s="12"/>
      <c r="H86" s="12"/>
      <c r="I86" s="12"/>
      <c r="J86" s="12"/>
      <c r="K86" s="12"/>
    </row>
    <row r="87" spans="1:12" ht="15.75" x14ac:dyDescent="0.2">
      <c r="A87" s="135"/>
      <c r="B87" s="135"/>
      <c r="C87" s="135"/>
      <c r="D87" s="135"/>
      <c r="E87" s="135"/>
      <c r="F87" s="135"/>
      <c r="G87" s="12"/>
      <c r="H87" s="12"/>
      <c r="I87" s="12"/>
      <c r="J87" s="12"/>
      <c r="K87" s="12"/>
    </row>
    <row r="88" spans="1:12" ht="23.1" customHeight="1" x14ac:dyDescent="0.2">
      <c r="A88" s="392" t="s">
        <v>149</v>
      </c>
      <c r="B88" s="967" t="s">
        <v>150</v>
      </c>
      <c r="C88" s="967"/>
      <c r="D88" s="967"/>
      <c r="E88" s="967"/>
      <c r="F88" s="967"/>
      <c r="G88" s="967"/>
      <c r="H88" s="967"/>
      <c r="I88" s="967"/>
      <c r="J88" s="967"/>
      <c r="K88" s="967"/>
      <c r="L88" s="967"/>
    </row>
    <row r="89" spans="1:12" ht="23.1" customHeight="1" x14ac:dyDescent="0.2">
      <c r="A89" s="392" t="s">
        <v>149</v>
      </c>
      <c r="B89" s="967" t="s">
        <v>151</v>
      </c>
      <c r="C89" s="967"/>
      <c r="D89" s="967"/>
      <c r="E89" s="967"/>
      <c r="F89" s="967"/>
      <c r="G89" s="967"/>
      <c r="H89" s="967"/>
      <c r="I89" s="967"/>
      <c r="J89" s="967"/>
      <c r="K89" s="967"/>
      <c r="L89" s="967"/>
    </row>
    <row r="90" spans="1:12" ht="33" customHeight="1" x14ac:dyDescent="0.2">
      <c r="A90" s="392" t="s">
        <v>149</v>
      </c>
      <c r="B90" s="967" t="s">
        <v>152</v>
      </c>
      <c r="C90" s="967"/>
      <c r="D90" s="967"/>
      <c r="E90" s="967"/>
      <c r="F90" s="967"/>
      <c r="G90" s="967"/>
      <c r="H90" s="967"/>
      <c r="I90" s="967"/>
      <c r="J90" s="967"/>
      <c r="K90" s="967"/>
      <c r="L90" s="967"/>
    </row>
    <row r="91" spans="1:12" ht="23.1" customHeight="1" x14ac:dyDescent="0.2">
      <c r="A91" s="392" t="s">
        <v>149</v>
      </c>
      <c r="B91" s="967" t="s">
        <v>153</v>
      </c>
      <c r="C91" s="967"/>
      <c r="D91" s="967"/>
      <c r="E91" s="967"/>
      <c r="F91" s="967"/>
      <c r="G91" s="967"/>
      <c r="H91" s="967"/>
      <c r="I91" s="967"/>
      <c r="J91" s="967"/>
      <c r="K91" s="967"/>
      <c r="L91" s="967"/>
    </row>
    <row r="92" spans="1:12" ht="23.1" customHeight="1" x14ac:dyDescent="0.2">
      <c r="A92" s="392" t="s">
        <v>149</v>
      </c>
      <c r="B92" s="967" t="s">
        <v>154</v>
      </c>
      <c r="C92" s="967"/>
      <c r="D92" s="967"/>
      <c r="E92" s="967"/>
      <c r="F92" s="967"/>
      <c r="G92" s="967"/>
      <c r="H92" s="967"/>
      <c r="I92" s="967"/>
      <c r="J92" s="967"/>
      <c r="K92" s="967"/>
      <c r="L92" s="967"/>
    </row>
    <row r="93" spans="1:12" ht="23.1" customHeight="1" x14ac:dyDescent="0.25">
      <c r="A93" s="393" t="s">
        <v>149</v>
      </c>
      <c r="B93" s="967" t="s">
        <v>155</v>
      </c>
      <c r="C93" s="967"/>
      <c r="D93" s="967"/>
      <c r="E93" s="967"/>
      <c r="F93" s="967"/>
      <c r="G93" s="967"/>
      <c r="H93" s="967"/>
      <c r="I93" s="967"/>
      <c r="J93" s="967"/>
      <c r="K93" s="967"/>
      <c r="L93" s="967"/>
    </row>
    <row r="94" spans="1:12" ht="33" customHeight="1" x14ac:dyDescent="0.2">
      <c r="A94" s="392" t="s">
        <v>149</v>
      </c>
      <c r="B94" s="967" t="s">
        <v>156</v>
      </c>
      <c r="C94" s="967"/>
      <c r="D94" s="967"/>
      <c r="E94" s="967"/>
      <c r="F94" s="967"/>
      <c r="G94" s="967"/>
      <c r="H94" s="967"/>
      <c r="I94" s="967"/>
      <c r="J94" s="967"/>
      <c r="K94" s="967"/>
      <c r="L94" s="967"/>
    </row>
    <row r="95" spans="1:12" ht="23.1" customHeight="1" x14ac:dyDescent="0.2">
      <c r="A95" s="392" t="s">
        <v>149</v>
      </c>
      <c r="B95" s="967" t="s">
        <v>157</v>
      </c>
      <c r="C95" s="967"/>
      <c r="D95" s="967"/>
      <c r="E95" s="967"/>
      <c r="F95" s="967"/>
      <c r="G95" s="967"/>
      <c r="H95" s="967"/>
      <c r="I95" s="967"/>
      <c r="J95" s="967"/>
      <c r="K95" s="967"/>
      <c r="L95" s="967"/>
    </row>
    <row r="96" spans="1:12" ht="23.1" customHeight="1" x14ac:dyDescent="0.2">
      <c r="A96" s="392" t="s">
        <v>149</v>
      </c>
      <c r="B96" s="977" t="s">
        <v>158</v>
      </c>
      <c r="C96" s="977"/>
      <c r="D96" s="977"/>
      <c r="E96" s="977"/>
      <c r="F96" s="977"/>
      <c r="G96" s="977"/>
      <c r="H96" s="977"/>
      <c r="I96" s="977"/>
      <c r="J96" s="977"/>
      <c r="K96" s="977"/>
      <c r="L96" s="977"/>
    </row>
    <row r="97" spans="1:12" ht="23.1" customHeight="1" x14ac:dyDescent="0.2">
      <c r="A97" s="392" t="s">
        <v>149</v>
      </c>
      <c r="B97" s="967" t="s">
        <v>211</v>
      </c>
      <c r="C97" s="967"/>
      <c r="D97" s="967"/>
      <c r="E97" s="967"/>
      <c r="F97" s="967"/>
      <c r="G97" s="967"/>
      <c r="H97" s="967"/>
      <c r="I97" s="967"/>
      <c r="J97" s="967"/>
      <c r="K97" s="967"/>
      <c r="L97" s="967"/>
    </row>
    <row r="98" spans="1:12" ht="23.1" customHeight="1" x14ac:dyDescent="0.2">
      <c r="A98" s="392" t="s">
        <v>149</v>
      </c>
      <c r="B98" s="967" t="s">
        <v>159</v>
      </c>
      <c r="C98" s="967"/>
      <c r="D98" s="967"/>
      <c r="E98" s="967"/>
      <c r="F98" s="967"/>
      <c r="G98" s="967"/>
      <c r="H98" s="967"/>
      <c r="I98" s="967"/>
      <c r="J98" s="967"/>
      <c r="K98" s="967"/>
      <c r="L98" s="967"/>
    </row>
    <row r="99" spans="1:12" ht="23.1" customHeight="1" x14ac:dyDescent="0.2">
      <c r="A99" s="392"/>
      <c r="B99" s="978"/>
      <c r="C99" s="978"/>
      <c r="D99" s="978"/>
      <c r="E99" s="978"/>
      <c r="F99" s="978"/>
      <c r="G99" s="978"/>
      <c r="H99" s="978"/>
      <c r="I99" s="978"/>
      <c r="J99" s="978"/>
      <c r="K99" s="978"/>
      <c r="L99" s="978"/>
    </row>
    <row r="100" spans="1:12" ht="23.1" customHeight="1" x14ac:dyDescent="0.2">
      <c r="A100" s="392"/>
      <c r="B100" s="978"/>
      <c r="C100" s="978"/>
      <c r="D100" s="978"/>
      <c r="E100" s="978"/>
      <c r="F100" s="978"/>
      <c r="G100" s="978"/>
      <c r="H100" s="978"/>
      <c r="I100" s="978"/>
      <c r="J100" s="978"/>
      <c r="K100" s="978"/>
      <c r="L100" s="978"/>
    </row>
    <row r="101" spans="1:12" ht="23.1" customHeight="1" x14ac:dyDescent="0.2">
      <c r="A101" s="392"/>
      <c r="B101" s="394"/>
      <c r="C101" s="394"/>
      <c r="D101" s="394"/>
      <c r="E101" s="394"/>
      <c r="F101" s="394"/>
      <c r="G101" s="394"/>
      <c r="H101" s="394"/>
      <c r="I101" s="394"/>
      <c r="J101" s="394"/>
      <c r="K101" s="394"/>
      <c r="L101" s="394"/>
    </row>
    <row r="102" spans="1:12" ht="15.75" x14ac:dyDescent="0.25">
      <c r="A102" s="990"/>
      <c r="B102" s="990"/>
      <c r="C102" s="990"/>
      <c r="D102" s="990"/>
      <c r="E102" s="395"/>
      <c r="F102" s="395"/>
      <c r="G102" s="395"/>
      <c r="H102" s="395"/>
      <c r="I102" s="395"/>
      <c r="J102" s="395"/>
      <c r="K102" s="395"/>
      <c r="L102" s="396"/>
    </row>
    <row r="103" spans="1:12" ht="15.75" x14ac:dyDescent="0.25">
      <c r="A103" s="141"/>
      <c r="B103" s="141"/>
      <c r="C103" s="141"/>
      <c r="D103" s="141"/>
      <c r="E103" s="12"/>
      <c r="F103" s="12"/>
      <c r="G103" s="12"/>
      <c r="H103" s="12"/>
      <c r="I103" s="12"/>
      <c r="J103" s="12"/>
      <c r="K103" s="12"/>
    </row>
    <row r="104" spans="1:12" ht="15" x14ac:dyDescent="0.2">
      <c r="A104" s="12"/>
      <c r="B104" s="12"/>
      <c r="C104" s="12"/>
      <c r="D104" s="12"/>
      <c r="E104" s="12"/>
      <c r="F104" s="1002"/>
      <c r="G104" s="1002"/>
      <c r="H104" s="1002"/>
      <c r="I104" s="194"/>
      <c r="J104" s="12"/>
      <c r="K104" s="12"/>
    </row>
    <row r="105" spans="1:12" ht="15" x14ac:dyDescent="0.2">
      <c r="A105" s="12"/>
      <c r="B105" s="1003"/>
      <c r="C105" s="1003"/>
      <c r="D105" s="1003"/>
      <c r="E105" s="1003"/>
      <c r="F105" s="1003"/>
      <c r="G105" s="125"/>
      <c r="H105" s="12"/>
      <c r="I105" s="1003"/>
      <c r="J105" s="1003"/>
      <c r="K105" s="1003"/>
      <c r="L105" s="309"/>
    </row>
    <row r="106" spans="1:12" ht="15.75" customHeight="1" x14ac:dyDescent="0.25">
      <c r="A106" s="194"/>
      <c r="B106" s="1004" t="s">
        <v>160</v>
      </c>
      <c r="C106" s="1004"/>
      <c r="D106" s="1004"/>
      <c r="E106" s="1004"/>
      <c r="F106" s="1004"/>
      <c r="G106" s="26"/>
      <c r="I106" s="1004" t="s">
        <v>161</v>
      </c>
      <c r="J106" s="1004"/>
      <c r="K106" s="1004"/>
    </row>
    <row r="107" spans="1:12" ht="15.75" customHeight="1" x14ac:dyDescent="0.25">
      <c r="A107" s="12"/>
      <c r="B107" s="1000" t="e">
        <f>VLOOKUP($G105,'DATOS  '!C53:P62,2,FALSE)</f>
        <v>#N/A</v>
      </c>
      <c r="C107" s="1000"/>
      <c r="D107" s="1000"/>
      <c r="E107" s="1000"/>
      <c r="F107" s="1000"/>
      <c r="G107" s="26"/>
      <c r="I107" s="1000" t="e">
        <f>VLOOKUP($L105,'DATOS  '!C53:P62,2,FALSE)</f>
        <v>#N/A</v>
      </c>
      <c r="J107" s="1000"/>
      <c r="K107" s="1000"/>
    </row>
    <row r="108" spans="1:12" ht="45" customHeight="1" x14ac:dyDescent="0.25">
      <c r="A108" s="12"/>
      <c r="B108" s="1000" t="e">
        <f>VLOOKUP($G105,'DATOS  '!C53:P62,7,FALSE)</f>
        <v>#N/A</v>
      </c>
      <c r="C108" s="1000"/>
      <c r="D108" s="1000"/>
      <c r="E108" s="1000"/>
      <c r="F108" s="1000"/>
      <c r="G108" s="26"/>
      <c r="I108" s="1000" t="e">
        <f>VLOOKUP($L105,'DATOS  '!C53:P62,11,FALSE)</f>
        <v>#N/A</v>
      </c>
      <c r="J108" s="1000"/>
      <c r="K108" s="1000"/>
      <c r="L108" s="26"/>
    </row>
    <row r="109" spans="1:12" ht="15.75" x14ac:dyDescent="0.25">
      <c r="A109" s="12"/>
      <c r="B109" s="12"/>
      <c r="C109" s="26"/>
      <c r="D109" s="26"/>
      <c r="E109" s="26"/>
      <c r="F109" s="26"/>
    </row>
    <row r="110" spans="1:12" ht="15" x14ac:dyDescent="0.2">
      <c r="A110" s="12"/>
      <c r="B110" s="12"/>
      <c r="C110" s="12"/>
      <c r="D110" s="12"/>
      <c r="E110" s="12"/>
      <c r="F110" s="12"/>
      <c r="G110" s="12"/>
      <c r="H110" s="12"/>
      <c r="I110" s="12"/>
      <c r="J110" s="12"/>
      <c r="K110" s="12"/>
    </row>
    <row r="111" spans="1:12" ht="24.95" customHeight="1" x14ac:dyDescent="0.2">
      <c r="A111" s="12"/>
      <c r="B111" s="1001" t="s">
        <v>162</v>
      </c>
      <c r="C111" s="1001"/>
      <c r="D111" s="1001"/>
      <c r="E111" s="1001"/>
      <c r="F111" s="137"/>
      <c r="G111" s="158"/>
      <c r="H111" s="158"/>
      <c r="I111" s="1001" t="s">
        <v>163</v>
      </c>
      <c r="J111" s="1001"/>
      <c r="K111" s="137"/>
    </row>
    <row r="112" spans="1:12" ht="15" x14ac:dyDescent="0.2">
      <c r="A112" s="12"/>
      <c r="B112" s="12"/>
      <c r="C112" s="12"/>
      <c r="D112" s="12"/>
      <c r="E112" s="12"/>
      <c r="F112" s="12"/>
      <c r="G112" s="12"/>
      <c r="H112" s="12"/>
      <c r="I112" s="12"/>
      <c r="J112" s="12"/>
      <c r="K112" s="12"/>
    </row>
    <row r="113" spans="1:11" ht="15.75" customHeight="1" x14ac:dyDescent="0.2">
      <c r="A113" s="1000" t="s">
        <v>164</v>
      </c>
      <c r="B113" s="1000"/>
      <c r="C113" s="1000"/>
      <c r="D113" s="1000"/>
      <c r="E113" s="1000"/>
      <c r="F113" s="1000"/>
      <c r="G113" s="1000"/>
      <c r="H113" s="1000"/>
      <c r="I113" s="1000"/>
      <c r="J113" s="1000"/>
      <c r="K113" s="1000"/>
    </row>
  </sheetData>
  <sheetProtection algorithmName="SHA-512" hashValue="vi721MRjt+zZZ8Co2jTLJrFe0372vuypwFiiFNGFsWIPkKoRz8pqJ9iIxoMAkiEGQ84ny5LgodHJstINtl+v4A==" saltValue="mQanwRJSIOtk6i/zyV4hSQ==" spinCount="100000" sheet="1" objects="1" scenarios="1"/>
  <mergeCells count="94">
    <mergeCell ref="A11:B11"/>
    <mergeCell ref="D11:F11"/>
    <mergeCell ref="A1:K1"/>
    <mergeCell ref="I3:J3"/>
    <mergeCell ref="A4:L4"/>
    <mergeCell ref="A6:B6"/>
    <mergeCell ref="D6:L6"/>
    <mergeCell ref="A7:B7"/>
    <mergeCell ref="D7:L7"/>
    <mergeCell ref="A8:B8"/>
    <mergeCell ref="D8:L8"/>
    <mergeCell ref="A10:C10"/>
    <mergeCell ref="D10:F10"/>
    <mergeCell ref="I10:J10"/>
    <mergeCell ref="A20:D20"/>
    <mergeCell ref="E20:H20"/>
    <mergeCell ref="A12:J12"/>
    <mergeCell ref="A14:C14"/>
    <mergeCell ref="D14:L14"/>
    <mergeCell ref="A15:C15"/>
    <mergeCell ref="D15:L15"/>
    <mergeCell ref="A16:C16"/>
    <mergeCell ref="D16:L16"/>
    <mergeCell ref="A17:C17"/>
    <mergeCell ref="D17:L17"/>
    <mergeCell ref="A18:C18"/>
    <mergeCell ref="D18:L18"/>
    <mergeCell ref="A19:C19"/>
    <mergeCell ref="I39:J39"/>
    <mergeCell ref="A21:K21"/>
    <mergeCell ref="A23:L23"/>
    <mergeCell ref="A24:K24"/>
    <mergeCell ref="A25:D25"/>
    <mergeCell ref="E25:H25"/>
    <mergeCell ref="A27:H27"/>
    <mergeCell ref="A29:L29"/>
    <mergeCell ref="A31:E31"/>
    <mergeCell ref="A33:K33"/>
    <mergeCell ref="A34:B34"/>
    <mergeCell ref="A35:B35"/>
    <mergeCell ref="A40:L40"/>
    <mergeCell ref="A42:L42"/>
    <mergeCell ref="A46:L46"/>
    <mergeCell ref="B48:D48"/>
    <mergeCell ref="E48:F48"/>
    <mergeCell ref="G48:H48"/>
    <mergeCell ref="B49:D49"/>
    <mergeCell ref="E49:F49"/>
    <mergeCell ref="G49:H49"/>
    <mergeCell ref="B50:D50"/>
    <mergeCell ref="E50:F50"/>
    <mergeCell ref="G50:H50"/>
    <mergeCell ref="A52:K52"/>
    <mergeCell ref="B54:C54"/>
    <mergeCell ref="D54:E54"/>
    <mergeCell ref="K54:K55"/>
    <mergeCell ref="B55:C55"/>
    <mergeCell ref="D55:E55"/>
    <mergeCell ref="B89:L89"/>
    <mergeCell ref="B56:C56"/>
    <mergeCell ref="D56:E56"/>
    <mergeCell ref="B57:C57"/>
    <mergeCell ref="D57:E57"/>
    <mergeCell ref="B58:C58"/>
    <mergeCell ref="D58:E58"/>
    <mergeCell ref="A74:L74"/>
    <mergeCell ref="A81:L81"/>
    <mergeCell ref="I85:J85"/>
    <mergeCell ref="A86:F86"/>
    <mergeCell ref="B88:L88"/>
    <mergeCell ref="B100:L100"/>
    <mergeCell ref="B90:L90"/>
    <mergeCell ref="B91:L91"/>
    <mergeCell ref="B92:L92"/>
    <mergeCell ref="B93:L93"/>
    <mergeCell ref="B94:L94"/>
    <mergeCell ref="B95:L95"/>
    <mergeCell ref="B96:L96"/>
    <mergeCell ref="B97:L97"/>
    <mergeCell ref="B98:L98"/>
    <mergeCell ref="B99:L99"/>
    <mergeCell ref="A102:D102"/>
    <mergeCell ref="F104:H104"/>
    <mergeCell ref="B105:F105"/>
    <mergeCell ref="I105:K105"/>
    <mergeCell ref="B106:F106"/>
    <mergeCell ref="I106:K106"/>
    <mergeCell ref="A113:K113"/>
    <mergeCell ref="B107:F107"/>
    <mergeCell ref="I107:K107"/>
    <mergeCell ref="B108:F108"/>
    <mergeCell ref="I108:K108"/>
    <mergeCell ref="B111:E111"/>
    <mergeCell ref="I111:J111"/>
  </mergeCells>
  <conditionalFormatting sqref="H56">
    <cfRule type="expression" dxfId="2" priority="3">
      <formula>$H$56&lt;2.3</formula>
    </cfRule>
  </conditionalFormatting>
  <conditionalFormatting sqref="H57">
    <cfRule type="expression" dxfId="1" priority="2">
      <formula>$H$57&lt;2.3</formula>
    </cfRule>
  </conditionalFormatting>
  <conditionalFormatting sqref="H58">
    <cfRule type="expression" dxfId="0" priority="1">
      <formula>$H$58&lt;2.4</formula>
    </cfRule>
  </conditionalFormatting>
  <pageMargins left="0.70866141732283472" right="0.70866141732283472" top="0.74803149606299213" bottom="0.74803149606299213" header="0.31496062992125984" footer="0.31496062992125984"/>
  <pageSetup scale="60" orientation="portrait" r:id="rId1"/>
  <headerFooter>
    <oddHeader>&amp;CMODIFICACIÓN AL CERTIFICADO DE CALIBRACIÓN DE TERMOHIGRÓMETROS-HUMEDAD</oddHeader>
    <oddFooter>&amp;RRT03-F62 Vr.3 (2023-11-08)
&amp;P de 3</oddFooter>
  </headerFooter>
  <rowBreaks count="2" manualBreakCount="2">
    <brk id="36" max="11" man="1"/>
    <brk id="82"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K44</xm:sqref>
        </x14:dataValidation>
        <x14:dataValidation type="list" allowBlank="1" showInputMessage="1" showErrorMessage="1" xr:uid="{00000000-0002-0000-0700-000001000000}">
          <x14:formula1>
            <xm:f>'DATOS  '!$C$53:$C$62</xm:f>
          </x14:formula1>
          <xm:sqref>L105 G105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07"/>
  <sheetViews>
    <sheetView showGridLines="0" showWhiteSpace="0" view="pageBreakPreview" zoomScale="80" zoomScaleNormal="100" zoomScaleSheetLayoutView="80" workbookViewId="0">
      <selection activeCell="L116" sqref="L116"/>
    </sheetView>
  </sheetViews>
  <sheetFormatPr baseColWidth="10" defaultColWidth="11.42578125" defaultRowHeight="15" x14ac:dyDescent="0.25"/>
  <cols>
    <col min="1" max="1" width="5.7109375" customWidth="1"/>
    <col min="2" max="2" width="16.42578125" customWidth="1"/>
    <col min="3" max="3" width="9.42578125" customWidth="1"/>
    <col min="4" max="4" width="15.140625" customWidth="1"/>
    <col min="5" max="5" width="13" customWidth="1"/>
    <col min="6" max="6" width="12.7109375" customWidth="1"/>
    <col min="7" max="7" width="15.28515625" customWidth="1"/>
    <col min="8" max="8" width="12.7109375" customWidth="1"/>
    <col min="9" max="9" width="18" customWidth="1"/>
    <col min="10" max="10" width="15.140625" customWidth="1"/>
    <col min="11" max="11" width="15" customWidth="1"/>
    <col min="12" max="12" width="5.7109375" customWidth="1"/>
  </cols>
  <sheetData>
    <row r="1" spans="1:12" ht="125.1" customHeight="1" x14ac:dyDescent="0.25">
      <c r="A1" s="1057"/>
      <c r="B1" s="1057"/>
      <c r="C1" s="1057"/>
      <c r="D1" s="1057"/>
      <c r="E1" s="1057"/>
      <c r="F1" s="1057"/>
      <c r="G1" s="1057"/>
      <c r="H1" s="1057"/>
      <c r="I1" s="1057"/>
      <c r="J1" s="1057"/>
      <c r="K1" s="1057"/>
    </row>
    <row r="2" spans="1:12" ht="35.1" customHeight="1" x14ac:dyDescent="0.25">
      <c r="A2" s="142"/>
      <c r="B2" s="142"/>
      <c r="C2" s="142"/>
      <c r="D2" s="142"/>
      <c r="E2" s="142"/>
      <c r="F2" s="142"/>
      <c r="G2" s="142"/>
      <c r="H2" s="142"/>
      <c r="I2" s="142"/>
      <c r="J2" s="142"/>
      <c r="K2" s="142"/>
    </row>
    <row r="3" spans="1:12" ht="65.099999999999994" customHeight="1" x14ac:dyDescent="0.25">
      <c r="A3" s="142"/>
      <c r="B3" s="142"/>
      <c r="C3" s="142"/>
      <c r="D3" s="142"/>
      <c r="E3" s="142"/>
      <c r="F3" s="142"/>
      <c r="H3" s="156"/>
      <c r="I3" s="7" t="s">
        <v>165</v>
      </c>
      <c r="J3" s="1058">
        <v>0</v>
      </c>
      <c r="K3" s="1058"/>
    </row>
    <row r="4" spans="1:12" ht="26.1" customHeight="1" x14ac:dyDescent="0.25">
      <c r="A4" s="1015" t="s">
        <v>117</v>
      </c>
      <c r="B4" s="1015"/>
      <c r="C4" s="1015"/>
      <c r="D4" s="1015"/>
      <c r="E4" s="157"/>
      <c r="F4" s="8"/>
      <c r="G4" s="9"/>
      <c r="H4" s="9"/>
      <c r="I4" s="9"/>
      <c r="J4" s="9"/>
      <c r="K4" s="9"/>
    </row>
    <row r="5" spans="1:12" ht="18" customHeight="1" x14ac:dyDescent="0.25">
      <c r="A5" s="10"/>
      <c r="B5" s="10"/>
      <c r="C5" s="10"/>
      <c r="D5" s="8"/>
      <c r="E5" s="8"/>
      <c r="F5" s="8"/>
      <c r="G5" s="9"/>
      <c r="H5" s="9"/>
      <c r="I5" s="9"/>
      <c r="J5" s="9"/>
      <c r="K5" s="9"/>
    </row>
    <row r="6" spans="1:12" ht="26.1" customHeight="1" x14ac:dyDescent="0.25">
      <c r="A6" s="1034" t="s">
        <v>1</v>
      </c>
      <c r="B6" s="1034"/>
      <c r="C6" s="135"/>
      <c r="D6" s="1034">
        <v>0</v>
      </c>
      <c r="E6" s="1034"/>
      <c r="F6" s="1034"/>
      <c r="G6" s="1034"/>
      <c r="H6" s="1034"/>
      <c r="I6" s="1034"/>
      <c r="J6" s="1034"/>
      <c r="K6" s="1034"/>
    </row>
    <row r="7" spans="1:12" ht="26.1" customHeight="1" x14ac:dyDescent="0.25">
      <c r="A7" s="1037" t="s">
        <v>3</v>
      </c>
      <c r="B7" s="1037"/>
      <c r="C7" s="139"/>
      <c r="D7" s="1038">
        <v>0</v>
      </c>
      <c r="E7" s="1034"/>
      <c r="F7" s="1034"/>
      <c r="G7" s="1034"/>
      <c r="H7" s="1034"/>
      <c r="I7" s="1034"/>
      <c r="J7" s="1034"/>
      <c r="K7" s="1034"/>
    </row>
    <row r="8" spans="1:12" ht="26.1" customHeight="1" x14ac:dyDescent="0.25">
      <c r="A8" s="1037" t="s">
        <v>166</v>
      </c>
      <c r="B8" s="1037"/>
      <c r="C8" s="139"/>
      <c r="D8" s="1038">
        <v>0</v>
      </c>
      <c r="E8" s="1034"/>
      <c r="F8" s="1034"/>
      <c r="G8" s="1034"/>
      <c r="H8" s="1034"/>
      <c r="I8" s="1034"/>
      <c r="J8" s="1034"/>
      <c r="K8" s="1034"/>
    </row>
    <row r="9" spans="1:12" ht="26.1" customHeight="1" x14ac:dyDescent="0.25">
      <c r="A9" s="140"/>
      <c r="B9" s="140"/>
      <c r="C9" s="10"/>
      <c r="D9" s="8"/>
      <c r="E9" s="8"/>
      <c r="F9" s="8"/>
      <c r="G9" s="8"/>
      <c r="H9" s="9"/>
      <c r="I9" s="9"/>
      <c r="J9" s="9"/>
      <c r="K9" s="9"/>
    </row>
    <row r="10" spans="1:12" ht="26.1" customHeight="1" x14ac:dyDescent="0.25">
      <c r="A10" s="1034" t="s">
        <v>6</v>
      </c>
      <c r="B10" s="1034"/>
      <c r="C10" s="158"/>
      <c r="D10" s="137">
        <v>0</v>
      </c>
      <c r="E10" s="1036"/>
      <c r="F10" s="1036"/>
      <c r="G10" s="9"/>
      <c r="H10" s="1001"/>
      <c r="I10" s="1001"/>
      <c r="J10" s="1036"/>
      <c r="K10" s="1036"/>
    </row>
    <row r="11" spans="1:12" ht="26.1" customHeight="1" x14ac:dyDescent="0.25">
      <c r="A11" s="1056"/>
      <c r="B11" s="1056"/>
      <c r="C11" s="11"/>
      <c r="D11" s="1056"/>
      <c r="E11" s="1056"/>
      <c r="F11" s="1056"/>
      <c r="G11" s="9"/>
      <c r="H11" s="9"/>
      <c r="I11" s="9"/>
      <c r="J11" s="9"/>
      <c r="K11" s="9"/>
    </row>
    <row r="12" spans="1:12" ht="26.1" customHeight="1" x14ac:dyDescent="0.25">
      <c r="A12" s="1015" t="s">
        <v>167</v>
      </c>
      <c r="B12" s="1015"/>
      <c r="C12" s="1015"/>
      <c r="D12" s="1015"/>
      <c r="E12" s="1015"/>
      <c r="F12" s="1015"/>
      <c r="G12" s="1015"/>
      <c r="H12" s="1015"/>
      <c r="I12" s="1015"/>
      <c r="J12" s="1015"/>
      <c r="K12" s="1015"/>
      <c r="L12" s="1015"/>
    </row>
    <row r="13" spans="1:12" ht="26.1" customHeight="1" x14ac:dyDescent="0.25">
      <c r="A13" s="135"/>
      <c r="B13" s="135"/>
      <c r="C13" s="135"/>
      <c r="D13" s="135"/>
      <c r="E13" s="135"/>
      <c r="F13" s="138"/>
      <c r="G13" s="12"/>
      <c r="H13" s="12"/>
      <c r="I13" s="12"/>
      <c r="J13" s="12"/>
      <c r="K13" s="9"/>
    </row>
    <row r="14" spans="1:12" ht="26.1" customHeight="1" x14ac:dyDescent="0.25">
      <c r="A14" s="1034" t="s">
        <v>119</v>
      </c>
      <c r="B14" s="1034"/>
      <c r="C14" s="1034"/>
      <c r="D14" s="1035">
        <v>0</v>
      </c>
      <c r="E14" s="1035"/>
      <c r="F14" s="1035"/>
      <c r="G14" s="1035"/>
      <c r="H14" s="1035"/>
      <c r="I14" s="1035"/>
      <c r="J14" s="1035"/>
      <c r="K14" s="1035"/>
      <c r="L14" s="123"/>
    </row>
    <row r="15" spans="1:12" ht="26.1" customHeight="1" x14ac:dyDescent="0.25">
      <c r="A15" s="1034" t="s">
        <v>14</v>
      </c>
      <c r="B15" s="1034"/>
      <c r="C15" s="1034"/>
      <c r="D15" s="1030">
        <v>0</v>
      </c>
      <c r="E15" s="1030"/>
      <c r="F15" s="1030"/>
      <c r="G15" s="1030"/>
      <c r="H15" s="1030"/>
      <c r="I15" s="1030"/>
      <c r="J15" s="1030"/>
      <c r="K15" s="1030"/>
      <c r="L15" s="159"/>
    </row>
    <row r="16" spans="1:12" ht="26.1" customHeight="1" x14ac:dyDescent="0.25">
      <c r="A16" s="1034" t="s">
        <v>120</v>
      </c>
      <c r="B16" s="1034"/>
      <c r="C16" s="1034"/>
      <c r="D16" s="1034">
        <v>0</v>
      </c>
      <c r="E16" s="1034"/>
      <c r="F16" s="1034"/>
      <c r="G16" s="1034"/>
      <c r="H16" s="1034"/>
      <c r="I16" s="1034"/>
      <c r="J16" s="1034"/>
      <c r="K16" s="1034"/>
      <c r="L16" s="160"/>
    </row>
    <row r="17" spans="1:12" ht="26.1" customHeight="1" x14ac:dyDescent="0.25">
      <c r="A17" s="1034" t="s">
        <v>16</v>
      </c>
      <c r="B17" s="1034"/>
      <c r="C17" s="1034"/>
      <c r="D17" s="1036">
        <v>0</v>
      </c>
      <c r="E17" s="1036"/>
      <c r="F17" s="1036"/>
      <c r="G17" s="1036"/>
      <c r="H17" s="1036"/>
      <c r="I17" s="1036"/>
      <c r="J17" s="1036"/>
      <c r="K17" s="1036"/>
      <c r="L17" s="161"/>
    </row>
    <row r="18" spans="1:12" ht="26.1" customHeight="1" x14ac:dyDescent="0.25">
      <c r="A18" s="1034" t="s">
        <v>121</v>
      </c>
      <c r="B18" s="1034"/>
      <c r="C18" s="1034"/>
      <c r="D18" s="1055" t="str">
        <f>CONCATENATE('DATOS  '!K12," ",'DATOS  '!M12," a"," ",'DATOS  '!L12," ",'DATOS  '!M12)</f>
        <v xml:space="preserve"> 30 a  30</v>
      </c>
      <c r="E18" s="1055"/>
      <c r="F18" s="1055"/>
      <c r="G18" s="1055"/>
      <c r="H18" s="1055"/>
      <c r="I18" s="1055"/>
      <c r="J18" s="1055"/>
      <c r="K18" s="1055"/>
      <c r="L18" s="123"/>
    </row>
    <row r="19" spans="1:12" ht="26.1" customHeight="1" x14ac:dyDescent="0.25">
      <c r="A19" s="1034" t="s">
        <v>15</v>
      </c>
      <c r="B19" s="1034"/>
      <c r="C19" s="1034"/>
      <c r="D19" s="162">
        <v>0.01</v>
      </c>
      <c r="E19" s="13" t="s">
        <v>33</v>
      </c>
      <c r="G19" s="158"/>
      <c r="H19" s="158"/>
      <c r="I19" s="133"/>
      <c r="J19" s="12"/>
      <c r="K19" s="9"/>
    </row>
    <row r="20" spans="1:12" ht="26.1" customHeight="1" x14ac:dyDescent="0.25">
      <c r="A20" s="1056"/>
      <c r="B20" s="1056"/>
      <c r="C20" s="1056"/>
      <c r="D20" s="1056"/>
      <c r="E20" s="1056"/>
      <c r="F20" s="1056"/>
      <c r="G20" s="1056"/>
      <c r="H20" s="1056"/>
      <c r="I20" s="140"/>
      <c r="J20" s="9"/>
      <c r="K20" s="9"/>
    </row>
    <row r="21" spans="1:12" ht="26.1" customHeight="1" x14ac:dyDescent="0.25">
      <c r="A21" s="1015" t="s">
        <v>168</v>
      </c>
      <c r="B21" s="1015"/>
      <c r="C21" s="1015"/>
      <c r="D21" s="1015"/>
      <c r="E21" s="1015"/>
      <c r="F21" s="1015"/>
      <c r="G21" s="1015"/>
      <c r="H21" s="1015"/>
      <c r="I21" s="1015"/>
      <c r="J21" s="1015"/>
      <c r="K21" s="1015"/>
      <c r="L21" s="1015"/>
    </row>
    <row r="22" spans="1:12" ht="15.75" x14ac:dyDescent="0.25">
      <c r="A22" s="12"/>
      <c r="B22" s="12"/>
      <c r="C22" s="12"/>
      <c r="D22" s="12"/>
      <c r="E22" s="12"/>
      <c r="F22" s="12"/>
      <c r="G22" s="12"/>
      <c r="H22" s="12"/>
      <c r="I22" s="12"/>
      <c r="J22" s="12"/>
      <c r="K22" s="12"/>
    </row>
    <row r="23" spans="1:12" ht="23.1" customHeight="1" x14ac:dyDescent="0.25">
      <c r="A23" s="1028" t="s">
        <v>169</v>
      </c>
      <c r="B23" s="1028"/>
      <c r="C23" s="1028"/>
      <c r="D23" s="1028"/>
      <c r="E23" s="1028"/>
      <c r="F23" s="1028"/>
      <c r="G23" s="1028"/>
      <c r="H23" s="1028"/>
      <c r="I23" s="1028"/>
      <c r="J23" s="1028"/>
      <c r="K23" s="1028"/>
    </row>
    <row r="24" spans="1:12" ht="24.95" customHeight="1" x14ac:dyDescent="0.25">
      <c r="A24" s="1029"/>
      <c r="B24" s="1029"/>
      <c r="C24" s="1029"/>
      <c r="D24" s="1029"/>
      <c r="E24" s="1029"/>
      <c r="F24" s="1029"/>
      <c r="G24" s="1029"/>
      <c r="H24" s="1029"/>
      <c r="I24" s="1029"/>
      <c r="J24" s="1029"/>
      <c r="K24" s="1029"/>
    </row>
    <row r="25" spans="1:12" ht="26.1" customHeight="1" x14ac:dyDescent="0.25">
      <c r="A25" s="1015" t="s">
        <v>170</v>
      </c>
      <c r="B25" s="1015"/>
      <c r="C25" s="1015"/>
      <c r="D25" s="1050" t="str">
        <f>'DATOS  '!N6</f>
        <v>LCTH-XX-XXXX</v>
      </c>
      <c r="E25" s="1050"/>
      <c r="F25" s="1050"/>
      <c r="G25" s="1050"/>
      <c r="H25" s="1050"/>
      <c r="I25" s="1050"/>
      <c r="J25" s="1050"/>
      <c r="K25" s="1050"/>
    </row>
    <row r="26" spans="1:12" ht="24.95" customHeight="1" x14ac:dyDescent="0.25">
      <c r="A26" s="12"/>
      <c r="B26" s="12"/>
      <c r="C26" s="12"/>
      <c r="D26" s="12"/>
      <c r="E26" s="12"/>
      <c r="F26" s="14"/>
      <c r="G26" s="14"/>
      <c r="H26" s="12"/>
      <c r="I26" s="12"/>
      <c r="J26" s="12"/>
      <c r="K26" s="12"/>
    </row>
    <row r="27" spans="1:12" ht="26.1" customHeight="1" x14ac:dyDescent="0.25">
      <c r="I27" s="15"/>
      <c r="J27" s="16"/>
      <c r="K27" s="12"/>
    </row>
    <row r="28" spans="1:12" ht="15.75" x14ac:dyDescent="0.25">
      <c r="A28" s="139"/>
      <c r="B28" s="139"/>
      <c r="C28" s="139"/>
      <c r="D28" s="139"/>
      <c r="E28" s="139"/>
      <c r="F28" s="139"/>
      <c r="G28" s="139"/>
      <c r="H28" s="139"/>
      <c r="I28" s="139"/>
      <c r="J28" s="155"/>
      <c r="K28" s="155"/>
      <c r="L28" s="163"/>
    </row>
    <row r="29" spans="1:12" ht="20.100000000000001" customHeight="1" x14ac:dyDescent="0.25">
      <c r="A29" s="1051"/>
      <c r="B29" s="1051"/>
      <c r="C29" s="1051"/>
      <c r="D29" s="1051"/>
      <c r="E29" s="1051"/>
      <c r="F29" s="1051"/>
      <c r="G29" s="1051"/>
      <c r="H29" s="1051"/>
      <c r="I29" s="1051"/>
      <c r="J29" s="1051"/>
      <c r="K29" s="1051"/>
      <c r="L29" s="1051"/>
    </row>
    <row r="30" spans="1:12" ht="20.100000000000001" customHeight="1" x14ac:dyDescent="0.25">
      <c r="A30" s="1051"/>
      <c r="B30" s="1051"/>
      <c r="C30" s="1051"/>
      <c r="D30" s="1051"/>
      <c r="E30" s="1051"/>
      <c r="F30" s="1051"/>
      <c r="G30" s="1051"/>
      <c r="H30" s="1051"/>
      <c r="I30" s="1051"/>
      <c r="J30" s="1051"/>
      <c r="K30" s="1051"/>
      <c r="L30" s="1051"/>
    </row>
    <row r="31" spans="1:12" ht="21.75" customHeight="1" x14ac:dyDescent="0.25">
      <c r="A31" s="1051"/>
      <c r="B31" s="1051"/>
      <c r="C31" s="1051"/>
      <c r="D31" s="1051"/>
      <c r="E31" s="1051"/>
      <c r="F31" s="1051"/>
      <c r="G31" s="1051"/>
      <c r="H31" s="1051"/>
      <c r="I31" s="1051"/>
      <c r="J31" s="1051"/>
      <c r="K31" s="1051"/>
      <c r="L31" s="1051"/>
    </row>
    <row r="32" spans="1:12" ht="24.95" customHeight="1" x14ac:dyDescent="0.25">
      <c r="A32" s="164"/>
      <c r="B32" s="164"/>
      <c r="C32" s="165"/>
      <c r="D32" s="165"/>
      <c r="E32" s="165"/>
      <c r="F32" s="165"/>
      <c r="G32" s="165"/>
      <c r="H32" s="165"/>
      <c r="I32" s="166"/>
      <c r="J32" s="166"/>
      <c r="K32" s="20"/>
      <c r="L32" s="163"/>
    </row>
    <row r="33" spans="1:12" ht="26.1" customHeight="1" x14ac:dyDescent="0.25">
      <c r="A33" s="1031"/>
      <c r="B33" s="1031"/>
      <c r="C33" s="1031"/>
      <c r="D33" s="1031"/>
      <c r="E33" s="1031"/>
      <c r="F33" s="167"/>
      <c r="G33" s="167"/>
      <c r="H33" s="20"/>
      <c r="I33" s="20"/>
      <c r="J33" s="20"/>
      <c r="K33" s="20"/>
      <c r="L33" s="163"/>
    </row>
    <row r="34" spans="1:12" ht="15.75" customHeight="1" x14ac:dyDescent="0.25">
      <c r="A34" s="163"/>
      <c r="B34" s="28"/>
      <c r="C34" s="28"/>
      <c r="D34" s="28"/>
      <c r="E34" s="28"/>
      <c r="F34" s="28"/>
      <c r="G34" s="28"/>
      <c r="H34" s="28"/>
      <c r="I34" s="28"/>
      <c r="J34" s="28"/>
      <c r="K34" s="28"/>
      <c r="L34" s="28"/>
    </row>
    <row r="35" spans="1:12" ht="24.95" customHeight="1" x14ac:dyDescent="0.25">
      <c r="A35" s="984"/>
      <c r="B35" s="984"/>
      <c r="C35" s="984"/>
      <c r="D35" s="984"/>
      <c r="E35" s="984"/>
      <c r="F35" s="984"/>
      <c r="G35" s="984"/>
      <c r="H35" s="984"/>
      <c r="I35" s="984"/>
      <c r="J35" s="984"/>
      <c r="K35" s="984"/>
      <c r="L35" s="984"/>
    </row>
    <row r="36" spans="1:12" ht="125.1" customHeight="1" x14ac:dyDescent="0.25">
      <c r="A36" s="985"/>
      <c r="B36" s="985"/>
      <c r="C36" s="1052"/>
      <c r="D36" s="1052"/>
      <c r="E36" s="168"/>
      <c r="F36" s="169"/>
      <c r="G36" s="169"/>
      <c r="H36" s="169"/>
      <c r="I36" s="169"/>
      <c r="J36" s="169"/>
      <c r="K36" s="169"/>
      <c r="L36" s="163"/>
    </row>
    <row r="37" spans="1:12" ht="35.1" customHeight="1" x14ac:dyDescent="0.25">
      <c r="A37" s="1053"/>
      <c r="B37" s="1053"/>
      <c r="C37" s="1054"/>
      <c r="D37" s="1054"/>
      <c r="E37" s="168"/>
      <c r="F37" s="169"/>
      <c r="G37" s="169"/>
      <c r="H37" s="169"/>
      <c r="I37" s="169"/>
      <c r="J37" s="169"/>
      <c r="K37" s="169"/>
      <c r="L37" s="163"/>
    </row>
    <row r="38" spans="1:12" ht="65.099999999999994" customHeight="1" x14ac:dyDescent="0.25">
      <c r="A38" s="169"/>
      <c r="B38" s="169"/>
      <c r="C38" s="169"/>
      <c r="D38" s="169"/>
      <c r="E38" s="169"/>
      <c r="F38" s="169"/>
      <c r="G38" s="169"/>
      <c r="H38" s="169"/>
      <c r="I38" s="7" t="s">
        <v>165</v>
      </c>
      <c r="J38" s="1040">
        <f>J3</f>
        <v>0</v>
      </c>
      <c r="K38" s="1040"/>
      <c r="L38" s="163"/>
    </row>
    <row r="39" spans="1:12" ht="26.1" customHeight="1" x14ac:dyDescent="0.25">
      <c r="A39" s="1016" t="s">
        <v>171</v>
      </c>
      <c r="B39" s="1016"/>
      <c r="C39" s="1016"/>
      <c r="D39" s="1016"/>
      <c r="E39" s="1016"/>
      <c r="F39" s="1016"/>
      <c r="G39" s="1016"/>
      <c r="H39" s="1016"/>
      <c r="I39" s="133"/>
      <c r="J39" s="170"/>
      <c r="K39" s="12"/>
    </row>
    <row r="40" spans="1:12" ht="15.75" x14ac:dyDescent="0.25">
      <c r="A40" s="16"/>
      <c r="B40" s="133"/>
      <c r="C40" s="133"/>
      <c r="D40" s="133"/>
      <c r="E40" s="133"/>
      <c r="F40" s="133"/>
      <c r="G40" s="133"/>
      <c r="H40" s="133"/>
      <c r="I40" s="133"/>
      <c r="J40" s="17"/>
      <c r="K40" s="12"/>
    </row>
    <row r="41" spans="1:12" ht="15" customHeight="1" x14ac:dyDescent="0.25">
      <c r="A41" s="1043"/>
      <c r="B41" s="1043"/>
      <c r="C41" s="1043"/>
      <c r="D41" s="1043"/>
      <c r="E41" s="1043"/>
      <c r="F41" s="1043"/>
      <c r="G41" s="1043"/>
      <c r="H41" s="1043"/>
      <c r="I41" s="1043"/>
      <c r="J41" s="1043"/>
      <c r="K41" s="1043"/>
      <c r="L41" s="1043"/>
    </row>
    <row r="42" spans="1:12" x14ac:dyDescent="0.25">
      <c r="A42" s="1043"/>
      <c r="B42" s="1043"/>
      <c r="C42" s="1043"/>
      <c r="D42" s="1043"/>
      <c r="E42" s="1043"/>
      <c r="F42" s="1043"/>
      <c r="G42" s="1043"/>
      <c r="H42" s="1043"/>
      <c r="I42" s="1043"/>
      <c r="J42" s="1043"/>
      <c r="K42" s="1043"/>
      <c r="L42" s="1043"/>
    </row>
    <row r="43" spans="1:12" ht="15.75" customHeight="1" x14ac:dyDescent="0.25">
      <c r="A43" s="1043"/>
      <c r="B43" s="1043"/>
      <c r="C43" s="1043"/>
      <c r="D43" s="1043"/>
      <c r="E43" s="1043"/>
      <c r="F43" s="1043"/>
      <c r="G43" s="1043"/>
      <c r="H43" s="1043"/>
      <c r="I43" s="1043"/>
      <c r="J43" s="1043"/>
      <c r="K43" s="1043"/>
      <c r="L43" s="1043"/>
    </row>
    <row r="44" spans="1:12" ht="24.95" customHeight="1" x14ac:dyDescent="0.25">
      <c r="A44" s="136"/>
      <c r="B44" s="136"/>
      <c r="C44" s="136"/>
      <c r="D44" s="136"/>
      <c r="E44" s="136"/>
      <c r="F44" s="136"/>
      <c r="G44" s="136"/>
      <c r="H44" s="136"/>
      <c r="I44" s="136"/>
      <c r="J44" s="136"/>
      <c r="K44" s="136"/>
    </row>
    <row r="45" spans="1:12" ht="26.1" customHeight="1" x14ac:dyDescent="0.25">
      <c r="A45" s="1016"/>
      <c r="B45" s="1016"/>
      <c r="C45" s="1016"/>
      <c r="D45" s="1016"/>
      <c r="E45" s="1016"/>
      <c r="F45" s="133"/>
      <c r="G45" s="133"/>
      <c r="H45" s="12"/>
      <c r="I45" s="12"/>
      <c r="J45" s="17"/>
      <c r="K45" s="12"/>
    </row>
    <row r="46" spans="1:12" ht="15.75" x14ac:dyDescent="0.25">
      <c r="A46" s="134"/>
      <c r="B46" s="134"/>
      <c r="C46" s="134"/>
      <c r="D46" s="134"/>
      <c r="E46" s="134"/>
      <c r="F46" s="133"/>
      <c r="G46" s="133"/>
      <c r="H46" s="12"/>
      <c r="I46" s="12"/>
      <c r="J46" s="17"/>
      <c r="K46" s="12"/>
    </row>
    <row r="47" spans="1:12" x14ac:dyDescent="0.25">
      <c r="A47" s="1043"/>
      <c r="B47" s="1043"/>
      <c r="C47" s="1043"/>
      <c r="D47" s="1043"/>
      <c r="E47" s="1043"/>
      <c r="F47" s="1043"/>
      <c r="G47" s="1043"/>
      <c r="H47" s="1043"/>
      <c r="I47" s="1043"/>
      <c r="J47" s="1043"/>
      <c r="K47" s="1043"/>
    </row>
    <row r="48" spans="1:12" ht="15.75" x14ac:dyDescent="0.25">
      <c r="A48" s="19"/>
      <c r="B48" s="19"/>
      <c r="C48" s="19"/>
      <c r="D48" s="19"/>
      <c r="E48" s="19"/>
      <c r="F48" s="19"/>
      <c r="G48" s="19"/>
      <c r="H48" s="19"/>
      <c r="I48" s="19"/>
      <c r="J48" s="19"/>
      <c r="K48" s="9"/>
    </row>
    <row r="49" spans="1:17" ht="27.95" customHeight="1" x14ac:dyDescent="0.25">
      <c r="A49" s="1044"/>
      <c r="B49" s="1044"/>
      <c r="C49" s="1044"/>
      <c r="D49" s="171"/>
      <c r="E49" s="1044"/>
      <c r="F49" s="1044"/>
      <c r="G49" s="171"/>
      <c r="H49" s="1044"/>
      <c r="I49" s="1044"/>
    </row>
    <row r="50" spans="1:17" ht="27.95" customHeight="1" x14ac:dyDescent="0.25">
      <c r="A50" s="1045"/>
      <c r="B50" s="1045"/>
      <c r="C50" s="1045"/>
      <c r="D50" s="172"/>
      <c r="E50" s="1046"/>
      <c r="F50" s="1047"/>
      <c r="G50" s="173"/>
      <c r="H50" s="1048"/>
      <c r="I50" s="1048"/>
    </row>
    <row r="51" spans="1:17" ht="27.95" customHeight="1" x14ac:dyDescent="0.25">
      <c r="A51" s="1045"/>
      <c r="B51" s="1045"/>
      <c r="C51" s="1045"/>
      <c r="D51" s="174"/>
      <c r="E51" s="1049"/>
      <c r="F51" s="1047"/>
      <c r="G51" s="175"/>
      <c r="H51" s="1048"/>
      <c r="I51" s="1048"/>
    </row>
    <row r="52" spans="1:17" ht="24.95" customHeight="1" x14ac:dyDescent="0.25">
      <c r="A52" s="9"/>
      <c r="B52" s="140"/>
      <c r="C52" s="140"/>
      <c r="D52" s="8"/>
      <c r="E52" s="8"/>
      <c r="F52" s="11"/>
      <c r="G52" s="8"/>
      <c r="H52" s="8"/>
      <c r="I52" s="8"/>
      <c r="J52" s="8"/>
      <c r="K52" s="20"/>
    </row>
    <row r="53" spans="1:17" ht="26.1" customHeight="1" x14ac:dyDescent="0.25">
      <c r="A53" s="1016"/>
      <c r="B53" s="1016"/>
      <c r="C53" s="1016"/>
      <c r="D53" s="1016"/>
      <c r="E53" s="1016"/>
      <c r="F53" s="1016"/>
      <c r="G53" s="1016"/>
      <c r="H53" s="1016"/>
      <c r="I53" s="1016"/>
      <c r="J53" s="1016"/>
      <c r="K53" s="1016"/>
    </row>
    <row r="54" spans="1:17" ht="16.5" x14ac:dyDescent="0.3">
      <c r="A54" s="21"/>
      <c r="B54" s="21"/>
      <c r="C54" s="21"/>
      <c r="D54" s="21"/>
      <c r="E54" s="21"/>
      <c r="F54" s="18"/>
      <c r="G54" s="18"/>
      <c r="H54" s="18"/>
      <c r="I54" s="18"/>
      <c r="J54" s="22"/>
      <c r="K54" s="23"/>
    </row>
    <row r="55" spans="1:17" ht="42" customHeight="1" x14ac:dyDescent="0.25">
      <c r="A55" s="30"/>
      <c r="C55" s="171"/>
      <c r="D55" s="171"/>
      <c r="E55" s="171"/>
      <c r="F55" s="171"/>
      <c r="G55" s="171"/>
      <c r="H55" s="176"/>
      <c r="I55" s="171"/>
      <c r="J55" s="1044"/>
    </row>
    <row r="56" spans="1:17" ht="24.95" customHeight="1" x14ac:dyDescent="0.25">
      <c r="C56" s="171"/>
      <c r="D56" s="171"/>
      <c r="E56" s="171"/>
      <c r="F56" s="171"/>
      <c r="G56" s="171"/>
      <c r="H56" s="171"/>
      <c r="I56" s="171"/>
      <c r="J56" s="1044"/>
      <c r="K56" s="177"/>
    </row>
    <row r="57" spans="1:17" ht="24.95" customHeight="1" x14ac:dyDescent="0.25">
      <c r="A57" s="30"/>
      <c r="C57" s="172"/>
      <c r="D57" s="178"/>
      <c r="E57" s="178"/>
      <c r="F57" s="179"/>
      <c r="G57" s="178"/>
      <c r="H57" s="180"/>
      <c r="I57" s="178"/>
      <c r="J57" s="181"/>
      <c r="M57" s="182"/>
      <c r="N57" s="182"/>
      <c r="P57" s="183"/>
      <c r="Q57" s="183"/>
    </row>
    <row r="58" spans="1:17" ht="24.95" customHeight="1" x14ac:dyDescent="0.25">
      <c r="A58" s="30"/>
      <c r="C58" s="172"/>
      <c r="D58" s="178"/>
      <c r="E58" s="178"/>
      <c r="F58" s="179"/>
      <c r="G58" s="178"/>
      <c r="H58" s="180"/>
      <c r="I58" s="178"/>
      <c r="J58" s="181"/>
      <c r="M58" s="182"/>
      <c r="N58" s="182"/>
      <c r="P58" s="183"/>
      <c r="Q58" s="183"/>
    </row>
    <row r="59" spans="1:17" ht="24.95" customHeight="1" x14ac:dyDescent="0.25">
      <c r="A59" s="29"/>
      <c r="C59" s="1"/>
      <c r="D59" s="178"/>
      <c r="E59" s="178"/>
      <c r="F59" s="179"/>
      <c r="G59" s="178"/>
      <c r="H59" s="180"/>
      <c r="I59" s="178"/>
      <c r="J59" s="181"/>
      <c r="M59" s="182"/>
      <c r="N59" s="182"/>
      <c r="P59" s="183"/>
      <c r="Q59" s="183"/>
    </row>
    <row r="60" spans="1:17" x14ac:dyDescent="0.25">
      <c r="A60" s="29"/>
      <c r="M60" s="182"/>
      <c r="N60" s="182"/>
      <c r="P60" s="183"/>
      <c r="Q60" s="183"/>
    </row>
    <row r="61" spans="1:17" x14ac:dyDescent="0.25">
      <c r="A61" s="24"/>
      <c r="B61" s="24"/>
      <c r="C61" s="24"/>
      <c r="D61" s="24"/>
      <c r="E61" s="24"/>
      <c r="F61" s="24"/>
      <c r="G61" s="24"/>
      <c r="H61" s="24"/>
      <c r="I61" s="24"/>
      <c r="J61" s="24"/>
      <c r="K61" s="24"/>
      <c r="M61" s="182"/>
      <c r="N61" s="182"/>
      <c r="P61" s="183"/>
      <c r="Q61" s="183"/>
    </row>
    <row r="62" spans="1:17" x14ac:dyDescent="0.25">
      <c r="A62" s="24"/>
      <c r="B62" s="24"/>
      <c r="C62" s="24"/>
      <c r="D62" s="24"/>
      <c r="E62" s="24"/>
      <c r="F62" s="24"/>
      <c r="G62" s="24"/>
      <c r="H62" s="24"/>
      <c r="I62" s="24"/>
      <c r="J62" s="24"/>
      <c r="K62" s="24"/>
      <c r="M62" s="182"/>
      <c r="N62" s="182"/>
      <c r="P62" s="183"/>
      <c r="Q62" s="183"/>
    </row>
    <row r="63" spans="1:17" x14ac:dyDescent="0.25">
      <c r="A63" s="24"/>
      <c r="B63" s="24"/>
      <c r="C63" s="24"/>
      <c r="D63" s="24"/>
      <c r="E63" s="24"/>
      <c r="F63" s="24"/>
      <c r="G63" s="24"/>
      <c r="H63" s="24"/>
      <c r="I63" s="24"/>
      <c r="J63" s="24"/>
      <c r="K63" s="24"/>
      <c r="M63" s="182"/>
      <c r="N63" s="182"/>
      <c r="P63" s="183"/>
      <c r="Q63" s="183"/>
    </row>
    <row r="64" spans="1:17" x14ac:dyDescent="0.25">
      <c r="A64" s="24"/>
      <c r="B64" s="24"/>
      <c r="C64" s="24"/>
      <c r="D64" s="24"/>
      <c r="E64" s="24"/>
      <c r="F64" s="24"/>
      <c r="G64" s="24"/>
      <c r="H64" s="24"/>
      <c r="I64" s="24"/>
      <c r="J64" s="24"/>
      <c r="K64" s="24"/>
    </row>
    <row r="65" spans="1:12" x14ac:dyDescent="0.25">
      <c r="A65" s="24"/>
      <c r="B65" s="24"/>
      <c r="C65" s="24"/>
      <c r="D65" s="24"/>
      <c r="E65" s="24"/>
      <c r="F65" s="24"/>
      <c r="G65" s="24"/>
      <c r="H65" s="24"/>
      <c r="I65" s="24"/>
      <c r="J65" s="24"/>
      <c r="K65" s="24"/>
    </row>
    <row r="66" spans="1:12" x14ac:dyDescent="0.25">
      <c r="A66" s="24"/>
      <c r="B66" s="24"/>
      <c r="C66" s="24"/>
      <c r="D66" s="24"/>
      <c r="E66" s="24"/>
      <c r="F66" s="24"/>
      <c r="G66" s="24"/>
      <c r="H66" s="24"/>
      <c r="I66" s="24"/>
      <c r="J66" s="24"/>
      <c r="K66" s="24"/>
    </row>
    <row r="67" spans="1:12" x14ac:dyDescent="0.25">
      <c r="A67" s="24"/>
      <c r="B67" s="24"/>
      <c r="C67" s="24"/>
      <c r="D67" s="24"/>
      <c r="E67" s="24"/>
      <c r="F67" s="24"/>
      <c r="G67" s="24"/>
      <c r="H67" s="24"/>
      <c r="I67" s="24"/>
      <c r="J67" s="24"/>
      <c r="K67" s="24"/>
    </row>
    <row r="68" spans="1:12" x14ac:dyDescent="0.25">
      <c r="A68" s="24"/>
      <c r="B68" s="24"/>
      <c r="C68" s="24"/>
      <c r="D68" s="24"/>
      <c r="E68" s="24"/>
      <c r="F68" s="24"/>
      <c r="G68" s="24"/>
      <c r="H68" s="24"/>
      <c r="I68" s="24"/>
      <c r="J68" s="24"/>
      <c r="K68" s="24"/>
    </row>
    <row r="69" spans="1:12" x14ac:dyDescent="0.25">
      <c r="A69" s="24"/>
      <c r="B69" s="24"/>
      <c r="C69" s="24"/>
      <c r="D69" s="24"/>
      <c r="E69" s="24"/>
      <c r="F69" s="24"/>
      <c r="G69" s="24"/>
      <c r="H69" s="24"/>
      <c r="I69" s="24"/>
      <c r="J69" s="24"/>
      <c r="K69" s="24"/>
    </row>
    <row r="70" spans="1:12" x14ac:dyDescent="0.25">
      <c r="A70" s="24"/>
      <c r="B70" s="24"/>
      <c r="C70" s="24"/>
      <c r="D70" s="24"/>
      <c r="E70" s="24"/>
      <c r="F70" s="24"/>
      <c r="G70" s="24"/>
      <c r="H70" s="24"/>
      <c r="I70" s="24"/>
      <c r="J70" s="24"/>
      <c r="K70" s="24"/>
    </row>
    <row r="71" spans="1:12" x14ac:dyDescent="0.25">
      <c r="A71" s="24"/>
      <c r="B71" s="24"/>
      <c r="C71" s="24"/>
      <c r="D71" s="24"/>
      <c r="E71" s="24"/>
      <c r="F71" s="24"/>
      <c r="G71" s="24"/>
      <c r="H71" s="24"/>
      <c r="I71" s="24"/>
      <c r="J71" s="24"/>
      <c r="K71" s="24"/>
    </row>
    <row r="72" spans="1:12" x14ac:dyDescent="0.25">
      <c r="A72" s="24"/>
      <c r="B72" s="24"/>
      <c r="C72" s="24"/>
      <c r="D72" s="24"/>
      <c r="E72" s="24"/>
      <c r="F72" s="24"/>
      <c r="G72" s="24"/>
      <c r="H72" s="24"/>
      <c r="I72" s="24"/>
      <c r="J72" s="24"/>
      <c r="K72" s="24"/>
    </row>
    <row r="73" spans="1:12" x14ac:dyDescent="0.25">
      <c r="A73" s="24"/>
      <c r="B73" s="24"/>
      <c r="C73" s="24"/>
      <c r="D73" s="24"/>
      <c r="E73" s="24"/>
      <c r="F73" s="24"/>
      <c r="G73" s="24"/>
      <c r="H73" s="24"/>
      <c r="I73" s="24"/>
      <c r="J73" s="24"/>
      <c r="K73" s="24"/>
    </row>
    <row r="74" spans="1:12" x14ac:dyDescent="0.25">
      <c r="A74" s="24"/>
      <c r="B74" s="24"/>
      <c r="C74" s="24"/>
      <c r="D74" s="24"/>
      <c r="E74" s="24"/>
      <c r="F74" s="24"/>
      <c r="G74" s="24"/>
      <c r="H74" s="24"/>
      <c r="I74" s="24"/>
      <c r="J74" s="24"/>
      <c r="K74" s="24"/>
    </row>
    <row r="75" spans="1:12" x14ac:dyDescent="0.25">
      <c r="A75" s="24"/>
      <c r="B75" s="24"/>
      <c r="C75" s="24"/>
      <c r="D75" s="24"/>
      <c r="E75" s="24"/>
      <c r="F75" s="24"/>
      <c r="G75" s="24"/>
      <c r="H75" s="24"/>
      <c r="I75" s="24"/>
      <c r="J75" s="24"/>
      <c r="K75" s="24"/>
    </row>
    <row r="76" spans="1:12" x14ac:dyDescent="0.25">
      <c r="A76" s="24"/>
      <c r="B76" s="24"/>
      <c r="C76" s="24"/>
      <c r="D76" s="24"/>
      <c r="E76" s="24"/>
      <c r="F76" s="24"/>
      <c r="G76" s="24"/>
      <c r="H76" s="24"/>
      <c r="I76" s="24"/>
      <c r="J76" s="24"/>
      <c r="K76" s="24"/>
    </row>
    <row r="77" spans="1:12" ht="33" customHeight="1" x14ac:dyDescent="0.25">
      <c r="A77" s="1042"/>
      <c r="B77" s="1042"/>
      <c r="C77" s="1042"/>
      <c r="D77" s="1042"/>
      <c r="E77" s="1042"/>
      <c r="F77" s="1042"/>
      <c r="G77" s="1042"/>
      <c r="H77" s="1042"/>
      <c r="I77" s="1042"/>
      <c r="J77" s="1042"/>
      <c r="K77" s="1042"/>
      <c r="L77" s="1042"/>
    </row>
    <row r="78" spans="1:12" ht="15.75" x14ac:dyDescent="0.25">
      <c r="A78" s="20"/>
      <c r="B78" s="20"/>
      <c r="C78" s="20"/>
      <c r="D78" s="20"/>
      <c r="E78" s="20"/>
      <c r="F78" s="20"/>
      <c r="G78" s="20"/>
      <c r="H78" s="20"/>
      <c r="I78" s="20"/>
      <c r="J78" s="20"/>
      <c r="K78" s="20"/>
    </row>
    <row r="79" spans="1:12" ht="15.75" x14ac:dyDescent="0.25">
      <c r="A79" s="20"/>
      <c r="B79" s="20"/>
      <c r="C79" s="20"/>
      <c r="E79" s="184"/>
      <c r="F79" s="185"/>
      <c r="G79" s="184"/>
      <c r="J79" s="15"/>
      <c r="K79" s="20"/>
    </row>
    <row r="80" spans="1:12" ht="15.75" x14ac:dyDescent="0.25">
      <c r="A80" s="20"/>
      <c r="B80" s="20"/>
      <c r="D80" s="20"/>
      <c r="E80" s="20"/>
      <c r="F80" s="20"/>
      <c r="G80" s="20"/>
      <c r="H80" s="9"/>
      <c r="I80" s="186"/>
      <c r="J80" s="9"/>
      <c r="K80" s="20"/>
    </row>
    <row r="81" spans="1:12" ht="125.1" customHeight="1" x14ac:dyDescent="0.25">
      <c r="A81" s="20"/>
      <c r="B81" s="124"/>
      <c r="C81" s="124"/>
      <c r="D81" s="124"/>
      <c r="E81" s="124"/>
      <c r="F81" s="124"/>
      <c r="G81" s="124"/>
      <c r="H81" s="124"/>
      <c r="I81" s="124"/>
      <c r="J81" s="124"/>
      <c r="K81" s="124"/>
    </row>
    <row r="82" spans="1:12" ht="35.1" customHeight="1" x14ac:dyDescent="0.25">
      <c r="A82" s="20"/>
      <c r="B82" s="124"/>
      <c r="C82" s="124"/>
      <c r="D82" s="124"/>
      <c r="E82" s="124"/>
      <c r="F82" s="124"/>
      <c r="G82" s="124"/>
      <c r="H82" s="124"/>
      <c r="I82" s="124"/>
      <c r="J82" s="124"/>
      <c r="K82" s="124"/>
    </row>
    <row r="83" spans="1:12" ht="65.099999999999994" customHeight="1" x14ac:dyDescent="0.25">
      <c r="A83" s="20"/>
      <c r="B83" s="124"/>
      <c r="C83" s="124"/>
      <c r="D83" s="124"/>
      <c r="E83" s="124"/>
      <c r="F83" s="124"/>
      <c r="G83" s="1014"/>
      <c r="H83" s="1014"/>
      <c r="I83" s="7" t="s">
        <v>165</v>
      </c>
      <c r="J83" s="1040">
        <f>J3</f>
        <v>0</v>
      </c>
      <c r="K83" s="1040"/>
      <c r="L83" s="143"/>
    </row>
    <row r="84" spans="1:12" ht="15.75" x14ac:dyDescent="0.25">
      <c r="A84" s="133"/>
      <c r="B84" s="12"/>
      <c r="C84" s="12"/>
      <c r="D84" s="12"/>
      <c r="E84" s="12"/>
      <c r="F84" s="12"/>
      <c r="G84" s="12"/>
      <c r="H84" s="6"/>
      <c r="I84" s="187"/>
      <c r="J84" s="187"/>
      <c r="K84" s="187"/>
    </row>
    <row r="85" spans="1:12" ht="26.1" customHeight="1" x14ac:dyDescent="0.25">
      <c r="A85" s="1015" t="s">
        <v>172</v>
      </c>
      <c r="B85" s="1015"/>
      <c r="C85" s="1015"/>
      <c r="D85" s="1015"/>
      <c r="E85" s="1015"/>
      <c r="F85" s="1015"/>
      <c r="G85" s="12"/>
      <c r="H85" s="12"/>
      <c r="I85" s="12"/>
      <c r="J85" s="12"/>
      <c r="K85" s="12"/>
    </row>
    <row r="86" spans="1:12" ht="23.1" customHeight="1" x14ac:dyDescent="0.25">
      <c r="A86" s="135"/>
      <c r="B86" s="135"/>
      <c r="C86" s="135"/>
      <c r="D86" s="135"/>
      <c r="E86" s="135"/>
      <c r="F86" s="135"/>
      <c r="G86" s="12"/>
      <c r="H86" s="12"/>
      <c r="I86" s="12"/>
      <c r="J86" s="12"/>
      <c r="K86" s="12"/>
    </row>
    <row r="87" spans="1:12" ht="23.1" customHeight="1" x14ac:dyDescent="0.25">
      <c r="A87" s="132"/>
      <c r="B87" s="1041"/>
      <c r="C87" s="1041"/>
      <c r="D87" s="1041"/>
      <c r="E87" s="1041"/>
      <c r="F87" s="1041"/>
      <c r="G87" s="1041"/>
      <c r="H87" s="1041"/>
      <c r="I87" s="1041"/>
      <c r="J87" s="1041"/>
      <c r="K87" s="14"/>
      <c r="L87" s="14"/>
    </row>
    <row r="88" spans="1:12" ht="23.1" customHeight="1" x14ac:dyDescent="0.25">
      <c r="A88" s="132"/>
      <c r="B88" s="1041"/>
      <c r="C88" s="1041"/>
      <c r="D88" s="1041"/>
      <c r="E88" s="1041"/>
      <c r="F88" s="1041"/>
      <c r="G88" s="1041"/>
      <c r="H88" s="1041"/>
      <c r="I88" s="1041"/>
      <c r="J88" s="1041"/>
      <c r="K88" s="14"/>
      <c r="L88" s="14"/>
    </row>
    <row r="89" spans="1:12" s="189" customFormat="1" ht="23.1" customHeight="1" x14ac:dyDescent="0.25">
      <c r="A89" s="188"/>
      <c r="B89" s="1041"/>
      <c r="C89" s="1041"/>
      <c r="D89" s="1041"/>
      <c r="E89" s="1041"/>
      <c r="F89" s="1041"/>
      <c r="G89" s="1041"/>
      <c r="H89" s="1041"/>
      <c r="I89" s="1041"/>
      <c r="J89" s="1041"/>
      <c r="K89" s="14"/>
      <c r="L89" s="14"/>
    </row>
    <row r="90" spans="1:12" ht="23.1" customHeight="1" x14ac:dyDescent="0.25">
      <c r="A90" s="132"/>
      <c r="B90" s="1041"/>
      <c r="C90" s="1041"/>
      <c r="D90" s="1041"/>
      <c r="E90" s="1041"/>
      <c r="F90" s="1041"/>
      <c r="G90" s="1041"/>
      <c r="H90" s="1041"/>
      <c r="I90" s="1041"/>
      <c r="J90" s="1041"/>
      <c r="K90" s="14"/>
      <c r="L90" s="14"/>
    </row>
    <row r="91" spans="1:12" ht="23.1" customHeight="1" x14ac:dyDescent="0.25">
      <c r="A91" s="132"/>
      <c r="B91" s="1041"/>
      <c r="C91" s="1041"/>
      <c r="D91" s="1041"/>
      <c r="E91" s="1041"/>
      <c r="F91" s="1041"/>
      <c r="G91" s="1041"/>
      <c r="H91" s="1041"/>
      <c r="I91" s="1041"/>
      <c r="J91" s="1041"/>
      <c r="K91" s="14"/>
      <c r="L91" s="14"/>
    </row>
    <row r="92" spans="1:12" ht="23.1" customHeight="1" x14ac:dyDescent="0.25">
      <c r="A92" s="132"/>
      <c r="B92" s="1041"/>
      <c r="C92" s="1041"/>
      <c r="D92" s="1041"/>
      <c r="E92" s="1041"/>
      <c r="F92" s="1041"/>
      <c r="G92" s="1041"/>
      <c r="H92" s="1041"/>
      <c r="I92" s="1041"/>
      <c r="J92" s="1041"/>
      <c r="K92" s="14"/>
      <c r="L92" s="14"/>
    </row>
    <row r="93" spans="1:12" ht="23.1" customHeight="1" x14ac:dyDescent="0.25">
      <c r="A93" s="132"/>
      <c r="B93" s="1041"/>
      <c r="C93" s="1041"/>
      <c r="D93" s="1041"/>
      <c r="E93" s="1041"/>
      <c r="F93" s="1041"/>
      <c r="G93" s="1041"/>
      <c r="H93" s="1041"/>
      <c r="I93" s="1041"/>
      <c r="J93" s="1041"/>
      <c r="K93" s="14"/>
      <c r="L93" s="14"/>
    </row>
    <row r="94" spans="1:12" ht="23.1" customHeight="1" x14ac:dyDescent="0.25">
      <c r="A94" s="132"/>
      <c r="B94" s="1041"/>
      <c r="C94" s="1041"/>
      <c r="D94" s="1041"/>
      <c r="E94" s="1041"/>
      <c r="F94" s="1041"/>
      <c r="G94" s="1041"/>
      <c r="H94" s="1041"/>
      <c r="I94" s="1041"/>
      <c r="J94" s="1041"/>
      <c r="K94" s="14"/>
      <c r="L94" s="14"/>
    </row>
    <row r="95" spans="1:12" ht="23.1" customHeight="1" x14ac:dyDescent="0.25">
      <c r="A95" s="9"/>
      <c r="B95" s="9"/>
      <c r="C95" s="9"/>
      <c r="D95" s="9"/>
      <c r="E95" s="12"/>
      <c r="F95" s="12"/>
      <c r="G95" s="12"/>
      <c r="H95" s="12"/>
      <c r="I95" s="12"/>
      <c r="J95" s="12"/>
      <c r="K95" s="12"/>
    </row>
    <row r="96" spans="1:12" ht="15.75" x14ac:dyDescent="0.25">
      <c r="A96" s="1039"/>
      <c r="B96" s="1039"/>
      <c r="C96" s="1039"/>
      <c r="D96" s="1039"/>
      <c r="E96" s="12"/>
      <c r="F96" s="12"/>
      <c r="G96" s="12"/>
      <c r="H96" s="12"/>
      <c r="I96" s="12"/>
      <c r="J96" s="12"/>
      <c r="K96" s="12"/>
    </row>
    <row r="97" spans="1:17" ht="15.75" x14ac:dyDescent="0.25">
      <c r="A97" s="141"/>
      <c r="B97" s="141"/>
      <c r="C97" s="141"/>
      <c r="D97" s="141"/>
      <c r="E97" s="12"/>
      <c r="F97" s="12"/>
      <c r="G97" s="12"/>
      <c r="H97" s="12"/>
      <c r="I97" s="12"/>
      <c r="J97" s="12"/>
      <c r="K97" s="12"/>
    </row>
    <row r="98" spans="1:17" ht="15.75" x14ac:dyDescent="0.25">
      <c r="A98" s="12"/>
      <c r="B98" s="12"/>
      <c r="C98" s="12"/>
      <c r="D98" s="12"/>
      <c r="E98" s="12"/>
      <c r="F98" s="1002"/>
      <c r="G98" s="1002"/>
      <c r="H98" s="1002"/>
      <c r="I98" s="25" t="s">
        <v>27</v>
      </c>
      <c r="J98" s="12"/>
      <c r="K98" s="12"/>
      <c r="M98" s="12"/>
      <c r="N98" s="1002"/>
      <c r="O98" s="1002"/>
      <c r="P98" s="1002"/>
      <c r="Q98" s="12"/>
    </row>
    <row r="99" spans="1:17" ht="15.75" x14ac:dyDescent="0.25">
      <c r="A99" s="12"/>
      <c r="B99" s="190"/>
      <c r="C99" s="190"/>
      <c r="D99" s="190"/>
      <c r="E99" s="190"/>
      <c r="F99" s="125"/>
      <c r="G99" s="1003"/>
      <c r="H99" s="1003"/>
      <c r="I99" s="1003"/>
      <c r="J99" s="126"/>
      <c r="K99" s="12"/>
      <c r="M99" s="12"/>
      <c r="N99" s="12"/>
      <c r="O99" s="12"/>
      <c r="P99" s="12"/>
      <c r="Q99" s="12"/>
    </row>
    <row r="100" spans="1:17" ht="15.75" customHeight="1" x14ac:dyDescent="0.25">
      <c r="A100" s="25" t="s">
        <v>173</v>
      </c>
      <c r="B100" s="1004" t="s">
        <v>174</v>
      </c>
      <c r="C100" s="1004"/>
      <c r="D100" s="1004"/>
      <c r="E100" s="1004"/>
      <c r="F100" s="26"/>
      <c r="G100" s="1000" t="s">
        <v>175</v>
      </c>
      <c r="H100" s="1000"/>
      <c r="I100" s="1000"/>
      <c r="J100" s="156"/>
      <c r="K100" s="156"/>
      <c r="M100" s="12"/>
      <c r="N100" s="12"/>
      <c r="O100" s="12"/>
      <c r="P100" s="12"/>
      <c r="Q100" s="12"/>
    </row>
    <row r="101" spans="1:17" ht="15.75" x14ac:dyDescent="0.25">
      <c r="A101" s="12"/>
      <c r="B101" s="1000" t="e">
        <f>VLOOKUP($F99,'DATOS  '!C53:P62,2,FALSE)</f>
        <v>#N/A</v>
      </c>
      <c r="C101" s="1000"/>
      <c r="D101" s="1000"/>
      <c r="E101" s="1000"/>
      <c r="F101" s="26"/>
      <c r="G101" s="1000" t="e">
        <f>VLOOKUP($J99,'DATOS  '!C53:P62,2,FALSE)</f>
        <v>#N/A</v>
      </c>
      <c r="H101" s="1000"/>
      <c r="I101" s="1000"/>
      <c r="J101" s="156"/>
      <c r="K101" s="156"/>
    </row>
    <row r="102" spans="1:17" ht="45" customHeight="1" x14ac:dyDescent="0.25">
      <c r="A102" s="9"/>
      <c r="B102" s="1000" t="e">
        <f>VLOOKUP($F99,'DATOS  '!C53:P62,7,FALSE)</f>
        <v>#N/A</v>
      </c>
      <c r="C102" s="1000"/>
      <c r="D102" s="1000"/>
      <c r="E102" s="1000"/>
      <c r="F102" s="26"/>
      <c r="G102" s="1000" t="e">
        <f>VLOOKUP($J99,'DATOS  '!C53:P62,11,FALSE)</f>
        <v>#N/A</v>
      </c>
      <c r="H102" s="1000"/>
      <c r="I102" s="1000"/>
      <c r="J102" s="156"/>
      <c r="K102" s="156"/>
      <c r="L102" s="26"/>
    </row>
    <row r="103" spans="1:17" ht="15.75" x14ac:dyDescent="0.25">
      <c r="A103" s="12"/>
      <c r="B103" s="9"/>
      <c r="C103" s="1039"/>
      <c r="D103" s="1039"/>
      <c r="E103" s="1039"/>
      <c r="F103" s="1039"/>
    </row>
    <row r="104" spans="1:17" ht="15.75" x14ac:dyDescent="0.25">
      <c r="A104" s="9"/>
      <c r="B104" s="9"/>
      <c r="C104" s="9"/>
      <c r="D104" s="12"/>
      <c r="E104" s="12"/>
      <c r="F104" s="12"/>
      <c r="G104" s="12"/>
      <c r="H104" s="12"/>
      <c r="I104" s="12"/>
      <c r="J104" s="12"/>
      <c r="K104" s="12"/>
    </row>
    <row r="105" spans="1:17" ht="15.75" x14ac:dyDescent="0.25">
      <c r="A105" s="12"/>
      <c r="B105" s="1001" t="s">
        <v>162</v>
      </c>
      <c r="C105" s="1001"/>
      <c r="D105" s="137"/>
      <c r="E105" s="12"/>
      <c r="F105" s="12"/>
      <c r="G105" s="1001" t="s">
        <v>163</v>
      </c>
      <c r="H105" s="1001"/>
      <c r="I105" s="137"/>
    </row>
    <row r="106" spans="1:17" ht="15.75" x14ac:dyDescent="0.25">
      <c r="A106" s="12"/>
      <c r="B106" s="9"/>
      <c r="C106" s="9"/>
      <c r="D106" s="9"/>
      <c r="E106" s="9"/>
      <c r="F106" s="9"/>
      <c r="G106" s="9"/>
      <c r="H106" s="9"/>
      <c r="I106" s="9"/>
      <c r="J106" s="12"/>
      <c r="K106" s="12"/>
    </row>
    <row r="107" spans="1:17" ht="15.75" x14ac:dyDescent="0.25">
      <c r="A107" s="1000" t="s">
        <v>164</v>
      </c>
      <c r="B107" s="1000"/>
      <c r="C107" s="1000"/>
      <c r="D107" s="1000"/>
      <c r="E107" s="1000"/>
      <c r="F107" s="1000"/>
      <c r="G107" s="1000"/>
      <c r="H107" s="1000"/>
      <c r="I107" s="1000"/>
      <c r="J107" s="1000"/>
      <c r="K107" s="1000"/>
    </row>
  </sheetData>
  <sheetProtection password="CF7A" sheet="1" objects="1" scenarios="1"/>
  <mergeCells count="83">
    <mergeCell ref="A7:B7"/>
    <mergeCell ref="D7:K7"/>
    <mergeCell ref="A1:K1"/>
    <mergeCell ref="J3:K3"/>
    <mergeCell ref="A4:D4"/>
    <mergeCell ref="A6:B6"/>
    <mergeCell ref="D6:K6"/>
    <mergeCell ref="A15:C15"/>
    <mergeCell ref="D15:K15"/>
    <mergeCell ref="A8:B8"/>
    <mergeCell ref="D8:K8"/>
    <mergeCell ref="A10:B10"/>
    <mergeCell ref="E10:F10"/>
    <mergeCell ref="H10:I10"/>
    <mergeCell ref="J10:K10"/>
    <mergeCell ref="A11:B11"/>
    <mergeCell ref="D11:F11"/>
    <mergeCell ref="A12:L12"/>
    <mergeCell ref="A14:C14"/>
    <mergeCell ref="D14:K14"/>
    <mergeCell ref="A24:K24"/>
    <mergeCell ref="A16:C16"/>
    <mergeCell ref="D16:K16"/>
    <mergeCell ref="A17:C17"/>
    <mergeCell ref="D17:K17"/>
    <mergeCell ref="A18:C18"/>
    <mergeCell ref="D18:K18"/>
    <mergeCell ref="A19:C19"/>
    <mergeCell ref="A20:D20"/>
    <mergeCell ref="E20:H20"/>
    <mergeCell ref="A21:L21"/>
    <mergeCell ref="A23:K23"/>
    <mergeCell ref="A45:E45"/>
    <mergeCell ref="A25:C25"/>
    <mergeCell ref="D25:K25"/>
    <mergeCell ref="A29:L31"/>
    <mergeCell ref="A33:E33"/>
    <mergeCell ref="A35:L35"/>
    <mergeCell ref="A36:B36"/>
    <mergeCell ref="C36:D36"/>
    <mergeCell ref="A37:B37"/>
    <mergeCell ref="C37:D37"/>
    <mergeCell ref="J38:K38"/>
    <mergeCell ref="A39:H39"/>
    <mergeCell ref="A41:L43"/>
    <mergeCell ref="A77:L77"/>
    <mergeCell ref="A47:K47"/>
    <mergeCell ref="A49:C49"/>
    <mergeCell ref="E49:F49"/>
    <mergeCell ref="H49:I49"/>
    <mergeCell ref="A50:C50"/>
    <mergeCell ref="E50:F50"/>
    <mergeCell ref="H50:I50"/>
    <mergeCell ref="A51:C51"/>
    <mergeCell ref="E51:F51"/>
    <mergeCell ref="H51:I51"/>
    <mergeCell ref="A53:K53"/>
    <mergeCell ref="J55:J56"/>
    <mergeCell ref="A96:D96"/>
    <mergeCell ref="G83:H83"/>
    <mergeCell ref="J83:K83"/>
    <mergeCell ref="A85:F85"/>
    <mergeCell ref="B87:J87"/>
    <mergeCell ref="B88:J88"/>
    <mergeCell ref="B89:J89"/>
    <mergeCell ref="B90:J90"/>
    <mergeCell ref="B91:J91"/>
    <mergeCell ref="B92:J92"/>
    <mergeCell ref="B93:J93"/>
    <mergeCell ref="B94:J94"/>
    <mergeCell ref="A107:K107"/>
    <mergeCell ref="F98:H98"/>
    <mergeCell ref="N98:P98"/>
    <mergeCell ref="G99:I99"/>
    <mergeCell ref="B100:E100"/>
    <mergeCell ref="G100:I100"/>
    <mergeCell ref="B101:E101"/>
    <mergeCell ref="G101:I101"/>
    <mergeCell ref="B102:E102"/>
    <mergeCell ref="G102:I102"/>
    <mergeCell ref="C103:F103"/>
    <mergeCell ref="B105:C105"/>
    <mergeCell ref="G105:H105"/>
  </mergeCells>
  <pageMargins left="0.70866141732283472" right="0.70866141732283472" top="0.74803149606299213" bottom="0.74803149606299213" header="0.31496062992125984" footer="0.31496062992125984"/>
  <pageSetup scale="43" orientation="portrait" r:id="rId1"/>
  <headerFooter>
    <oddHeader>&amp;CINFORME DE NO APTOS</oddHeader>
    <oddFooter xml:space="preserve">&amp;RRT03-F63 Vr.2 (2023-11-08)
&amp;P de 3 </oddFooter>
  </headerFooter>
  <rowBreaks count="2" manualBreakCount="2">
    <brk id="35" max="10" man="1"/>
    <brk id="8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F99 J99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Props1.xml><?xml version="1.0" encoding="utf-8"?>
<ds:datastoreItem xmlns:ds="http://schemas.openxmlformats.org/officeDocument/2006/customXml" ds:itemID="{F1FDDAA2-60EE-4E5D-A0E3-B33E10C37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E8687B-02DC-43A5-9EF6-11142CFD62D0}">
  <ds:schemaRefs>
    <ds:schemaRef ds:uri="http://schemas.microsoft.com/sharepoint/v3/contenttype/forms"/>
  </ds:schemaRefs>
</ds:datastoreItem>
</file>

<file path=customXml/itemProps3.xml><?xml version="1.0" encoding="utf-8"?>
<ds:datastoreItem xmlns:ds="http://schemas.openxmlformats.org/officeDocument/2006/customXml" ds:itemID="{A7F037D1-7702-4B11-AFB4-02A070D45593}">
  <ds:schemaRefs>
    <ds:schemaRef ds:uri="http://www.w3.org/XML/1998/namespace"/>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c2a71abc-91e8-4584-9892-2361fc2f055e"/>
    <ds:schemaRef ds:uri="http://schemas.microsoft.com/office/2006/documentManagement/types"/>
    <ds:schemaRef ds:uri="ce35ea08-4db0-435e-801d-75124449963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RT03-F60</vt:lpstr>
      <vt:lpstr>Presupuesto Incertidumbre</vt:lpstr>
      <vt:lpstr>Interpolación Condi Amb TH</vt:lpstr>
      <vt:lpstr>Interpolación patrones</vt:lpstr>
      <vt:lpstr>Resultados medios Camara Climat</vt:lpstr>
      <vt:lpstr>ModificaciónCerificado RT03-F62</vt:lpstr>
      <vt:lpstr>RT03-F62</vt:lpstr>
      <vt:lpstr>RT03-F63</vt:lpstr>
      <vt:lpstr>'DATOS  '!Área_de_impresión</vt:lpstr>
      <vt:lpstr>'Interpolación Condi Amb TH'!Área_de_impresión</vt:lpstr>
      <vt:lpstr>'Interpolación patrones'!Área_de_impresión</vt:lpstr>
      <vt:lpstr>'ModificaciónCerificado RT03-F62'!Área_de_impresión</vt:lpstr>
      <vt:lpstr>'Presupuesto Incertidumbre'!Área_de_impresión</vt:lpstr>
      <vt:lpstr>'Resultados medios Camara Climat'!Área_de_impresión</vt:lpstr>
      <vt:lpstr>'RT03-F60'!Área_de_impresión</vt:lpstr>
      <vt:lpstr>'RT03-F62'!Área_de_impresión</vt:lpstr>
      <vt:lpstr>'RT03-F63'!Área_de_impresión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creator>Nelly Quintana</dc:creator>
  <cp:lastModifiedBy>Laura Johanna Forero Torres</cp:lastModifiedBy>
  <cp:revision/>
  <cp:lastPrinted>2024-10-30T13:27:52Z</cp:lastPrinted>
  <dcterms:created xsi:type="dcterms:W3CDTF">2015-06-05T18:19:34Z</dcterms:created>
  <dcterms:modified xsi:type="dcterms:W3CDTF">2024-11-07T22:46:43Z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MediaServiceImageTags">
    <vt:lpwstr/>
  </property>
</Properties>
</file>