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64_V4/"/>
    </mc:Choice>
  </mc:AlternateContent>
  <xr:revisionPtr revIDLastSave="1" documentId="13_ncr:1_{031573A7-F746-4E58-80C1-BB8A7D8D15E2}" xr6:coauthVersionLast="47" xr6:coauthVersionMax="47" xr10:uidLastSave="{1782F0B1-702C-4452-8A36-D0EF5A1642F7}"/>
  <workbookProtection workbookAlgorithmName="SHA-512" workbookHashValue="FgrLLNNEt6ubaLgW/OAe130pgZnyzLDJ7SSwUZMGcHiIuxg+8PfgsmZhJ/TtfDFryJqJlfeAkePWruo0+lqu6g==" workbookSaltValue="kAkgukiAJJBwVgOy3QAHIg==" workbookSpinCount="100000" lockStructure="1"/>
  <bookViews>
    <workbookView xWindow="20370" yWindow="-120" windowWidth="29040" windowHeight="15840" tabRatio="731" firstSheet="6" activeTab="6" xr2:uid="{00000000-000D-0000-FFFF-FFFF00000000}"/>
  </bookViews>
  <sheets>
    <sheet name="Datos " sheetId="9" state="hidden" r:id="rId1"/>
    <sheet name="RT03-F58" sheetId="19" state="hidden" r:id="rId2"/>
    <sheet name="Presupuesto Incertidumbre" sheetId="20" state="hidden" r:id="rId3"/>
    <sheet name="Interpolación Condi Amb TH" sheetId="31" state="hidden" r:id="rId4"/>
    <sheet name="Interpolación patrones" sheetId="24" state="hidden" r:id="rId5"/>
    <sheet name="Resultados medios Camara Climat" sheetId="23" state="hidden" r:id="rId6"/>
    <sheet name="ModificaciónCertificadoRT03-F64" sheetId="29" r:id="rId7"/>
    <sheet name="RT03-F64&lt;" sheetId="37" state="hidden" r:id="rId8"/>
    <sheet name="RT03-F63" sheetId="34" state="hidden" r:id="rId9"/>
  </sheets>
  <externalReferences>
    <externalReference r:id="rId10"/>
    <externalReference r:id="rId11"/>
    <externalReference r:id="rId12"/>
  </externalReferences>
  <definedNames>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0">'Datos '!$A$1:$R$67</definedName>
    <definedName name="_xlnm.Print_Area" localSheetId="3">'Interpolación Condi Amb TH'!$A$1:$L$35</definedName>
    <definedName name="_xlnm.Print_Area" localSheetId="4">'Interpolación patrones'!$A$1:$U$77</definedName>
    <definedName name="_xlnm.Print_Area" localSheetId="6">'ModificaciónCertificadoRT03-F64'!$A$1:$J$115</definedName>
    <definedName name="_xlnm.Print_Area" localSheetId="2">'Presupuesto Incertidumbre'!$A$1:$T$83</definedName>
    <definedName name="_xlnm.Print_Area" localSheetId="5">'Resultados medios Camara Climat'!$A$1:$R$38</definedName>
    <definedName name="_xlnm.Print_Area" localSheetId="1">'RT03-F58'!$A$1:$O$85</definedName>
    <definedName name="_xlnm.Print_Area" localSheetId="8">'RT03-F63'!$A$1:$J$116</definedName>
    <definedName name="_xlnm.Print_Area" localSheetId="7">'RT03-F64&lt;'!$A$1:$J$115</definedName>
    <definedName name="b">#REF!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#REF!</definedName>
    <definedName name="Datos_Bloques_CS_JBP_002">#REF!</definedName>
    <definedName name="Datos_Bloques_CS_JBP_005">#REF!</definedName>
    <definedName name="Datos_bloques_CS_JBP_008">#REF!</definedName>
    <definedName name="Datos_Bloques_Pulgadas">#REF!</definedName>
    <definedName name="Datos_calliper_exterior">#REF!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(OFFSET(#REF!,0,0,COUNTA(#REF!)))</definedName>
    <definedName name="LISTA_D_TEC">#REF!</definedName>
    <definedName name="lista_especialistas">#REF!</definedName>
    <definedName name="LISTADO_PATRONES">'[1]LISTADO DE PATRONES'!$A$2:$L$13</definedName>
    <definedName name="MAG_FRECUENCIA">#REF!</definedName>
    <definedName name="MAG_INTENSIDAD">#REF!</definedName>
    <definedName name="MAG_RESISTENCIA">#REF!</definedName>
    <definedName name="MAG_TENSION">#REF!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G35" i="19"/>
  <c r="M6" i="23" a="1"/>
  <c r="M6" i="23" s="1"/>
  <c r="H10" i="23" s="1"/>
  <c r="I54" i="20" s="1"/>
  <c r="J6" i="23" a="1"/>
  <c r="J6" i="23" s="1"/>
  <c r="I53" i="20" s="1"/>
  <c r="M20" i="19"/>
  <c r="L11" i="31" l="1"/>
  <c r="G52" i="24"/>
  <c r="P48" i="24"/>
  <c r="P49" i="24"/>
  <c r="P50" i="24"/>
  <c r="P51" i="24"/>
  <c r="P47" i="24"/>
  <c r="P7" i="24"/>
  <c r="I55" i="24" a="1"/>
  <c r="I55" i="24" s="1"/>
  <c r="F48" i="24"/>
  <c r="F49" i="24"/>
  <c r="F50" i="24"/>
  <c r="G50" i="24" s="1"/>
  <c r="F51" i="24"/>
  <c r="G51" i="24" s="1"/>
  <c r="F47" i="24"/>
  <c r="E51" i="24"/>
  <c r="E50" i="24"/>
  <c r="E49" i="24"/>
  <c r="E48" i="24"/>
  <c r="E47" i="24"/>
  <c r="B55" i="24" a="1"/>
  <c r="C55" i="24" s="1"/>
  <c r="I31" i="20"/>
  <c r="B59" i="24" l="1"/>
  <c r="C56" i="24"/>
  <c r="D59" i="24"/>
  <c r="C58" i="24"/>
  <c r="B57" i="24"/>
  <c r="D55" i="24"/>
  <c r="C60" i="24"/>
  <c r="D57" i="24"/>
  <c r="B55" i="24"/>
  <c r="B60" i="24"/>
  <c r="D58" i="24"/>
  <c r="C57" i="24"/>
  <c r="B56" i="24"/>
  <c r="D60" i="24"/>
  <c r="C59" i="24"/>
  <c r="B58" i="24"/>
  <c r="D56" i="24"/>
  <c r="F5" i="19"/>
  <c r="J76" i="19"/>
  <c r="J47" i="19"/>
  <c r="J32" i="19"/>
  <c r="G49" i="24" l="1"/>
  <c r="G48" i="24"/>
  <c r="G47" i="24"/>
  <c r="G110" i="37" l="1"/>
  <c r="B110" i="37"/>
  <c r="G109" i="37"/>
  <c r="B109" i="37"/>
  <c r="Z61" i="37"/>
  <c r="AA61" i="37" s="1"/>
  <c r="AA60" i="37"/>
  <c r="Z60" i="37"/>
  <c r="Z59" i="37"/>
  <c r="AA59" i="37" s="1"/>
  <c r="AA58" i="37"/>
  <c r="Z58" i="37"/>
  <c r="Z57" i="37"/>
  <c r="AA57" i="37" s="1"/>
  <c r="B57" i="37"/>
  <c r="AA56" i="37"/>
  <c r="Z56" i="37"/>
  <c r="B56" i="37"/>
  <c r="AA55" i="37"/>
  <c r="Z55" i="37"/>
  <c r="B55" i="37"/>
  <c r="I49" i="37"/>
  <c r="H49" i="37"/>
  <c r="G49" i="37"/>
  <c r="E49" i="37"/>
  <c r="D49" i="37"/>
  <c r="A49" i="37"/>
  <c r="I48" i="37"/>
  <c r="H48" i="37"/>
  <c r="G48" i="37"/>
  <c r="E48" i="37"/>
  <c r="D48" i="37"/>
  <c r="A48" i="37"/>
  <c r="A45" i="37"/>
  <c r="C25" i="37"/>
  <c r="C19" i="37"/>
  <c r="C18" i="37"/>
  <c r="C17" i="37"/>
  <c r="C16" i="37"/>
  <c r="C15" i="37"/>
  <c r="C14" i="37"/>
  <c r="I10" i="37"/>
  <c r="C10" i="37"/>
  <c r="C8" i="37"/>
  <c r="C7" i="37"/>
  <c r="C6" i="37"/>
  <c r="I3" i="37"/>
  <c r="I86" i="37" s="1"/>
  <c r="I38" i="37" l="1"/>
  <c r="B57" i="29"/>
  <c r="B56" i="29"/>
  <c r="B55" i="29"/>
  <c r="B46" i="20" l="1"/>
  <c r="G74" i="19"/>
  <c r="G45" i="19"/>
  <c r="G30" i="19"/>
  <c r="I10" i="29" l="1"/>
  <c r="A45" i="29" l="1"/>
  <c r="D10" i="19" l="1"/>
  <c r="L78" i="20"/>
  <c r="Q78" i="20"/>
  <c r="M78" i="20"/>
  <c r="Q58" i="20"/>
  <c r="M58" i="20"/>
  <c r="L58" i="20"/>
  <c r="L38" i="20"/>
  <c r="Q38" i="20" s="1"/>
  <c r="M38" i="20"/>
  <c r="K77" i="20" l="1"/>
  <c r="K72" i="20"/>
  <c r="K57" i="20"/>
  <c r="K52" i="20"/>
  <c r="K37" i="20"/>
  <c r="K32" i="20"/>
  <c r="B14" i="24" a="1"/>
  <c r="B14" i="24" s="1"/>
  <c r="I14" i="24" a="1"/>
  <c r="I14" i="24" s="1"/>
  <c r="E7" i="24" l="1"/>
  <c r="F7" i="24" s="1"/>
  <c r="G7" i="24" s="1"/>
  <c r="C19" i="24"/>
  <c r="B18" i="24"/>
  <c r="D16" i="24"/>
  <c r="C15" i="24"/>
  <c r="B19" i="24"/>
  <c r="D17" i="24"/>
  <c r="C16" i="24"/>
  <c r="B15" i="24"/>
  <c r="D18" i="24"/>
  <c r="C17" i="24"/>
  <c r="B16" i="24"/>
  <c r="D14" i="24"/>
  <c r="D19" i="24"/>
  <c r="C18" i="24"/>
  <c r="B17" i="24"/>
  <c r="D15" i="24"/>
  <c r="C14" i="24"/>
  <c r="E8" i="24" s="1"/>
  <c r="F8" i="24" s="1"/>
  <c r="G8" i="24" s="1"/>
  <c r="K17" i="24"/>
  <c r="I15" i="24"/>
  <c r="K18" i="24"/>
  <c r="J17" i="24"/>
  <c r="K14" i="24"/>
  <c r="J18" i="24"/>
  <c r="I17" i="24"/>
  <c r="K15" i="24"/>
  <c r="J14" i="24"/>
  <c r="J16" i="24"/>
  <c r="I16" i="24"/>
  <c r="I18" i="24"/>
  <c r="K16" i="24"/>
  <c r="J15" i="24"/>
  <c r="B23" i="19"/>
  <c r="G111" i="34"/>
  <c r="G110" i="34"/>
  <c r="B111" i="34"/>
  <c r="B110" i="34"/>
  <c r="P8" i="24" l="1"/>
  <c r="P9" i="24"/>
  <c r="E9" i="24"/>
  <c r="F9" i="24" s="1"/>
  <c r="K30" i="20"/>
  <c r="L32" i="20"/>
  <c r="C18" i="29"/>
  <c r="C19" i="29"/>
  <c r="N35" i="20"/>
  <c r="N68" i="20"/>
  <c r="N75" i="20"/>
  <c r="N55" i="20"/>
  <c r="N50" i="20"/>
  <c r="N69" i="20"/>
  <c r="N49" i="20"/>
  <c r="N29" i="20"/>
  <c r="N48" i="20"/>
  <c r="N28" i="20"/>
  <c r="N70" i="20" l="1"/>
  <c r="N30" i="20"/>
  <c r="K36" i="20"/>
  <c r="K56" i="20"/>
  <c r="K76" i="20"/>
  <c r="I76" i="20"/>
  <c r="I56" i="20"/>
  <c r="K35" i="20"/>
  <c r="K55" i="20"/>
  <c r="K75" i="20"/>
  <c r="K74" i="20"/>
  <c r="K54" i="20"/>
  <c r="K34" i="20"/>
  <c r="K33" i="20"/>
  <c r="K53" i="20"/>
  <c r="K73" i="20"/>
  <c r="I72" i="20"/>
  <c r="I52" i="20"/>
  <c r="K31" i="20"/>
  <c r="K51" i="20"/>
  <c r="K71" i="20"/>
  <c r="I29" i="20"/>
  <c r="L29" i="20" s="1"/>
  <c r="I49" i="20"/>
  <c r="I69" i="20"/>
  <c r="K68" i="20"/>
  <c r="K48" i="20"/>
  <c r="K28" i="20"/>
  <c r="E53" i="19"/>
  <c r="E83" i="19"/>
  <c r="D83" i="19"/>
  <c r="C83" i="19"/>
  <c r="D23" i="19"/>
  <c r="B83" i="19"/>
  <c r="C54" i="19"/>
  <c r="D54" i="19"/>
  <c r="E54" i="19"/>
  <c r="B54" i="19"/>
  <c r="B82" i="19"/>
  <c r="C39" i="19"/>
  <c r="D39" i="19"/>
  <c r="E39" i="19"/>
  <c r="B39" i="19"/>
  <c r="B24" i="19"/>
  <c r="C24" i="19"/>
  <c r="C23" i="19"/>
  <c r="C8" i="29" l="1"/>
  <c r="C7" i="29"/>
  <c r="C6" i="29"/>
  <c r="I3" i="29" l="1"/>
  <c r="C17" i="29"/>
  <c r="C16" i="29"/>
  <c r="C15" i="29"/>
  <c r="C14" i="29"/>
  <c r="C10" i="29"/>
  <c r="C25" i="29"/>
  <c r="I36" i="20"/>
  <c r="G110" i="29" l="1"/>
  <c r="G109" i="29"/>
  <c r="B109" i="29"/>
  <c r="B110" i="29"/>
  <c r="I49" i="29" l="1"/>
  <c r="I48" i="29"/>
  <c r="H49" i="29"/>
  <c r="H48" i="29"/>
  <c r="G49" i="29"/>
  <c r="G48" i="29"/>
  <c r="E49" i="29"/>
  <c r="E48" i="29"/>
  <c r="D49" i="29"/>
  <c r="D48" i="29"/>
  <c r="A49" i="29"/>
  <c r="A48" i="29"/>
  <c r="B57" i="20"/>
  <c r="B77" i="20" s="1"/>
  <c r="I74" i="20"/>
  <c r="I73" i="20"/>
  <c r="I34" i="20"/>
  <c r="I33" i="20"/>
  <c r="B26" i="23" a="1"/>
  <c r="F28" i="23" s="1"/>
  <c r="B19" i="23" a="1"/>
  <c r="F21" i="23" s="1"/>
  <c r="B11" i="23" a="1"/>
  <c r="D14" i="23" s="1"/>
  <c r="I70" i="20" l="1"/>
  <c r="I50" i="20"/>
  <c r="I30" i="20"/>
  <c r="D20" i="23"/>
  <c r="D27" i="23"/>
  <c r="D12" i="23"/>
  <c r="E20" i="23"/>
  <c r="E27" i="23"/>
  <c r="B13" i="23"/>
  <c r="C19" i="23"/>
  <c r="F20" i="23"/>
  <c r="C26" i="23"/>
  <c r="F27" i="23"/>
  <c r="C13" i="23"/>
  <c r="D19" i="23"/>
  <c r="B21" i="23"/>
  <c r="D26" i="23"/>
  <c r="B28" i="23"/>
  <c r="B19" i="23"/>
  <c r="B26" i="23"/>
  <c r="B11" i="23"/>
  <c r="D13" i="23"/>
  <c r="E19" i="23"/>
  <c r="C21" i="23"/>
  <c r="E26" i="23"/>
  <c r="C28" i="23"/>
  <c r="C12" i="23"/>
  <c r="C11" i="23"/>
  <c r="F19" i="23"/>
  <c r="D28" i="23"/>
  <c r="D11" i="23"/>
  <c r="C14" i="23"/>
  <c r="B20" i="23"/>
  <c r="E21" i="23"/>
  <c r="B27" i="23"/>
  <c r="E28" i="23"/>
  <c r="B14" i="23"/>
  <c r="D21" i="23"/>
  <c r="F26" i="23"/>
  <c r="B12" i="23"/>
  <c r="C20" i="23"/>
  <c r="C27" i="23"/>
  <c r="M77" i="19" l="1"/>
  <c r="M50" i="19"/>
  <c r="M30" i="19"/>
  <c r="M33" i="19"/>
  <c r="M78" i="19"/>
  <c r="M21" i="19"/>
  <c r="M76" i="19"/>
  <c r="M49" i="19"/>
  <c r="M37" i="19"/>
  <c r="M22" i="19"/>
  <c r="M80" i="19"/>
  <c r="M19" i="19"/>
  <c r="M32" i="19"/>
  <c r="M31" i="19"/>
  <c r="M14" i="19"/>
  <c r="M75" i="19"/>
  <c r="M48" i="19"/>
  <c r="M36" i="19"/>
  <c r="M16" i="19"/>
  <c r="M45" i="19"/>
  <c r="M44" i="19"/>
  <c r="M15" i="19"/>
  <c r="M74" i="19"/>
  <c r="M47" i="19"/>
  <c r="M35" i="19"/>
  <c r="M17" i="19"/>
  <c r="M29" i="19"/>
  <c r="M79" i="19"/>
  <c r="M51" i="19"/>
  <c r="M81" i="19"/>
  <c r="M73" i="19"/>
  <c r="M46" i="19"/>
  <c r="M34" i="19"/>
  <c r="M18" i="19"/>
  <c r="M52" i="19"/>
  <c r="L14" i="19"/>
  <c r="L29" i="19"/>
  <c r="G9" i="24"/>
  <c r="G10" i="24" s="1"/>
  <c r="L81" i="19"/>
  <c r="L80" i="19"/>
  <c r="L79" i="19"/>
  <c r="L78" i="19"/>
  <c r="L77" i="19"/>
  <c r="L76" i="19"/>
  <c r="L75" i="19"/>
  <c r="L74" i="19"/>
  <c r="L73" i="19"/>
  <c r="L52" i="19"/>
  <c r="L51" i="19"/>
  <c r="L50" i="19"/>
  <c r="L49" i="19"/>
  <c r="L48" i="19"/>
  <c r="L47" i="19"/>
  <c r="L46" i="19"/>
  <c r="L45" i="19"/>
  <c r="L44" i="19"/>
  <c r="L30" i="19"/>
  <c r="L31" i="19"/>
  <c r="L32" i="19"/>
  <c r="L33" i="19"/>
  <c r="L34" i="19"/>
  <c r="L35" i="19"/>
  <c r="L36" i="19"/>
  <c r="L37" i="19"/>
  <c r="L15" i="19"/>
  <c r="L16" i="19"/>
  <c r="L17" i="19"/>
  <c r="L18" i="19"/>
  <c r="L19" i="19"/>
  <c r="L20" i="19"/>
  <c r="L21" i="19"/>
  <c r="L22" i="19"/>
  <c r="O13" i="9"/>
  <c r="M23" i="19" l="1"/>
  <c r="M24" i="19"/>
  <c r="M53" i="19"/>
  <c r="M54" i="19"/>
  <c r="M38" i="19"/>
  <c r="M39" i="19"/>
  <c r="M83" i="19"/>
  <c r="M82" i="19"/>
  <c r="L39" i="19"/>
  <c r="I48" i="20" s="1"/>
  <c r="L54" i="19"/>
  <c r="I68" i="20" s="1"/>
  <c r="L83" i="19"/>
  <c r="L23" i="19"/>
  <c r="L24" i="19"/>
  <c r="I28" i="20" s="1"/>
  <c r="L28" i="20" s="1"/>
  <c r="Q28" i="20" s="1"/>
  <c r="L38" i="19"/>
  <c r="L53" i="19"/>
  <c r="L82" i="19"/>
  <c r="B6" i="19"/>
  <c r="O80" i="19" l="1"/>
  <c r="O79" i="19"/>
  <c r="O81" i="19"/>
  <c r="O76" i="19"/>
  <c r="O74" i="19"/>
  <c r="O78" i="19"/>
  <c r="O73" i="19"/>
  <c r="O75" i="19"/>
  <c r="O77" i="19"/>
  <c r="O36" i="19"/>
  <c r="O34" i="19"/>
  <c r="O29" i="19"/>
  <c r="O30" i="19"/>
  <c r="O32" i="19"/>
  <c r="O35" i="19"/>
  <c r="O37" i="19"/>
  <c r="O33" i="19"/>
  <c r="O31" i="19"/>
  <c r="O46" i="19"/>
  <c r="O52" i="19"/>
  <c r="O49" i="19"/>
  <c r="O47" i="19"/>
  <c r="O48" i="19"/>
  <c r="O51" i="19"/>
  <c r="O50" i="19"/>
  <c r="O45" i="19"/>
  <c r="O44" i="19"/>
  <c r="O21" i="19"/>
  <c r="O20" i="19"/>
  <c r="O17" i="19"/>
  <c r="O16" i="19"/>
  <c r="O14" i="19"/>
  <c r="O18" i="19"/>
  <c r="O15" i="19"/>
  <c r="O22" i="19"/>
  <c r="O19" i="19"/>
  <c r="N77" i="19"/>
  <c r="N79" i="19"/>
  <c r="N80" i="19"/>
  <c r="N81" i="19"/>
  <c r="N74" i="19"/>
  <c r="N73" i="19"/>
  <c r="N75" i="19"/>
  <c r="N78" i="19"/>
  <c r="N76" i="19"/>
  <c r="N44" i="19"/>
  <c r="N48" i="19"/>
  <c r="N49" i="19"/>
  <c r="N50" i="19"/>
  <c r="N51" i="19"/>
  <c r="N52" i="19"/>
  <c r="N45" i="19"/>
  <c r="N46" i="19"/>
  <c r="N47" i="19"/>
  <c r="N31" i="19"/>
  <c r="N33" i="19"/>
  <c r="N37" i="19"/>
  <c r="N29" i="19"/>
  <c r="N22" i="19"/>
  <c r="N14" i="19"/>
  <c r="N32" i="19"/>
  <c r="N34" i="19"/>
  <c r="N35" i="19"/>
  <c r="N36" i="19"/>
  <c r="N30" i="19"/>
  <c r="N15" i="19"/>
  <c r="N16" i="19"/>
  <c r="N17" i="19"/>
  <c r="N18" i="19"/>
  <c r="N21" i="19"/>
  <c r="N19" i="19"/>
  <c r="N20" i="19"/>
  <c r="G65" i="19"/>
  <c r="H65" i="19" s="1"/>
  <c r="G66" i="19" s="1"/>
  <c r="G21" i="19" l="1"/>
  <c r="H21" i="19" s="1"/>
  <c r="G80" i="19"/>
  <c r="H80" i="19" s="1"/>
  <c r="G36" i="19"/>
  <c r="H36" i="19" s="1"/>
  <c r="G51" i="19"/>
  <c r="H51" i="19" s="1"/>
  <c r="H35" i="19"/>
  <c r="G79" i="19"/>
  <c r="H79" i="19" s="1"/>
  <c r="G50" i="19"/>
  <c r="H50" i="19" s="1"/>
  <c r="G20" i="19"/>
  <c r="H20" i="19" s="1"/>
  <c r="F15" i="31" a="1"/>
  <c r="H19" i="31" s="1"/>
  <c r="B15" i="31" a="1"/>
  <c r="D19" i="31" s="1"/>
  <c r="G22" i="19" l="1"/>
  <c r="G52" i="19"/>
  <c r="G37" i="19"/>
  <c r="G81" i="19"/>
  <c r="D17" i="31"/>
  <c r="F15" i="31"/>
  <c r="G18" i="31"/>
  <c r="C17" i="31"/>
  <c r="H18" i="31"/>
  <c r="G17" i="31"/>
  <c r="C15" i="31"/>
  <c r="F18" i="31"/>
  <c r="C18" i="31"/>
  <c r="F19" i="31"/>
  <c r="B15" i="31"/>
  <c r="H17" i="31"/>
  <c r="B18" i="31"/>
  <c r="G15" i="31"/>
  <c r="D15" i="31"/>
  <c r="H15" i="31"/>
  <c r="B16" i="31"/>
  <c r="D18" i="31"/>
  <c r="F16" i="31"/>
  <c r="C16" i="31"/>
  <c r="B19" i="31"/>
  <c r="G16" i="31"/>
  <c r="D16" i="31"/>
  <c r="C19" i="31"/>
  <c r="H16" i="31"/>
  <c r="G19" i="31"/>
  <c r="B17" i="31"/>
  <c r="F17" i="31"/>
  <c r="I78" i="19" l="1"/>
  <c r="I49" i="19"/>
  <c r="I34" i="19"/>
  <c r="H34" i="19"/>
  <c r="I19" i="19"/>
  <c r="J8" i="31"/>
  <c r="K8" i="31" s="1"/>
  <c r="L8" i="31" s="1"/>
  <c r="J10" i="31"/>
  <c r="K10" i="31" s="1"/>
  <c r="L10" i="31" s="1"/>
  <c r="H19" i="19"/>
  <c r="J9" i="31"/>
  <c r="K9" i="31" s="1"/>
  <c r="L9" i="31" s="1"/>
  <c r="I63" i="19"/>
  <c r="H63" i="19"/>
  <c r="H78" i="19"/>
  <c r="H49" i="19"/>
  <c r="E82" i="19"/>
  <c r="C82" i="19"/>
  <c r="C53" i="19"/>
  <c r="E38" i="19"/>
  <c r="C38" i="19"/>
  <c r="E23" i="19"/>
  <c r="D24" i="19"/>
  <c r="E24" i="19"/>
  <c r="G34" i="37" l="1"/>
  <c r="D34" i="37"/>
  <c r="D35" i="37"/>
  <c r="G35" i="37"/>
  <c r="D35" i="29"/>
  <c r="G35" i="29"/>
  <c r="D34" i="29"/>
  <c r="G34" i="29"/>
  <c r="M37" i="20"/>
  <c r="D82" i="19"/>
  <c r="L74" i="20" l="1"/>
  <c r="Q74" i="20" s="1"/>
  <c r="L73" i="20"/>
  <c r="Q73" i="20" s="1"/>
  <c r="M77" i="20"/>
  <c r="M76" i="20"/>
  <c r="M75" i="20"/>
  <c r="M74" i="20"/>
  <c r="M73" i="20"/>
  <c r="M72" i="20"/>
  <c r="M71" i="20"/>
  <c r="L71" i="20"/>
  <c r="Q71" i="20" s="1"/>
  <c r="M70" i="20"/>
  <c r="M69" i="20"/>
  <c r="L69" i="20"/>
  <c r="Q69" i="20" s="1"/>
  <c r="M68" i="20"/>
  <c r="I75" i="20"/>
  <c r="L75" i="20" s="1"/>
  <c r="Q75" i="20" s="1"/>
  <c r="L68" i="20"/>
  <c r="Q68" i="20" s="1"/>
  <c r="D53" i="19"/>
  <c r="E75" i="20" s="1"/>
  <c r="D57" i="37" s="1"/>
  <c r="B53" i="19"/>
  <c r="D57" i="29" l="1"/>
  <c r="L72" i="20"/>
  <c r="Q72" i="20" s="1"/>
  <c r="M50" i="20"/>
  <c r="L49" i="20"/>
  <c r="Q49" i="20" s="1"/>
  <c r="D38" i="19" l="1"/>
  <c r="I55" i="20"/>
  <c r="B38" i="19"/>
  <c r="Z58" i="29"/>
  <c r="AA58" i="29" s="1"/>
  <c r="Z59" i="29"/>
  <c r="AA59" i="29" s="1"/>
  <c r="Z60" i="29"/>
  <c r="AA60" i="29" s="1"/>
  <c r="Z61" i="29"/>
  <c r="AA61" i="29" s="1"/>
  <c r="M30" i="20"/>
  <c r="K50" i="20"/>
  <c r="K70" i="20" s="1"/>
  <c r="L76" i="20"/>
  <c r="Q76" i="20" s="1"/>
  <c r="E55" i="20" l="1"/>
  <c r="D56" i="37" s="1"/>
  <c r="L70" i="20"/>
  <c r="Q70" i="20" s="1"/>
  <c r="L50" i="20"/>
  <c r="Q50" i="20" s="1"/>
  <c r="L30" i="20"/>
  <c r="Q30" i="20" s="1"/>
  <c r="Z56" i="29"/>
  <c r="AA56" i="29" s="1"/>
  <c r="Z57" i="29"/>
  <c r="AA57" i="29" s="1"/>
  <c r="Z55" i="29"/>
  <c r="AA55" i="29" s="1"/>
  <c r="E48" i="20" l="1"/>
  <c r="C56" i="37" s="1"/>
  <c r="E68" i="20"/>
  <c r="C57" i="37" s="1"/>
  <c r="AB61" i="37" l="1"/>
  <c r="AB60" i="37"/>
  <c r="AB58" i="37"/>
  <c r="AB59" i="37"/>
  <c r="E59" i="20"/>
  <c r="E79" i="20"/>
  <c r="I38" i="29" l="1"/>
  <c r="I86" i="29"/>
  <c r="E82" i="20"/>
  <c r="E57" i="37" s="1"/>
  <c r="E57" i="29" l="1"/>
  <c r="E28" i="20"/>
  <c r="C55" i="37" s="1"/>
  <c r="AB57" i="37" l="1"/>
  <c r="AB56" i="37"/>
  <c r="I18" i="20"/>
  <c r="B66" i="20" l="1"/>
  <c r="M57" i="20"/>
  <c r="M56" i="20"/>
  <c r="L56" i="20"/>
  <c r="Q56" i="20" s="1"/>
  <c r="M55" i="20"/>
  <c r="M54" i="20"/>
  <c r="M53" i="20"/>
  <c r="M52" i="20"/>
  <c r="M51" i="20"/>
  <c r="L51" i="20"/>
  <c r="Q51" i="20" s="1"/>
  <c r="M49" i="20"/>
  <c r="M48" i="20"/>
  <c r="B7" i="20"/>
  <c r="M19" i="20"/>
  <c r="M18" i="20"/>
  <c r="L18" i="20"/>
  <c r="Q18" i="20" s="1"/>
  <c r="M17" i="20"/>
  <c r="M16" i="20"/>
  <c r="M15" i="20"/>
  <c r="M12" i="20"/>
  <c r="M11" i="20"/>
  <c r="L11" i="20"/>
  <c r="Q11" i="20" s="1"/>
  <c r="M10" i="20"/>
  <c r="M9" i="20"/>
  <c r="M29" i="20"/>
  <c r="M31" i="20"/>
  <c r="M32" i="20"/>
  <c r="M33" i="20"/>
  <c r="M34" i="20"/>
  <c r="M35" i="20"/>
  <c r="M36" i="20"/>
  <c r="M28" i="20"/>
  <c r="L31" i="20"/>
  <c r="Q31" i="20" s="1"/>
  <c r="L36" i="20"/>
  <c r="Q36" i="20" s="1"/>
  <c r="C57" i="29" l="1"/>
  <c r="E17" i="20"/>
  <c r="E9" i="20"/>
  <c r="I12" i="20" l="1"/>
  <c r="I9" i="20"/>
  <c r="L9" i="20" s="1"/>
  <c r="Q9" i="20" s="1"/>
  <c r="I17" i="20"/>
  <c r="L17" i="20" s="1"/>
  <c r="Q17" i="20" s="1"/>
  <c r="E20" i="20"/>
  <c r="E23" i="20" s="1"/>
  <c r="I15" i="20" l="1"/>
  <c r="I16" i="20"/>
  <c r="L55" i="20"/>
  <c r="Q55" i="20" s="1"/>
  <c r="L48" i="20"/>
  <c r="Q48" i="20" s="1"/>
  <c r="I35" i="20"/>
  <c r="L35" i="20" s="1"/>
  <c r="C55" i="29"/>
  <c r="C56" i="29" l="1"/>
  <c r="J14" i="20"/>
  <c r="M14" i="20" s="1"/>
  <c r="J13" i="20"/>
  <c r="M13" i="20" s="1"/>
  <c r="D56" i="29"/>
  <c r="AB57" i="29" l="1"/>
  <c r="AB56" i="29"/>
  <c r="AB59" i="29"/>
  <c r="AB61" i="29"/>
  <c r="AB58" i="29"/>
  <c r="AB60" i="29"/>
  <c r="L54" i="20"/>
  <c r="Q54" i="20" s="1"/>
  <c r="L53" i="20"/>
  <c r="Q53" i="20" s="1"/>
  <c r="E62" i="20"/>
  <c r="E56" i="37" s="1"/>
  <c r="E56" i="29" l="1"/>
  <c r="I14" i="20"/>
  <c r="I13" i="20"/>
  <c r="Q32" i="20" l="1"/>
  <c r="L52" i="20"/>
  <c r="Q52" i="20" s="1"/>
  <c r="L13" i="20"/>
  <c r="Q13" i="20" s="1"/>
  <c r="L14" i="20"/>
  <c r="Q14" i="20" s="1"/>
  <c r="L16" i="20"/>
  <c r="Q16" i="20" s="1"/>
  <c r="L12" i="20"/>
  <c r="Q12" i="20" s="1"/>
  <c r="L33" i="20" l="1"/>
  <c r="Q33" i="20" s="1"/>
  <c r="L15" i="20"/>
  <c r="Q15" i="20" s="1"/>
  <c r="L34" i="20"/>
  <c r="Q34" i="20" s="1"/>
  <c r="I10" i="20" l="1"/>
  <c r="L10" i="20" s="1"/>
  <c r="Q10" i="20" s="1"/>
  <c r="B26" i="20" l="1"/>
  <c r="Q35" i="20" l="1"/>
  <c r="E35" i="20"/>
  <c r="D55" i="37" s="1"/>
  <c r="D55" i="29" l="1"/>
  <c r="E39" i="20"/>
  <c r="E42" i="20" s="1"/>
  <c r="E55" i="37" l="1"/>
  <c r="I37" i="20"/>
  <c r="E55" i="29"/>
  <c r="Q29" i="20"/>
  <c r="E19" i="20"/>
  <c r="I57" i="20" l="1"/>
  <c r="I77" i="20" s="1"/>
  <c r="L77" i="20" s="1"/>
  <c r="Q77" i="20" s="1"/>
  <c r="L79" i="20" s="1"/>
  <c r="L37" i="20"/>
  <c r="Q37" i="20" s="1"/>
  <c r="I19" i="20"/>
  <c r="L19" i="20" s="1"/>
  <c r="Q19" i="20" s="1"/>
  <c r="L20" i="20" s="1"/>
  <c r="L39" i="20" l="1"/>
  <c r="S78" i="20"/>
  <c r="N79" i="20"/>
  <c r="K79" i="20" s="1"/>
  <c r="I79" i="20" s="1"/>
  <c r="S77" i="20"/>
  <c r="L57" i="20"/>
  <c r="Q57" i="20" s="1"/>
  <c r="S14" i="20"/>
  <c r="S15" i="20"/>
  <c r="S11" i="20"/>
  <c r="S13" i="20"/>
  <c r="S9" i="20"/>
  <c r="S12" i="20"/>
  <c r="S10" i="20"/>
  <c r="S17" i="20"/>
  <c r="S18" i="20"/>
  <c r="S16" i="20"/>
  <c r="N20" i="20"/>
  <c r="K20" i="20" s="1"/>
  <c r="S19" i="20"/>
  <c r="S38" i="20" l="1"/>
  <c r="N39" i="20"/>
  <c r="K39" i="20" s="1"/>
  <c r="S37" i="20"/>
  <c r="L59" i="20"/>
  <c r="S36" i="20"/>
  <c r="S33" i="20"/>
  <c r="S34" i="20"/>
  <c r="S31" i="20"/>
  <c r="S69" i="20"/>
  <c r="S70" i="20"/>
  <c r="S73" i="20"/>
  <c r="S71" i="20"/>
  <c r="S74" i="20"/>
  <c r="S75" i="20"/>
  <c r="S68" i="20"/>
  <c r="S72" i="20"/>
  <c r="S76" i="20"/>
  <c r="S28" i="20"/>
  <c r="S32" i="20"/>
  <c r="S29" i="20"/>
  <c r="S30" i="20"/>
  <c r="S35" i="20"/>
  <c r="S20" i="20"/>
  <c r="F23" i="20"/>
  <c r="I20" i="20"/>
  <c r="I39" i="20" l="1"/>
  <c r="H42" i="20" s="1"/>
  <c r="S79" i="20"/>
  <c r="S58" i="20"/>
  <c r="S48" i="20"/>
  <c r="N59" i="20"/>
  <c r="K59" i="20" s="1"/>
  <c r="I59" i="20" s="1"/>
  <c r="H62" i="20" s="1"/>
  <c r="F56" i="37" s="1"/>
  <c r="H56" i="37" s="1"/>
  <c r="S39" i="20"/>
  <c r="S51" i="20"/>
  <c r="S55" i="20"/>
  <c r="S49" i="20"/>
  <c r="S57" i="20"/>
  <c r="S54" i="20"/>
  <c r="S56" i="20"/>
  <c r="S53" i="20"/>
  <c r="S52" i="20"/>
  <c r="S50" i="20"/>
  <c r="F42" i="20"/>
  <c r="G55" i="37" s="1"/>
  <c r="H82" i="20"/>
  <c r="F57" i="37" s="1"/>
  <c r="H57" i="37" s="1"/>
  <c r="F82" i="20"/>
  <c r="G57" i="37" s="1"/>
  <c r="H23" i="20"/>
  <c r="F55" i="37" l="1"/>
  <c r="H55" i="37" s="1"/>
  <c r="F55" i="29"/>
  <c r="H55" i="29" s="1"/>
  <c r="I55" i="29" s="1"/>
  <c r="AC57" i="37"/>
  <c r="AD57" i="37" s="1"/>
  <c r="I56" i="37"/>
  <c r="AC58" i="37"/>
  <c r="AD58" i="37" s="1"/>
  <c r="AC59" i="37"/>
  <c r="AD59" i="37" s="1"/>
  <c r="AC61" i="37"/>
  <c r="AD61" i="37" s="1"/>
  <c r="AC60" i="37"/>
  <c r="AD60" i="37" s="1"/>
  <c r="I57" i="37"/>
  <c r="F62" i="20"/>
  <c r="G56" i="37" s="1"/>
  <c r="S59" i="20"/>
  <c r="F57" i="29"/>
  <c r="G55" i="29"/>
  <c r="G57" i="29"/>
  <c r="AC56" i="29" l="1"/>
  <c r="AD56" i="29" s="1"/>
  <c r="AC55" i="29"/>
  <c r="AD55" i="29" s="1"/>
  <c r="I55" i="37"/>
  <c r="AC55" i="37"/>
  <c r="AD55" i="37" s="1"/>
  <c r="AC56" i="37"/>
  <c r="AD56" i="37" s="1"/>
  <c r="G56" i="29"/>
  <c r="F56" i="29"/>
  <c r="H56" i="29" s="1"/>
  <c r="I56" i="29" s="1"/>
  <c r="H57" i="29"/>
  <c r="I57" i="29" s="1"/>
  <c r="AC58" i="29" l="1"/>
  <c r="AD58" i="29" s="1"/>
  <c r="AC57" i="29"/>
  <c r="AD57" i="29" s="1"/>
  <c r="AC60" i="29"/>
  <c r="AD60" i="29" s="1"/>
  <c r="AC61" i="29"/>
  <c r="AD61" i="29" s="1"/>
  <c r="AC59" i="29"/>
  <c r="AD5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tc={64FAE4AE-1826-4957-9F44-F9B48D188935}</author>
    <author>tc={7BE41187-03BA-442E-B2C5-70AF38BDFB34}</author>
    <author>tc={3AC69E99-ECE9-4766-971E-3A5C396DCC82}</author>
    <author>tc={64ED916D-3D2A-401C-85CC-0E64D54CEC8E}</author>
    <author>tc={FB05C293-9ECA-4390-9CED-9F344EF7DA9D}</author>
    <author>tc={2BEE8071-275D-4C2C-9A95-A9B3FEA478E1}</author>
    <author>tc={86044FD4-4070-4D8B-91D0-9C393CD7BBEB}</author>
    <author>tc={889D08C8-FD31-4EBC-95CC-72A15EB7F6EA}</author>
    <author>tc={F7C33FFD-1573-46E0-8F72-38A776CAB932}</author>
    <author>tc={0C877440-7BE2-410C-9758-ED6350FD3709}</author>
    <author>tc={4F73BD88-8CF7-4632-8911-0B481D25DF9F}</author>
  </authors>
  <commentList>
    <comment ref="I14"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esperar a que se realice otra calibración.</t>
      </text>
    </comment>
    <comment ref="I15"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
</t>
      </text>
    </comment>
    <comment ref="I16"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t>
      </text>
    </comment>
    <comment ref="I32"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Max valor de diferencia entre las dos ultimas calibraciones, ver F44.
Respuesta:
    Patrón termohigrómetro  que se este utilizando en la calibración</t>
      </text>
    </comment>
    <comment ref="K32"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PEC 16 es raiz(3)</t>
      </text>
    </comment>
    <comment ref="I33"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4"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3"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4"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3" authorId="9" shapeId="0" xr:uid="{00000000-0006-0000-0200-00000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4" authorId="10" shapeId="0" xr:uid="{00000000-0006-0000-02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<sst xmlns="http://schemas.openxmlformats.org/spreadsheetml/2006/main" count="1008" uniqueCount="280">
  <si>
    <t xml:space="preserve">
HOJA DE CÁLCULO PARA CALIBRACIÓN DE TERMOHIGRÓMETRO-TEMPERATURA</t>
  </si>
  <si>
    <t>Solicitante:</t>
  </si>
  <si>
    <t>Número de certificado:</t>
  </si>
  <si>
    <t>LCTA-XXX-XX</t>
  </si>
  <si>
    <t>Dirección:</t>
  </si>
  <si>
    <t>Código interno  LCTA-XX-XXXXX (compuesto por N° Radicado)</t>
  </si>
  <si>
    <t>LCTA-XXXX-XX</t>
  </si>
  <si>
    <t>Ciudad:</t>
  </si>
  <si>
    <t>Fecha de recepción:</t>
  </si>
  <si>
    <t>Unidad de calibración:</t>
  </si>
  <si>
    <t>°C</t>
  </si>
  <si>
    <t>Fecha de calibración:</t>
  </si>
  <si>
    <t>Método de calibración:</t>
  </si>
  <si>
    <t>Comparación en medio isotérmico</t>
  </si>
  <si>
    <t>DATOS DEL INSTRUMENTO BAJO CALIBRACIÓN (IBC)</t>
  </si>
  <si>
    <t>Instrumento:</t>
  </si>
  <si>
    <t>Intervalo de medición :</t>
  </si>
  <si>
    <t>Fabricante:</t>
  </si>
  <si>
    <t>Resolución:</t>
  </si>
  <si>
    <t>Modelo:</t>
  </si>
  <si>
    <t>Canal:</t>
  </si>
  <si>
    <t>N/A</t>
  </si>
  <si>
    <t>Serie:</t>
  </si>
  <si>
    <t>DATOS DE LOS  INSTRUMENTOS PATRONES UTILIZADOS EN LA CALIBRACIÓN</t>
  </si>
  <si>
    <t>Termohigrómetro data logger M-011</t>
  </si>
  <si>
    <t>Termohigrómetro data logger TH-013</t>
  </si>
  <si>
    <t>Marca:</t>
  </si>
  <si>
    <t>Lufft</t>
  </si>
  <si>
    <t>LUFFT</t>
  </si>
  <si>
    <t>Opus 20 8120-10 THIP</t>
  </si>
  <si>
    <t>Opus20 THI</t>
  </si>
  <si>
    <t>Certificado No:</t>
  </si>
  <si>
    <t>7509 // 7527</t>
  </si>
  <si>
    <t>LCTA-004-23 // LCTH-004-23</t>
  </si>
  <si>
    <t>Proveedor  de trazabilidad:</t>
  </si>
  <si>
    <t>INM</t>
  </si>
  <si>
    <t>Laboratorio de calibración SIC</t>
  </si>
  <si>
    <t>2024-07-16 // 2024-07-24</t>
  </si>
  <si>
    <t xml:space="preserve"> 2023-10-12 // 2023-10-12</t>
  </si>
  <si>
    <t>Resolución Patrón</t>
  </si>
  <si>
    <t>° C</t>
  </si>
  <si>
    <t>Cámara climática</t>
  </si>
  <si>
    <t>Termohigrómetro  Digital TH-007</t>
  </si>
  <si>
    <t>Memmert</t>
  </si>
  <si>
    <t>Fluke</t>
  </si>
  <si>
    <t>W421.0373</t>
  </si>
  <si>
    <t xml:space="preserve">Indicador C 27154 Sensor C 24355 </t>
  </si>
  <si>
    <t>HPP-110 ECO</t>
  </si>
  <si>
    <t>Indicador 1620A Sensor 2626 - H</t>
  </si>
  <si>
    <t>100870-100872</t>
  </si>
  <si>
    <t>7503 ° C 7528 % hr</t>
  </si>
  <si>
    <t>20/08/2024 / 2024-09-04</t>
  </si>
  <si>
    <t>2024-07-15- 2024-07-21</t>
  </si>
  <si>
    <t>OBSERVACIONES</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</si>
  <si>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</si>
  <si>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INM/OEC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</si>
  <si>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</si>
  <si>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</si>
  <si>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</si>
  <si>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Grupo de trabajo del laboratorio</t>
  </si>
  <si>
    <t>No</t>
  </si>
  <si>
    <t>Nombres</t>
  </si>
  <si>
    <t>Roles del grupo de trabajo</t>
  </si>
  <si>
    <t>LH</t>
  </si>
  <si>
    <t>Luis Henry Barreto Rojas</t>
  </si>
  <si>
    <t>Sustituto Responsable de la Dirección Técnica del Laboratorio de Temperatura y Humedad</t>
  </si>
  <si>
    <t>Metrólogo del Laboratorio Temperatura y Humedad</t>
  </si>
  <si>
    <t>EA</t>
  </si>
  <si>
    <t>Elvis Aguirre Romero</t>
  </si>
  <si>
    <t>Responsable de la Dirección Técnica del Laboratorio de Temperatura y Humedad</t>
  </si>
  <si>
    <t>OBSERVACIÓN</t>
  </si>
  <si>
    <t>OB1</t>
  </si>
  <si>
    <t>El laboratorio toma acciones para evitar ajustes no previstos del equipamiento, según lo definido en el numeral 6.4.12 de la norma NTC ISO/IEC 17025:2017</t>
  </si>
  <si>
    <t>HOJA DE CÁLCULO PARA CALIBRACIÓN DE TERMOHIGRÓMETRO-TEMPERATURA</t>
  </si>
  <si>
    <t>Diligenció</t>
  </si>
  <si>
    <t>Código interno</t>
  </si>
  <si>
    <t>Temperatura</t>
  </si>
  <si>
    <t>% hr</t>
  </si>
  <si>
    <t>n</t>
  </si>
  <si>
    <t>Patrón °C</t>
  </si>
  <si>
    <t>Patrón % hr</t>
  </si>
  <si>
    <t>IBC °C</t>
  </si>
  <si>
    <t>IBC % hr</t>
  </si>
  <si>
    <t>Fecha</t>
  </si>
  <si>
    <t>Patrón corregido °C</t>
  </si>
  <si>
    <t>Patrón corregido % hr</t>
  </si>
  <si>
    <t>Dif |pro-i| °C</t>
  </si>
  <si>
    <t>Dif |pro-i| %hr</t>
  </si>
  <si>
    <t>Hora</t>
  </si>
  <si>
    <t>Patrón</t>
  </si>
  <si>
    <t>M-011</t>
  </si>
  <si>
    <t>Medio</t>
  </si>
  <si>
    <t>Inmersión</t>
  </si>
  <si>
    <t xml:space="preserve">Completa </t>
  </si>
  <si>
    <t>cm</t>
  </si>
  <si>
    <t>THG:</t>
  </si>
  <si>
    <t>TH-013</t>
  </si>
  <si>
    <t>ta, °C</t>
  </si>
  <si>
    <t>ha, % hr</t>
  </si>
  <si>
    <t>Estabilidad °C</t>
  </si>
  <si>
    <t>Estabilidad % hr</t>
  </si>
  <si>
    <t>¿Pasa el punto de calibración?</t>
  </si>
  <si>
    <t>PROMEDIO</t>
  </si>
  <si>
    <t>DESV EST</t>
  </si>
  <si>
    <t>Patrón %hr</t>
  </si>
  <si>
    <t>IBC %hr</t>
  </si>
  <si>
    <t>t</t>
  </si>
  <si>
    <t>Estabilidad</t>
  </si>
  <si>
    <t>Esta</t>
  </si>
  <si>
    <t>Punto de histéresis</t>
  </si>
  <si>
    <t>SP °C</t>
  </si>
  <si>
    <t>Bogotá D.C.</t>
  </si>
  <si>
    <t>Incertidumbre Standard</t>
  </si>
  <si>
    <t>Grados de Libertad</t>
  </si>
  <si>
    <t>Coeficiente de Sensibilidad</t>
  </si>
  <si>
    <t>Porcentaje</t>
  </si>
  <si>
    <t>Fuente de Incertidumbre</t>
  </si>
  <si>
    <t>Valor Estimado</t>
  </si>
  <si>
    <t>Unidad</t>
  </si>
  <si>
    <t>Tipo</t>
  </si>
  <si>
    <t>Distribución</t>
  </si>
  <si>
    <t>u</t>
  </si>
  <si>
    <t>Factor</t>
  </si>
  <si>
    <t>u típica</t>
  </si>
  <si>
    <t>G.L.</t>
  </si>
  <si>
    <t>Ci</t>
  </si>
  <si>
    <t>Contribución a u</t>
  </si>
  <si>
    <t>%</t>
  </si>
  <si>
    <t>Repetibilidad del Patrón 1</t>
  </si>
  <si>
    <t>A</t>
  </si>
  <si>
    <t>N</t>
  </si>
  <si>
    <t>--</t>
  </si>
  <si>
    <t>Incertidumbre del Termómetro Patrón 1</t>
  </si>
  <si>
    <t>-</t>
  </si>
  <si>
    <t>B</t>
  </si>
  <si>
    <t>Resolución Indicador patrón</t>
  </si>
  <si>
    <t>R</t>
  </si>
  <si>
    <t>Ohm</t>
  </si>
  <si>
    <t>°C/Ohm</t>
  </si>
  <si>
    <t>Deriva del Termómetro Patrón 1</t>
  </si>
  <si>
    <t>Incertidumbre del indicador</t>
  </si>
  <si>
    <t>Deriva del indicador</t>
  </si>
  <si>
    <t>Uniformidad del medio</t>
  </si>
  <si>
    <t>Repetibilidad del Termómetro IBC</t>
  </si>
  <si>
    <t xml:space="preserve">Resolución Indicador </t>
  </si>
  <si>
    <t>Variación en cero</t>
  </si>
  <si>
    <t>Corrección</t>
  </si>
  <si>
    <t>No  indica</t>
  </si>
  <si>
    <t>Corrección   C (°C)</t>
  </si>
  <si>
    <t>K</t>
  </si>
  <si>
    <t>±</t>
  </si>
  <si>
    <t>SE HACE REDONDEO DE DECIMALES TAL COMO LO RECOMIENDA LA GUM</t>
  </si>
  <si>
    <t>U</t>
  </si>
  <si>
    <t>Repetibilidad del patrón 1</t>
  </si>
  <si>
    <t xml:space="preserve">Incertidumbre del termóhigrometro patrón </t>
  </si>
  <si>
    <t>Interpolación corrección patrón</t>
  </si>
  <si>
    <t>Resolución patrón</t>
  </si>
  <si>
    <t xml:space="preserve">Deriva del termóhigrometro patrón </t>
  </si>
  <si>
    <t>Uniformidad del medio (Camara climática)</t>
  </si>
  <si>
    <t>Estabilidad medio (Camara climática)</t>
  </si>
  <si>
    <t>Repetibilidad del  termóhigrometro IBC</t>
  </si>
  <si>
    <t>Resolución indicador IBC</t>
  </si>
  <si>
    <t>Histéresis IBC</t>
  </si>
  <si>
    <t>Incertidumbre del método r y R</t>
  </si>
  <si>
    <t>Corrección e incertidumbre</t>
  </si>
  <si>
    <t>U °C</t>
  </si>
  <si>
    <t>Incertidumbre del termómetro patrón 1</t>
  </si>
  <si>
    <t>Resolución indicador patrón</t>
  </si>
  <si>
    <t>Deriva del termómetro patrón 1</t>
  </si>
  <si>
    <t>Repetibilidad del termómetro IBC</t>
  </si>
  <si>
    <t>Deriva del termómetro Patrón 1</t>
  </si>
  <si>
    <t>Termohigrómetro  TH-013
Número de certificado y fecha de calibración
LCTA-004-23 , 2023-10-12</t>
  </si>
  <si>
    <t>Termohigrómetro  TH-013
Número de certificado y fecha de calibración
LCTH-004-23 , 2023-10-12</t>
  </si>
  <si>
    <t>Temperatura  °C</t>
  </si>
  <si>
    <t>Humedad % hr</t>
  </si>
  <si>
    <t>V medido</t>
  </si>
  <si>
    <t>Y 
calculado</t>
  </si>
  <si>
    <t>Residuo</t>
  </si>
  <si>
    <t>Residuo cuadrado</t>
  </si>
  <si>
    <t>suma de cuadrados</t>
  </si>
  <si>
    <t>Interpolación Lectura ° C</t>
  </si>
  <si>
    <t>Interpolación Lectura % hr</t>
  </si>
  <si>
    <t>HOJA DE CÁLCULO PARA CALIBRACIÓN DE TERMOHIGRÓMETROS-TEMPERATURA</t>
  </si>
  <si>
    <t>Patrón de  Humedad M-011
Número de certificado y fecha de calibración
7527,2024-07-24</t>
  </si>
  <si>
    <t>Patrón Temperatura M-011
Número de certificado y fecha de calibración
7509, 2024-07-16</t>
  </si>
  <si>
    <t>Puntos de calibración</t>
  </si>
  <si>
    <t>Valor medido %hr</t>
  </si>
  <si>
    <t>Corrección %hr</t>
  </si>
  <si>
    <t>U %hr</t>
  </si>
  <si>
    <t>Valor medido °C</t>
  </si>
  <si>
    <t>Corrección °C</t>
  </si>
  <si>
    <t>Verificación de cada punto medido</t>
  </si>
  <si>
    <t>Grado poli</t>
  </si>
  <si>
    <t>coef</t>
  </si>
  <si>
    <t>Patrón Fluke Código interno TH-007</t>
  </si>
  <si>
    <t xml:space="preserve">Patrón de  Humedad TH-007
Número de certificado y fecha de calibración
7528 2024-07-21
</t>
  </si>
  <si>
    <t>Patrón Temperatura TH-007
Número de certificado y fecha de calibración
7503 2024-07-15</t>
  </si>
  <si>
    <t>grado poli</t>
  </si>
  <si>
    <t>2024-09-04  Informe 100872</t>
  </si>
  <si>
    <t>2024-08-20  Informe 100870</t>
  </si>
  <si>
    <t>y=mx+b Uniformidad</t>
  </si>
  <si>
    <t>y=mx+b Estabilidad</t>
  </si>
  <si>
    <t>Valor medido  %hr</t>
  </si>
  <si>
    <t>Uniformidad %hr</t>
  </si>
  <si>
    <t>Estabilidad 
% hr</t>
  </si>
  <si>
    <t>Uniformidad °C</t>
  </si>
  <si>
    <t>Uniformidad</t>
  </si>
  <si>
    <t>Certificado N°</t>
  </si>
  <si>
    <t>Información del Cliente</t>
  </si>
  <si>
    <t>1.   INFORMACIÓN DEL EQUIPO SOMETIDO A CALIBRACIÓN</t>
  </si>
  <si>
    <t>Objeto:</t>
  </si>
  <si>
    <t>Número de serie:</t>
  </si>
  <si>
    <t>Intervalo de calibración:</t>
  </si>
  <si>
    <t>2.   LUGAR Y DIRECCIÓN DE CALIBRACIÓN</t>
  </si>
  <si>
    <t>Laboratorio de calibración, avenida carrera 50 # 26-55, interior 2 del Centro Administrativo Nacional</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</si>
  <si>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</si>
  <si>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</si>
  <si>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</si>
  <si>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</si>
  <si>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 xml:space="preserve">La calibración se realizó bajo condiciones ambientales corregidas: </t>
  </si>
  <si>
    <t>Temperatura:</t>
  </si>
  <si>
    <t>Máxima</t>
  </si>
  <si>
    <t>Mínima</t>
  </si>
  <si>
    <t xml:space="preserve">Humedad Relativa: </t>
  </si>
  <si>
    <t xml:space="preserve"> % hr</t>
  </si>
  <si>
    <t>6.   INCERTIDUMBRE DE MEDICIÓN</t>
  </si>
  <si>
    <t>7.   TRAZABILIDAD METROLÓGICA</t>
  </si>
  <si>
    <t>Instrumento</t>
  </si>
  <si>
    <t>Fabricante</t>
  </si>
  <si>
    <t>No. de Serie</t>
  </si>
  <si>
    <t>Número de Certificado</t>
  </si>
  <si>
    <t>Trazabilidad</t>
  </si>
  <si>
    <t>Fecha de calibración</t>
  </si>
  <si>
    <t>8.   RESULTADOS DE LA CALIBRACIÓN</t>
  </si>
  <si>
    <t>Valor Nominal</t>
  </si>
  <si>
    <t>Lectura del patrón</t>
  </si>
  <si>
    <t>Lectura promedio
IBC</t>
  </si>
  <si>
    <t>Incertidumbre  Expandida  ± U</t>
  </si>
  <si>
    <r>
      <t>Factor de cobertura
"</t>
    </r>
    <r>
      <rPr>
        <b/>
        <i/>
        <sz val="9"/>
        <color theme="1"/>
        <rFont val="Arial"/>
        <family val="2"/>
      </rPr>
      <t>k"</t>
    </r>
    <r>
      <rPr>
        <b/>
        <sz val="9"/>
        <color theme="1"/>
        <rFont val="Arial"/>
        <family val="2"/>
      </rPr>
      <t>= 95 %</t>
    </r>
  </si>
  <si>
    <t>Límite  de Aceptación LA</t>
  </si>
  <si>
    <t>Cumple</t>
  </si>
  <si>
    <t>EMP +</t>
  </si>
  <si>
    <t>EMP -</t>
  </si>
  <si>
    <t>LA</t>
  </si>
  <si>
    <t xml:space="preserve">La declaración de conformidad se aplica teniendo en cuenta el error más la incertidumbre de medición, la cual no deberá superar los errores máximos permitidos (EMP), </t>
  </si>
  <si>
    <t>EMP</t>
  </si>
  <si>
    <t>El riesgo de que los valores  aceptados estén fuera del límite de tolerancia es &lt; 2.5 % y para los valores rechazados, el riesgo de estar dentro del límite de tolerancia es &lt; 2.5 %.</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</si>
  <si>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</si>
  <si>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</si>
  <si>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</si>
  <si>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</si>
  <si>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</si>
  <si>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emite al equipo calibrado una estampilla identificada con el número del  certificado.</t>
  </si>
  <si>
    <t>En el presente certificado se usa la coma “,” como separador decimal.</t>
  </si>
  <si>
    <t>Este certificado de calibración no puede ser reproducido parcialmente,  excepto  con  autorización  del  laboratorio  de la Superintendencia de Industria y Comercio.</t>
  </si>
  <si>
    <t>Las mediciones fueron realizadas a una humedad relativa del 50 % hr.</t>
  </si>
  <si>
    <t>El certificado de calibración sin la firma autorizada no es válido.</t>
  </si>
  <si>
    <t>(* IBC) Instrumento bajo Calibración.</t>
  </si>
  <si>
    <t>Los resultados de la calibración son trazables al Sistema Internacional (SI).</t>
  </si>
  <si>
    <t>El laboratorio no se responsabiliza de los resultados que puedan ser afectados del estado en que se recibe el equipo.</t>
  </si>
  <si>
    <t>Firma Autorizada</t>
  </si>
  <si>
    <t>Calibrado por</t>
  </si>
  <si>
    <t xml:space="preserve">Fecha de elaboración:  </t>
  </si>
  <si>
    <t xml:space="preserve">Fecha de emisión:  </t>
  </si>
  <si>
    <t>…………………..Fin de este documento………………………</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</si>
  <si>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</si>
  <si>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r>
      <t>Factor de cobertura
"</t>
    </r>
    <r>
      <rPr>
        <b/>
        <i/>
        <sz val="9"/>
        <rFont val="Arial"/>
        <family val="2"/>
      </rPr>
      <t>k"</t>
    </r>
    <r>
      <rPr>
        <b/>
        <sz val="9"/>
        <rFont val="Arial"/>
        <family val="2"/>
      </rPr>
      <t>= 95 %</t>
    </r>
  </si>
  <si>
    <t>El certificado de calibración sin las firmas autorizadas no es válido.</t>
  </si>
  <si>
    <t>Informe N°</t>
  </si>
  <si>
    <t>Ciudad :</t>
  </si>
  <si>
    <t>0/01/1900</t>
  </si>
  <si>
    <t xml:space="preserve">1.   INFORMACIÓN DEL EQUIPO </t>
  </si>
  <si>
    <t xml:space="preserve">  a  </t>
  </si>
  <si>
    <t xml:space="preserve">2.   LUGAR Y DIRECCIÓN </t>
  </si>
  <si>
    <t>Laboratorio de calibración de temperatura, avenida carrera 50 # 26-55, interior 2 del CAN</t>
  </si>
  <si>
    <t>4.   REGISTRO FOTOGRÁFICO</t>
  </si>
  <si>
    <t>5. OBSERVACIONES</t>
  </si>
  <si>
    <t>SC</t>
  </si>
  <si>
    <t>Autorizado por</t>
  </si>
  <si>
    <t>Elaborado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</si>
</sst>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quot;* #,##0.00_);_(&quot;$&quot;* \(#,##0.00\);_(&quot;$&quot;* &quot;-&quot;??_);_(@_)"/>
    <numFmt numFmtId="165" formatCode="0.0000"/>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quot;(&quot;0\ \ &quot;°C&quot;\ &quot;A&quot;"/>
    <numFmt numFmtId="176" formatCode="0.00000000"/>
    <numFmt numFmtId="177" formatCode="0.000000000"/>
    <numFmt numFmtId="178" formatCode="hh:mm:ss;@"/>
    <numFmt numFmtId="179" formatCode="0.000000"/>
    <numFmt numFmtId="180" formatCode="0.00000"/>
    <numFmt numFmtId="181" formatCode="0.0%"/>
    <numFmt numFmtId="182" formatCode="0.00000000000"/>
    <numFmt numFmtId="183" formatCode="0.000000000000"/>
    <numFmt numFmtId="184" formatCode="0.0000000000000"/>
    <numFmt numFmtId="185" formatCode="0.000000000000000000000000"/>
    <numFmt numFmtId="186" formatCode="0.0000000000"/>
    <numFmt numFmtId="187" formatCode="0.000000000000000"/>
    <numFmt numFmtId="188" formatCode="0.0000000000000000"/>
    <numFmt numFmtId="189" formatCode="0.0&quot;)&quot;"/>
    <numFmt numFmtId="190" formatCode="0.000E+00"/>
  </numFmts>
  <fonts count="73"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sz val="10"/>
      <name val="Arial Narrow"/>
      <family val="2"/>
    </font>
    <font>
      <b/>
      <sz val="12"/>
      <color theme="1"/>
      <name val="Arial Narrow"/>
      <family val="2"/>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sz val="11"/>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b/>
      <sz val="9"/>
      <name val="Arial"/>
      <family val="2"/>
    </font>
    <font>
      <b/>
      <sz val="12"/>
      <color theme="0"/>
      <name val="Arial"/>
      <family val="2"/>
    </font>
    <font>
      <sz val="12"/>
      <color rgb="FF0000FF"/>
      <name val="Arial"/>
      <family val="2"/>
    </font>
    <font>
      <sz val="12"/>
      <color theme="0" tint="-0.249977111117893"/>
      <name val="Arial"/>
      <family val="2"/>
    </font>
    <font>
      <b/>
      <sz val="12"/>
      <color rgb="FF121960"/>
      <name val="Arial"/>
      <family val="2"/>
    </font>
    <font>
      <sz val="11"/>
      <color indexed="12"/>
      <name val="Arial"/>
      <family val="2"/>
    </font>
    <font>
      <sz val="12"/>
      <color theme="0" tint="-4.9989318521683403E-2"/>
      <name val="Arial"/>
      <family val="2"/>
    </font>
    <font>
      <b/>
      <sz val="11"/>
      <color theme="0"/>
      <name val="Arial"/>
      <family val="2"/>
    </font>
    <font>
      <sz val="11"/>
      <name val="Calibri"/>
      <family val="2"/>
      <scheme val="minor"/>
    </font>
    <font>
      <sz val="12"/>
      <color theme="4" tint="0.39997558519241921"/>
      <name val="Arial"/>
      <family val="2"/>
    </font>
    <font>
      <sz val="12"/>
      <color theme="4" tint="0.79998168889431442"/>
      <name val="Arial"/>
      <family val="2"/>
    </font>
    <font>
      <b/>
      <sz val="12"/>
      <color rgb="FF000000"/>
      <name val="Arial"/>
      <family val="2"/>
    </font>
    <font>
      <b/>
      <i/>
      <sz val="12"/>
      <color theme="1"/>
      <name val="Arial"/>
      <family val="2"/>
    </font>
    <font>
      <b/>
      <sz val="18"/>
      <color theme="1"/>
      <name val="Arial"/>
      <family val="2"/>
    </font>
    <font>
      <sz val="12"/>
      <color theme="0"/>
      <name val="Arial Narrow"/>
      <family val="2"/>
    </font>
    <font>
      <b/>
      <i/>
      <sz val="10"/>
      <name val="Calibri"/>
      <family val="2"/>
      <scheme val="minor"/>
    </font>
    <font>
      <sz val="8"/>
      <name val="Arial"/>
      <family val="2"/>
    </font>
    <font>
      <sz val="12"/>
      <color theme="8"/>
      <name val="Arial"/>
      <family val="2"/>
    </font>
    <font>
      <sz val="12"/>
      <color rgb="FFFF0000"/>
      <name val="Arial"/>
      <family val="2"/>
    </font>
    <font>
      <b/>
      <i/>
      <sz val="12"/>
      <color theme="0"/>
      <name val="Arial"/>
      <family val="2"/>
    </font>
    <font>
      <i/>
      <sz val="12"/>
      <color theme="0"/>
      <name val="Arial"/>
      <family val="2"/>
    </font>
    <font>
      <b/>
      <i/>
      <sz val="9"/>
      <name val="Arial"/>
      <family val="2"/>
    </font>
    <font>
      <sz val="10"/>
      <color theme="0"/>
      <name val="Arial"/>
      <family val="2"/>
    </font>
    <font>
      <sz val="11"/>
      <color theme="0"/>
      <name val="Arial"/>
      <family val="2"/>
    </font>
    <font>
      <sz val="11"/>
      <color theme="1"/>
      <name val="Arial"/>
      <family val="2"/>
    </font>
    <font>
      <b/>
      <sz val="10"/>
      <color theme="0"/>
      <name val="Arial"/>
      <family val="2"/>
    </font>
    <font>
      <sz val="10"/>
      <color theme="0"/>
      <name val="Arial Narrow"/>
      <family val="2"/>
    </font>
    <font>
      <b/>
      <sz val="10"/>
      <color theme="1"/>
      <name val="Arial"/>
      <family val="2"/>
    </font>
    <font>
      <b/>
      <sz val="11"/>
      <color theme="1"/>
      <name val="Arial"/>
      <family val="2"/>
    </font>
    <font>
      <b/>
      <sz val="9"/>
      <color theme="1"/>
      <name val="Arial"/>
      <family val="2"/>
    </font>
    <font>
      <b/>
      <i/>
      <sz val="9"/>
      <color theme="1"/>
      <name val="Arial"/>
      <family val="2"/>
    </font>
    <font>
      <b/>
      <sz val="20"/>
      <name val="Arial"/>
      <family val="2"/>
    </font>
    <font>
      <b/>
      <sz val="20"/>
      <color theme="1"/>
      <name val="Arial"/>
      <family val="2"/>
    </font>
    <font>
      <b/>
      <sz val="26"/>
      <color theme="0"/>
      <name val="Arial"/>
      <family val="2"/>
    </font>
    <font>
      <b/>
      <sz val="11"/>
      <name val="Calibri"/>
      <family val="2"/>
      <scheme val="minor"/>
    </font>
  </fonts>
  <fills count="63">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3" tint="0.79998168889431442"/>
        <bgColor indexed="64"/>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59999389629810485"/>
        <bgColor rgb="FFFFFF00"/>
      </patternFill>
    </fill>
    <fill>
      <patternFill patternType="solid">
        <fgColor theme="4" tint="0.59999389629810485"/>
        <bgColor rgb="FFD9D9D9"/>
      </patternFill>
    </fill>
    <fill>
      <patternFill patternType="solid">
        <fgColor theme="8"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medium">
        <color rgb="FF000000"/>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rgb="FF000000"/>
      </left>
      <right style="thin">
        <color rgb="FF000000"/>
      </right>
      <top style="medium">
        <color rgb="FF000000"/>
      </top>
      <bottom/>
      <diagonal/>
    </border>
    <border>
      <left style="thin">
        <color indexed="64"/>
      </left>
      <right style="medium">
        <color auto="1"/>
      </right>
      <top style="medium">
        <color rgb="FF000000"/>
      </top>
      <bottom style="medium">
        <color indexed="64"/>
      </bottom>
      <diagonal/>
    </border>
    <border>
      <left style="thin">
        <color rgb="FF000000"/>
      </left>
      <right style="medium">
        <color rgb="FF000000"/>
      </right>
      <top style="thin">
        <color rgb="FF000000"/>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indexed="64"/>
      </left>
      <right style="medium">
        <color auto="1"/>
      </right>
      <top style="thin">
        <color indexed="64"/>
      </top>
      <bottom style="medium">
        <color auto="1"/>
      </bottom>
      <diagonal style="thin">
        <color indexed="64"/>
      </diagonal>
    </border>
    <border diagonalDown="1">
      <left style="medium">
        <color indexed="64"/>
      </left>
      <right style="thin">
        <color indexed="64"/>
      </right>
      <top style="medium">
        <color auto="1"/>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right/>
      <top/>
      <bottom style="thin">
        <color rgb="FF000000"/>
      </bottom>
      <diagonal/>
    </border>
    <border>
      <left/>
      <right style="thin">
        <color indexed="64"/>
      </right>
      <top style="thin">
        <color indexed="64"/>
      </top>
      <bottom/>
      <diagonal/>
    </border>
    <border>
      <left style="thin">
        <color auto="1"/>
      </left>
      <right style="medium">
        <color rgb="FF000000"/>
      </right>
      <top style="medium">
        <color auto="1"/>
      </top>
      <bottom style="thin">
        <color auto="1"/>
      </bottom>
      <diagonal/>
    </border>
    <border>
      <left style="thin">
        <color auto="1"/>
      </left>
      <right style="medium">
        <color rgb="FF000000"/>
      </right>
      <top style="thin">
        <color auto="1"/>
      </top>
      <bottom style="medium">
        <color auto="1"/>
      </bottom>
      <diagonal/>
    </border>
    <border>
      <left style="medium">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style="medium">
        <color rgb="FF000000"/>
      </top>
      <bottom style="thin">
        <color indexed="64"/>
      </bottom>
      <diagonal/>
    </border>
    <border>
      <left style="medium">
        <color rgb="FF000000"/>
      </left>
      <right style="thin">
        <color auto="1"/>
      </right>
      <top style="thin">
        <color auto="1"/>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auto="1"/>
      </top>
      <bottom style="medium">
        <color auto="1"/>
      </bottom>
      <diagonal/>
    </border>
  </borders>
  <cellStyleXfs count="51">
    <xf numFmtId="0" fontId="0" fillId="0" borderId="0"/>
    <xf numFmtId="0" fontId="3" fillId="0" borderId="0"/>
    <xf numFmtId="0" fontId="3" fillId="0" borderId="0"/>
    <xf numFmtId="9" fontId="3" fillId="0" borderId="0" applyFont="0" applyFill="0" applyBorder="0" applyAlignment="0" applyProtection="0"/>
    <xf numFmtId="0" fontId="5" fillId="0" borderId="0"/>
    <xf numFmtId="164" fontId="3" fillId="0" borderId="0" applyFont="0" applyFill="0" applyBorder="0" applyAlignment="0" applyProtection="0"/>
    <xf numFmtId="0" fontId="7" fillId="0" borderId="0" applyNumberFormat="0" applyFill="0" applyBorder="0" applyAlignment="0" applyProtection="0"/>
    <xf numFmtId="0" fontId="8" fillId="0" borderId="48" applyNumberFormat="0" applyFill="0" applyAlignment="0" applyProtection="0"/>
    <xf numFmtId="0" fontId="9" fillId="0" borderId="49" applyNumberFormat="0" applyFill="0" applyAlignment="0" applyProtection="0"/>
    <xf numFmtId="0" fontId="10" fillId="0" borderId="5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1" applyNumberFormat="0" applyAlignment="0" applyProtection="0"/>
    <xf numFmtId="0" fontId="15" fillId="7" borderId="52" applyNumberFormat="0" applyAlignment="0" applyProtection="0"/>
    <xf numFmtId="0" fontId="16" fillId="7" borderId="51" applyNumberFormat="0" applyAlignment="0" applyProtection="0"/>
    <xf numFmtId="0" fontId="17" fillId="0" borderId="53" applyNumberFormat="0" applyFill="0" applyAlignment="0" applyProtection="0"/>
    <xf numFmtId="0" fontId="18" fillId="8" borderId="54" applyNumberFormat="0" applyAlignment="0" applyProtection="0"/>
    <xf numFmtId="0" fontId="19" fillId="0" borderId="0" applyNumberFormat="0" applyFill="0" applyBorder="0" applyAlignment="0" applyProtection="0"/>
    <xf numFmtId="0" fontId="3" fillId="9" borderId="55" applyNumberFormat="0" applyFont="0" applyAlignment="0" applyProtection="0"/>
    <xf numFmtId="0" fontId="20" fillId="0" borderId="0" applyNumberFormat="0" applyFill="0" applyBorder="0" applyAlignment="0" applyProtection="0"/>
    <xf numFmtId="0" fontId="21" fillId="0" borderId="56"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applyNumberFormat="0" applyFill="0" applyBorder="0" applyProtection="0">
      <alignment vertical="top" wrapText="1"/>
    </xf>
    <xf numFmtId="9" fontId="3" fillId="0" borderId="0" applyFont="0" applyFill="0" applyBorder="0" applyAlignment="0" applyProtection="0"/>
    <xf numFmtId="2" fontId="4" fillId="44" borderId="46" applyFont="0" applyBorder="0" applyAlignment="0">
      <alignment horizontal="center" vertical="center" wrapText="1"/>
      <protection locked="0"/>
    </xf>
    <xf numFmtId="0" fontId="34" fillId="45" borderId="0">
      <alignment horizontal="center"/>
    </xf>
  </cellStyleXfs>
  <cellXfs count="1054">
    <xf numFmtId="0" fontId="0" fillId="0" borderId="0" xfId="0"/>
    <xf numFmtId="0" fontId="0" fillId="0" borderId="0" xfId="0" applyAlignment="1">
      <alignment horizontal="center"/>
    </xf>
    <xf numFmtId="0" fontId="21" fillId="0" borderId="0" xfId="0" applyFont="1"/>
    <xf numFmtId="0" fontId="29" fillId="0" borderId="0" xfId="0" applyFont="1" applyAlignment="1" applyProtection="1">
      <alignment horizontal="right"/>
      <protection hidden="1"/>
    </xf>
    <xf numFmtId="0" fontId="30"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Protection="1">
      <protection hidden="1"/>
    </xf>
    <xf numFmtId="0" fontId="30" fillId="0" borderId="0" xfId="0" applyFont="1" applyAlignment="1" applyProtection="1">
      <alignment horizontal="left" vertical="center" wrapText="1"/>
      <protection hidden="1"/>
    </xf>
    <xf numFmtId="0" fontId="28"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0" fontId="31" fillId="0" borderId="0" xfId="0" applyFont="1" applyProtection="1">
      <protection hidden="1"/>
    </xf>
    <xf numFmtId="0" fontId="31" fillId="0" borderId="0" xfId="0" applyFont="1" applyAlignment="1" applyProtection="1">
      <alignment vertical="center" wrapText="1"/>
      <protection hidden="1"/>
    </xf>
    <xf numFmtId="0" fontId="31" fillId="38" borderId="0" xfId="0" applyFont="1" applyFill="1" applyAlignment="1" applyProtection="1">
      <alignment vertical="center" wrapText="1"/>
      <protection hidden="1"/>
    </xf>
    <xf numFmtId="0" fontId="29" fillId="0" borderId="0" xfId="0" applyFont="1" applyAlignment="1" applyProtection="1">
      <alignment vertical="center"/>
      <protection hidden="1"/>
    </xf>
    <xf numFmtId="0" fontId="31" fillId="0" borderId="0" xfId="0" applyFont="1" applyAlignment="1" applyProtection="1">
      <alignment horizontal="justify" vertical="justify" wrapText="1"/>
      <protection hidden="1"/>
    </xf>
    <xf numFmtId="0" fontId="32" fillId="0" borderId="0" xfId="0" applyFont="1" applyAlignment="1" applyProtection="1">
      <alignment horizontal="left" vertical="center" wrapText="1"/>
      <protection hidden="1"/>
    </xf>
    <xf numFmtId="0" fontId="32" fillId="0" borderId="0" xfId="0" applyFont="1" applyAlignment="1" applyProtection="1">
      <alignment horizontal="justify" vertical="justify" wrapText="1"/>
      <protection hidden="1"/>
    </xf>
    <xf numFmtId="0" fontId="33" fillId="0" borderId="0" xfId="0" applyFont="1" applyAlignment="1" applyProtection="1">
      <alignment horizontal="center" vertical="center" wrapText="1"/>
      <protection hidden="1"/>
    </xf>
    <xf numFmtId="0" fontId="32" fillId="0" borderId="0" xfId="0" applyFont="1" applyAlignment="1" applyProtection="1">
      <alignment horizontal="left"/>
      <protection hidden="1"/>
    </xf>
    <xf numFmtId="0" fontId="31" fillId="0" borderId="0" xfId="0" applyFont="1" applyAlignment="1" applyProtection="1">
      <alignment horizontal="right" vertical="top" wrapText="1"/>
      <protection hidden="1"/>
    </xf>
    <xf numFmtId="0" fontId="30" fillId="0" borderId="0" xfId="0" applyFont="1" applyAlignment="1" applyProtection="1">
      <alignment horizontal="center" vertical="center" wrapText="1"/>
      <protection hidden="1"/>
    </xf>
    <xf numFmtId="0" fontId="28" fillId="38" borderId="0" xfId="0" applyFont="1" applyFill="1" applyProtection="1">
      <protection hidden="1"/>
    </xf>
    <xf numFmtId="0" fontId="33" fillId="0" borderId="0" xfId="0" applyFont="1" applyAlignment="1" applyProtection="1">
      <alignment horizontal="left" vertical="center"/>
      <protection hidden="1"/>
    </xf>
    <xf numFmtId="0" fontId="27" fillId="0" borderId="0" xfId="0" applyFont="1" applyAlignment="1" applyProtection="1">
      <alignment horizontal="justify" vertical="justify" wrapText="1"/>
      <protection hidden="1"/>
    </xf>
    <xf numFmtId="0" fontId="27" fillId="38" borderId="0" xfId="0" applyFont="1" applyFill="1" applyProtection="1">
      <protection hidden="1"/>
    </xf>
    <xf numFmtId="0" fontId="5" fillId="0" borderId="0" xfId="0" applyFont="1" applyProtection="1">
      <protection hidden="1"/>
    </xf>
    <xf numFmtId="168" fontId="28" fillId="38" borderId="0" xfId="0" applyNumberFormat="1" applyFont="1" applyFill="1" applyProtection="1">
      <protection hidden="1"/>
    </xf>
    <xf numFmtId="0" fontId="29" fillId="0" borderId="0" xfId="0" applyFont="1" applyProtection="1">
      <protection hidden="1"/>
    </xf>
    <xf numFmtId="169" fontId="31" fillId="0" borderId="0" xfId="0" applyNumberFormat="1" applyFont="1" applyAlignment="1" applyProtection="1">
      <alignment horizontal="left"/>
      <protection hidden="1"/>
    </xf>
    <xf numFmtId="0" fontId="31" fillId="0" borderId="0" xfId="0" applyFont="1" applyAlignment="1" applyProtection="1">
      <alignment vertical="justify" wrapText="1"/>
      <protection hidden="1"/>
    </xf>
    <xf numFmtId="174" fontId="5" fillId="0" borderId="0" xfId="0" applyNumberFormat="1" applyFont="1" applyAlignment="1" applyProtection="1">
      <alignment vertical="center" wrapText="1"/>
      <protection hidden="1"/>
    </xf>
    <xf numFmtId="0" fontId="6" fillId="0" borderId="38"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6" fillId="0" borderId="68"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1" fillId="0" borderId="65" xfId="0" applyFont="1" applyBorder="1" applyAlignment="1" applyProtection="1">
      <alignment horizontal="center" vertical="center"/>
      <protection hidden="1"/>
    </xf>
    <xf numFmtId="2" fontId="31" fillId="0" borderId="0" xfId="0" applyNumberFormat="1" applyFont="1" applyProtection="1">
      <protection hidden="1"/>
    </xf>
    <xf numFmtId="0" fontId="31" fillId="0" borderId="0" xfId="0" applyFont="1" applyAlignment="1" applyProtection="1">
      <alignment horizontal="center" vertical="center"/>
      <protection hidden="1"/>
    </xf>
    <xf numFmtId="0" fontId="37" fillId="0" borderId="0" xfId="0" applyFont="1"/>
    <xf numFmtId="0" fontId="36" fillId="0" borderId="0" xfId="0" applyFont="1" applyAlignment="1">
      <alignment horizontal="center"/>
    </xf>
    <xf numFmtId="0" fontId="29" fillId="0" borderId="0" xfId="0" applyFont="1" applyAlignment="1">
      <alignment vertical="center" wrapText="1"/>
    </xf>
    <xf numFmtId="0" fontId="36" fillId="0" borderId="0" xfId="0" applyFont="1"/>
    <xf numFmtId="0" fontId="36" fillId="0" borderId="0" xfId="0" applyFont="1" applyAlignment="1">
      <alignment vertical="center"/>
    </xf>
    <xf numFmtId="0" fontId="39" fillId="46" borderId="18" xfId="0" applyFont="1" applyFill="1" applyBorder="1" applyAlignment="1">
      <alignment horizontal="center" vertical="center" wrapText="1"/>
    </xf>
    <xf numFmtId="0" fontId="41" fillId="0" borderId="0" xfId="0" quotePrefix="1" applyFont="1" applyAlignment="1">
      <alignment horizontal="center"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horizontal="center" vertical="center" wrapText="1"/>
    </xf>
    <xf numFmtId="0" fontId="37" fillId="47" borderId="26" xfId="0" applyFont="1" applyFill="1" applyBorder="1" applyAlignment="1">
      <alignment horizontal="center" vertical="center" wrapText="1"/>
    </xf>
    <xf numFmtId="0" fontId="37" fillId="47" borderId="57" xfId="0" applyFont="1" applyFill="1" applyBorder="1" applyAlignment="1">
      <alignment horizontal="center" vertical="center" wrapText="1"/>
    </xf>
    <xf numFmtId="0" fontId="37" fillId="47" borderId="29" xfId="0" applyFont="1" applyFill="1" applyBorder="1" applyAlignment="1">
      <alignment horizontal="center" vertical="center" wrapText="1"/>
    </xf>
    <xf numFmtId="0" fontId="37" fillId="51" borderId="37" xfId="0" applyFont="1" applyFill="1" applyBorder="1" applyAlignment="1">
      <alignment horizontal="center" vertical="center" wrapText="1"/>
    </xf>
    <xf numFmtId="0" fontId="37" fillId="40" borderId="46" xfId="0" applyFont="1" applyFill="1" applyBorder="1" applyAlignment="1">
      <alignment horizontal="center" vertical="center" wrapText="1"/>
    </xf>
    <xf numFmtId="168" fontId="37" fillId="39" borderId="36" xfId="0" applyNumberFormat="1" applyFont="1" applyFill="1" applyBorder="1" applyAlignment="1">
      <alignment horizontal="center" vertical="center" wrapText="1"/>
    </xf>
    <xf numFmtId="0" fontId="37" fillId="47" borderId="60" xfId="0" applyFont="1" applyFill="1" applyBorder="1" applyAlignment="1">
      <alignment horizontal="center" vertical="center" wrapText="1"/>
    </xf>
    <xf numFmtId="0" fontId="37" fillId="51" borderId="36" xfId="0" applyFont="1" applyFill="1" applyBorder="1" applyAlignment="1">
      <alignment horizontal="center" vertical="center" wrapText="1"/>
    </xf>
    <xf numFmtId="0" fontId="39" fillId="46" borderId="36" xfId="0" applyFont="1" applyFill="1" applyBorder="1" applyAlignment="1">
      <alignment horizontal="center" vertical="center" wrapText="1"/>
    </xf>
    <xf numFmtId="0" fontId="29" fillId="52" borderId="46" xfId="0" applyFont="1" applyFill="1" applyBorder="1" applyAlignment="1">
      <alignment horizontal="center" vertical="center" wrapText="1"/>
    </xf>
    <xf numFmtId="0" fontId="31" fillId="0" borderId="17" xfId="0" applyFont="1" applyBorder="1" applyAlignment="1">
      <alignment horizontal="center" vertical="center" wrapText="1"/>
    </xf>
    <xf numFmtId="0" fontId="29" fillId="51" borderId="30" xfId="0" applyFont="1" applyFill="1" applyBorder="1" applyAlignment="1">
      <alignment horizontal="center" vertical="center" wrapText="1"/>
    </xf>
    <xf numFmtId="0" fontId="31" fillId="0" borderId="16" xfId="0" applyFont="1" applyBorder="1" applyAlignment="1">
      <alignment horizontal="center" vertical="center" wrapText="1"/>
    </xf>
    <xf numFmtId="0" fontId="37" fillId="51" borderId="34" xfId="0" applyFont="1" applyFill="1" applyBorder="1" applyAlignment="1">
      <alignment horizontal="center" vertical="center" wrapText="1"/>
    </xf>
    <xf numFmtId="0" fontId="37" fillId="52" borderId="46" xfId="0" applyFont="1" applyFill="1" applyBorder="1" applyAlignment="1">
      <alignment horizontal="center" vertical="center" wrapText="1"/>
    </xf>
    <xf numFmtId="0" fontId="36" fillId="37" borderId="0" xfId="0" applyFont="1" applyFill="1" applyAlignment="1">
      <alignment vertical="center"/>
    </xf>
    <xf numFmtId="0" fontId="39" fillId="46" borderId="34" xfId="0" applyFont="1" applyFill="1" applyBorder="1" applyAlignment="1">
      <alignment horizontal="center" vertical="center" wrapText="1"/>
    </xf>
    <xf numFmtId="0" fontId="39" fillId="46" borderId="57" xfId="0" applyFont="1" applyFill="1" applyBorder="1" applyAlignment="1">
      <alignment horizontal="center" vertical="center" wrapText="1"/>
    </xf>
    <xf numFmtId="0" fontId="0" fillId="0" borderId="0" xfId="0" applyAlignment="1">
      <alignment horizontal="left" vertical="center" wrapText="1"/>
    </xf>
    <xf numFmtId="0" fontId="31" fillId="38" borderId="0" xfId="0" applyFont="1" applyFill="1" applyAlignment="1" applyProtection="1">
      <alignment vertical="top" wrapText="1"/>
      <protection hidden="1"/>
    </xf>
    <xf numFmtId="0" fontId="38" fillId="0" borderId="18" xfId="0" applyFont="1" applyBorder="1" applyAlignment="1" applyProtection="1">
      <alignment horizontal="center" vertical="center" wrapText="1"/>
      <protection hidden="1"/>
    </xf>
    <xf numFmtId="0" fontId="37" fillId="47" borderId="72" xfId="0" quotePrefix="1" applyFont="1" applyFill="1" applyBorder="1" applyAlignment="1">
      <alignment horizontal="center" vertical="center" wrapText="1"/>
    </xf>
    <xf numFmtId="0" fontId="0" fillId="0" borderId="36" xfId="0" applyBorder="1"/>
    <xf numFmtId="0" fontId="0" fillId="0" borderId="0" xfId="0" applyAlignment="1">
      <alignment horizontal="center" vertical="center" wrapText="1"/>
    </xf>
    <xf numFmtId="0" fontId="0" fillId="0" borderId="36" xfId="0" applyBorder="1" applyAlignment="1">
      <alignment horizontal="left" vertical="center" wrapText="1"/>
    </xf>
    <xf numFmtId="0" fontId="46" fillId="0" borderId="0" xfId="0" applyFont="1"/>
    <xf numFmtId="0" fontId="31" fillId="0" borderId="0" xfId="50" applyFont="1" applyFill="1" applyProtection="1">
      <alignment horizontal="center"/>
      <protection hidden="1"/>
    </xf>
    <xf numFmtId="169" fontId="31" fillId="0" borderId="0" xfId="0" applyNumberFormat="1" applyFont="1" applyAlignment="1">
      <alignment horizontal="left"/>
    </xf>
    <xf numFmtId="0" fontId="39" fillId="46" borderId="46" xfId="0" applyFont="1" applyFill="1" applyBorder="1" applyAlignment="1">
      <alignment horizontal="center" vertical="center" wrapText="1"/>
    </xf>
    <xf numFmtId="0" fontId="39" fillId="46" borderId="27" xfId="0" applyFont="1" applyFill="1" applyBorder="1" applyAlignment="1">
      <alignment horizontal="center" vertical="center" wrapText="1"/>
    </xf>
    <xf numFmtId="0" fontId="37" fillId="47" borderId="38" xfId="0" applyFont="1" applyFill="1" applyBorder="1" applyAlignment="1">
      <alignment horizontal="center" vertical="center"/>
    </xf>
    <xf numFmtId="0" fontId="39" fillId="46" borderId="30" xfId="0" applyFont="1" applyFill="1" applyBorder="1" applyAlignment="1">
      <alignment horizontal="center" vertical="center" wrapText="1"/>
    </xf>
    <xf numFmtId="0" fontId="39" fillId="46" borderId="32" xfId="0" applyFont="1" applyFill="1" applyBorder="1" applyAlignment="1">
      <alignment horizontal="center" vertical="center" wrapText="1"/>
    </xf>
    <xf numFmtId="0" fontId="37" fillId="47" borderId="46" xfId="0" applyFont="1" applyFill="1" applyBorder="1" applyAlignment="1">
      <alignment horizontal="center" vertical="center"/>
    </xf>
    <xf numFmtId="0" fontId="37" fillId="50" borderId="39" xfId="0" applyFont="1" applyFill="1" applyBorder="1" applyAlignment="1">
      <alignment horizontal="center" vertical="center"/>
    </xf>
    <xf numFmtId="0" fontId="39" fillId="55" borderId="26" xfId="0" applyFont="1" applyFill="1" applyBorder="1" applyAlignment="1">
      <alignment horizontal="center" vertical="center"/>
    </xf>
    <xf numFmtId="0" fontId="39" fillId="55" borderId="46" xfId="0" applyFont="1" applyFill="1" applyBorder="1" applyAlignment="1">
      <alignment horizontal="center" vertical="center"/>
    </xf>
    <xf numFmtId="0" fontId="39" fillId="55" borderId="27" xfId="0" applyFont="1" applyFill="1" applyBorder="1" applyAlignment="1">
      <alignment horizontal="center" vertical="center"/>
    </xf>
    <xf numFmtId="2" fontId="39" fillId="55" borderId="29" xfId="0" applyNumberFormat="1" applyFont="1" applyFill="1" applyBorder="1" applyAlignment="1">
      <alignment horizontal="center" vertical="center"/>
    </xf>
    <xf numFmtId="168" fontId="39" fillId="55" borderId="30" xfId="0" applyNumberFormat="1" applyFont="1" applyFill="1" applyBorder="1" applyAlignment="1">
      <alignment horizontal="center" vertical="center"/>
    </xf>
    <xf numFmtId="0" fontId="39" fillId="55" borderId="30" xfId="0" applyFont="1" applyFill="1" applyBorder="1" applyAlignment="1">
      <alignment horizontal="center" vertical="center"/>
    </xf>
    <xf numFmtId="167" fontId="39" fillId="55" borderId="29" xfId="0" applyNumberFormat="1" applyFont="1" applyFill="1" applyBorder="1" applyAlignment="1">
      <alignment horizontal="center" vertical="center"/>
    </xf>
    <xf numFmtId="0" fontId="46" fillId="0" borderId="0" xfId="0" applyFont="1" applyAlignment="1">
      <alignment horizontal="center"/>
    </xf>
    <xf numFmtId="168" fontId="46" fillId="0" borderId="0" xfId="0" applyNumberFormat="1" applyFont="1" applyAlignment="1">
      <alignment horizontal="center"/>
    </xf>
    <xf numFmtId="2" fontId="46" fillId="0" borderId="0" xfId="0" applyNumberFormat="1" applyFont="1" applyAlignment="1">
      <alignment horizontal="center"/>
    </xf>
    <xf numFmtId="0" fontId="37" fillId="47" borderId="34" xfId="0" applyFont="1" applyFill="1" applyBorder="1" applyAlignment="1">
      <alignment horizontal="center" vertical="center" wrapText="1"/>
    </xf>
    <xf numFmtId="0" fontId="37" fillId="0" borderId="0" xfId="0" applyFont="1" applyAlignment="1">
      <alignment horizontal="center" vertical="center"/>
    </xf>
    <xf numFmtId="0" fontId="47" fillId="47" borderId="95" xfId="0" applyFont="1" applyFill="1" applyBorder="1" applyAlignment="1">
      <alignment horizontal="center" vertical="center" wrapText="1"/>
    </xf>
    <xf numFmtId="0" fontId="47" fillId="47" borderId="96" xfId="0" applyFont="1" applyFill="1" applyBorder="1" applyAlignment="1">
      <alignment horizontal="center" vertical="center" wrapText="1"/>
    </xf>
    <xf numFmtId="0" fontId="47" fillId="47" borderId="97" xfId="0" applyFont="1" applyFill="1" applyBorder="1" applyAlignment="1">
      <alignment horizontal="center" vertical="center" wrapText="1"/>
    </xf>
    <xf numFmtId="0" fontId="47" fillId="47" borderId="98" xfId="0" applyFont="1" applyFill="1" applyBorder="1" applyAlignment="1">
      <alignment horizontal="center" vertical="center" wrapText="1"/>
    </xf>
    <xf numFmtId="0" fontId="48" fillId="35" borderId="100" xfId="0" applyFont="1" applyFill="1" applyBorder="1" applyAlignment="1">
      <alignment horizontal="center" vertical="center" wrapText="1"/>
    </xf>
    <xf numFmtId="0" fontId="48" fillId="35" borderId="101" xfId="0" applyFont="1" applyFill="1" applyBorder="1" applyAlignment="1">
      <alignment horizontal="center" vertical="center" wrapText="1"/>
    </xf>
    <xf numFmtId="0" fontId="29" fillId="47" borderId="3" xfId="0" applyFont="1" applyFill="1" applyBorder="1" applyAlignment="1">
      <alignment horizontal="center" vertical="center" wrapText="1"/>
    </xf>
    <xf numFmtId="0" fontId="37" fillId="51" borderId="63" xfId="0" applyFont="1" applyFill="1" applyBorder="1" applyAlignment="1">
      <alignment horizontal="center" vertical="center" wrapText="1"/>
    </xf>
    <xf numFmtId="0" fontId="36" fillId="0" borderId="0" xfId="0" applyFont="1" applyAlignment="1">
      <alignment horizontal="center" vertical="center"/>
    </xf>
    <xf numFmtId="0" fontId="29" fillId="0" borderId="0" xfId="0" applyFont="1" applyAlignment="1">
      <alignment horizontal="center" vertical="center"/>
    </xf>
    <xf numFmtId="0" fontId="37" fillId="47" borderId="36"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2" xfId="0" applyFont="1" applyBorder="1" applyAlignment="1">
      <alignment horizontal="center" vertical="center" wrapText="1"/>
    </xf>
    <xf numFmtId="168" fontId="37" fillId="51" borderId="36" xfId="0" applyNumberFormat="1" applyFont="1" applyFill="1" applyBorder="1" applyAlignment="1">
      <alignment horizontal="center" vertical="center" wrapText="1"/>
    </xf>
    <xf numFmtId="0" fontId="49" fillId="47" borderId="36" xfId="0" applyFont="1" applyFill="1" applyBorder="1" applyAlignment="1">
      <alignment horizontal="center" vertical="center" wrapText="1"/>
    </xf>
    <xf numFmtId="0" fontId="49" fillId="47" borderId="30" xfId="0" applyFont="1" applyFill="1" applyBorder="1" applyAlignment="1">
      <alignment horizontal="center" vertical="center" wrapText="1"/>
    </xf>
    <xf numFmtId="0" fontId="37" fillId="51" borderId="102" xfId="0" applyFont="1" applyFill="1" applyBorder="1" applyAlignment="1">
      <alignment horizontal="center" vertical="center" wrapText="1"/>
    </xf>
    <xf numFmtId="168" fontId="37" fillId="47" borderId="36" xfId="0" applyNumberFormat="1" applyFont="1" applyFill="1" applyBorder="1" applyAlignment="1">
      <alignment horizontal="center" vertical="center" wrapText="1"/>
    </xf>
    <xf numFmtId="0" fontId="37" fillId="47" borderId="36" xfId="0" quotePrefix="1" applyFont="1" applyFill="1" applyBorder="1" applyAlignment="1">
      <alignment horizontal="center" vertical="center" wrapText="1"/>
    </xf>
    <xf numFmtId="0" fontId="49" fillId="47" borderId="60" xfId="0" applyFont="1" applyFill="1" applyBorder="1" applyAlignment="1">
      <alignment horizontal="center" vertical="center" wrapText="1"/>
    </xf>
    <xf numFmtId="0" fontId="49" fillId="47" borderId="70" xfId="0" applyFont="1" applyFill="1" applyBorder="1" applyAlignment="1">
      <alignment horizontal="center" vertical="center" wrapText="1"/>
    </xf>
    <xf numFmtId="0" fontId="37" fillId="47" borderId="23" xfId="0" applyFont="1" applyFill="1" applyBorder="1" applyAlignment="1">
      <alignment horizontal="center" vertical="center" wrapText="1"/>
    </xf>
    <xf numFmtId="0" fontId="29" fillId="47" borderId="35" xfId="0" applyFont="1" applyFill="1" applyBorder="1" applyAlignment="1">
      <alignment horizontal="center" vertical="center" wrapText="1"/>
    </xf>
    <xf numFmtId="0" fontId="29" fillId="51" borderId="57" xfId="0" applyFont="1" applyFill="1" applyBorder="1" applyAlignment="1">
      <alignment horizontal="center" vertical="center" wrapText="1"/>
    </xf>
    <xf numFmtId="168" fontId="29" fillId="51" borderId="57" xfId="0" applyNumberFormat="1" applyFont="1" applyFill="1" applyBorder="1" applyAlignment="1">
      <alignment horizontal="center" vertical="center" wrapText="1"/>
    </xf>
    <xf numFmtId="167" fontId="49" fillId="51" borderId="34" xfId="0" applyNumberFormat="1" applyFont="1" applyFill="1" applyBorder="1" applyAlignment="1">
      <alignment horizontal="center" vertical="center" wrapText="1"/>
    </xf>
    <xf numFmtId="167" fontId="37" fillId="47" borderId="36" xfId="0" applyNumberFormat="1" applyFont="1" applyFill="1" applyBorder="1" applyAlignment="1">
      <alignment horizontal="center" vertical="center" wrapText="1"/>
    </xf>
    <xf numFmtId="165" fontId="29" fillId="47" borderId="36" xfId="0" applyNumberFormat="1" applyFont="1" applyFill="1" applyBorder="1" applyAlignment="1">
      <alignment horizontal="center" vertical="center" wrapText="1"/>
    </xf>
    <xf numFmtId="167" fontId="29" fillId="47" borderId="36" xfId="0" applyNumberFormat="1" applyFont="1" applyFill="1" applyBorder="1" applyAlignment="1">
      <alignment horizontal="center" vertical="center" wrapText="1"/>
    </xf>
    <xf numFmtId="0" fontId="50" fillId="34" borderId="36" xfId="0" applyFont="1" applyFill="1" applyBorder="1" applyAlignment="1">
      <alignment horizontal="center" vertical="center" wrapText="1"/>
    </xf>
    <xf numFmtId="182" fontId="49" fillId="51" borderId="32" xfId="0" applyNumberFormat="1" applyFont="1" applyFill="1" applyBorder="1" applyAlignment="1">
      <alignment horizontal="center" vertical="center" wrapText="1"/>
    </xf>
    <xf numFmtId="183" fontId="49" fillId="51" borderId="32" xfId="0" applyNumberFormat="1" applyFont="1" applyFill="1" applyBorder="1" applyAlignment="1">
      <alignment horizontal="center" vertical="center" wrapText="1"/>
    </xf>
    <xf numFmtId="184" fontId="49" fillId="51" borderId="32" xfId="0" applyNumberFormat="1" applyFont="1" applyFill="1" applyBorder="1" applyAlignment="1">
      <alignment horizontal="center" vertical="center" wrapText="1"/>
    </xf>
    <xf numFmtId="177" fontId="29" fillId="51" borderId="29" xfId="0" applyNumberFormat="1" applyFont="1" applyFill="1" applyBorder="1" applyAlignment="1">
      <alignment horizontal="center" vertical="center" wrapText="1"/>
    </xf>
    <xf numFmtId="0" fontId="29" fillId="0" borderId="0" xfId="0" applyFont="1"/>
    <xf numFmtId="0" fontId="29"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29" fillId="0" borderId="0" xfId="0" applyFont="1" applyAlignment="1" applyProtection="1">
      <alignment horizontal="center"/>
      <protection hidden="1"/>
    </xf>
    <xf numFmtId="0" fontId="28" fillId="0" borderId="0" xfId="0"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0" fontId="28" fillId="0" borderId="0" xfId="0" applyFont="1" applyAlignment="1" applyProtection="1">
      <alignment horizontal="center"/>
      <protection hidden="1"/>
    </xf>
    <xf numFmtId="0" fontId="31" fillId="0" borderId="0" xfId="0" applyFont="1" applyAlignment="1" applyProtection="1">
      <alignment horizontal="left" vertical="center" wrapText="1"/>
      <protection locked="0" hidden="1"/>
    </xf>
    <xf numFmtId="0" fontId="51" fillId="47" borderId="79" xfId="0" applyFont="1" applyFill="1" applyBorder="1" applyAlignment="1">
      <alignment horizontal="center" vertical="center" wrapText="1"/>
    </xf>
    <xf numFmtId="0" fontId="6" fillId="0" borderId="46" xfId="0" applyFont="1" applyBorder="1" applyAlignment="1" applyProtection="1">
      <alignment horizontal="center" vertical="center" wrapText="1"/>
      <protection hidden="1"/>
    </xf>
    <xf numFmtId="169" fontId="31" fillId="0" borderId="0" xfId="0" applyNumberFormat="1" applyFont="1" applyAlignment="1" applyProtection="1">
      <alignment horizontal="left" vertical="center" wrapText="1"/>
      <protection hidden="1"/>
    </xf>
    <xf numFmtId="173" fontId="35" fillId="0" borderId="0" xfId="0" applyNumberFormat="1" applyFont="1" applyAlignment="1" applyProtection="1">
      <alignment horizontal="left" vertical="center" wrapText="1"/>
      <protection hidden="1"/>
    </xf>
    <xf numFmtId="0" fontId="22" fillId="0" borderId="0" xfId="0" applyFont="1"/>
    <xf numFmtId="0" fontId="35" fillId="0" borderId="0" xfId="0" applyFont="1" applyAlignment="1" applyProtection="1">
      <alignment vertical="center" wrapText="1"/>
      <protection hidden="1"/>
    </xf>
    <xf numFmtId="0" fontId="35" fillId="0" borderId="0" xfId="0" applyFont="1" applyAlignment="1" applyProtection="1">
      <alignment horizontal="left" vertical="center" wrapText="1"/>
      <protection hidden="1"/>
    </xf>
    <xf numFmtId="0" fontId="35" fillId="0" borderId="0" xfId="0" applyFont="1" applyProtection="1">
      <protection hidden="1"/>
    </xf>
    <xf numFmtId="0" fontId="52" fillId="0" borderId="0" xfId="0" applyFont="1" applyProtection="1">
      <protection hidden="1"/>
    </xf>
    <xf numFmtId="1" fontId="29" fillId="0" borderId="0" xfId="0" applyNumberFormat="1" applyFont="1" applyAlignment="1" applyProtection="1">
      <alignment vertical="center" wrapText="1"/>
      <protection hidden="1"/>
    </xf>
    <xf numFmtId="0" fontId="52" fillId="0" borderId="0" xfId="0" applyFont="1" applyAlignment="1" applyProtection="1">
      <alignment horizontal="center" vertical="center" wrapText="1"/>
      <protection hidden="1"/>
    </xf>
    <xf numFmtId="2" fontId="35" fillId="0" borderId="0" xfId="48" applyNumberFormat="1" applyFont="1" applyFill="1" applyAlignment="1" applyProtection="1">
      <alignment horizontal="left" vertical="center" wrapText="1"/>
      <protection hidden="1"/>
    </xf>
    <xf numFmtId="0" fontId="31" fillId="38" borderId="0" xfId="0" applyFont="1" applyFill="1" applyProtection="1">
      <protection hidden="1"/>
    </xf>
    <xf numFmtId="0" fontId="46" fillId="38" borderId="0" xfId="0" applyFont="1" applyFill="1"/>
    <xf numFmtId="0" fontId="32" fillId="38" borderId="0" xfId="0" applyFont="1" applyFill="1" applyAlignment="1" applyProtection="1">
      <alignment horizontal="left" vertical="center" wrapText="1"/>
      <protection hidden="1"/>
    </xf>
    <xf numFmtId="0" fontId="32" fillId="38" borderId="0" xfId="0" applyFont="1" applyFill="1" applyAlignment="1" applyProtection="1">
      <alignment horizontal="justify" vertical="justify" wrapText="1"/>
      <protection hidden="1"/>
    </xf>
    <xf numFmtId="0" fontId="32" fillId="38" borderId="0" xfId="0" applyFont="1" applyFill="1" applyAlignment="1" applyProtection="1">
      <alignment horizontal="left"/>
      <protection hidden="1"/>
    </xf>
    <xf numFmtId="0" fontId="28" fillId="38" borderId="0" xfId="0" applyFont="1" applyFill="1" applyAlignment="1" applyProtection="1">
      <alignment horizontal="left" vertical="center" wrapText="1"/>
      <protection hidden="1"/>
    </xf>
    <xf numFmtId="0" fontId="29" fillId="38" borderId="0" xfId="0" applyFont="1" applyFill="1" applyAlignment="1">
      <alignment vertical="center"/>
    </xf>
    <xf numFmtId="0" fontId="53" fillId="38" borderId="0" xfId="0" applyFont="1" applyFill="1" applyAlignment="1">
      <alignment horizontal="left" vertical="center"/>
    </xf>
    <xf numFmtId="0" fontId="31" fillId="38" borderId="0" xfId="0" applyFont="1" applyFill="1" applyAlignment="1" applyProtection="1">
      <alignment vertical="justify" wrapText="1"/>
      <protection hidden="1"/>
    </xf>
    <xf numFmtId="1" fontId="31" fillId="0" borderId="0" xfId="0" applyNumberFormat="1"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4" fontId="5" fillId="0" borderId="0" xfId="0" applyNumberFormat="1"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5" fillId="0" borderId="0" xfId="0" applyNumberFormat="1" applyFont="1" applyAlignment="1" applyProtection="1">
      <alignment horizontal="center" vertical="center" wrapText="1"/>
      <protection hidden="1"/>
    </xf>
    <xf numFmtId="167" fontId="5" fillId="0" borderId="0" xfId="0" applyNumberFormat="1" applyFont="1" applyAlignment="1" applyProtection="1">
      <alignment horizontal="center" vertical="center" wrapText="1"/>
      <protection hidden="1"/>
    </xf>
    <xf numFmtId="168" fontId="5" fillId="0" borderId="0" xfId="0" applyNumberFormat="1"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168" fontId="46" fillId="0" borderId="0" xfId="0" applyNumberFormat="1" applyFont="1"/>
    <xf numFmtId="2" fontId="46" fillId="0" borderId="0" xfId="0" applyNumberFormat="1" applyFont="1"/>
    <xf numFmtId="0" fontId="31" fillId="38" borderId="0" xfId="0" applyFont="1" applyFill="1" applyAlignment="1" applyProtection="1">
      <alignment horizontal="center" vertical="center"/>
      <protection hidden="1"/>
    </xf>
    <xf numFmtId="168" fontId="31" fillId="38" borderId="0" xfId="0" applyNumberFormat="1" applyFont="1" applyFill="1" applyAlignment="1" applyProtection="1">
      <alignment horizontal="center" vertical="center"/>
      <protection hidden="1"/>
    </xf>
    <xf numFmtId="0" fontId="46" fillId="0" borderId="0" xfId="0" applyFont="1" applyAlignment="1">
      <alignment horizontal="left" vertical="center" wrapText="1"/>
    </xf>
    <xf numFmtId="1" fontId="29" fillId="0" borderId="0" xfId="0" applyNumberFormat="1" applyFont="1" applyProtection="1">
      <protection hidden="1"/>
    </xf>
    <xf numFmtId="0" fontId="29" fillId="0" borderId="0" xfId="0" applyFont="1" applyAlignment="1" applyProtection="1">
      <alignment horizontal="justify" vertical="center" wrapText="1"/>
      <protection hidden="1"/>
    </xf>
    <xf numFmtId="0" fontId="46" fillId="0" borderId="0" xfId="0" applyFont="1" applyAlignment="1">
      <alignment horizontal="justify" vertical="center" wrapText="1"/>
    </xf>
    <xf numFmtId="0" fontId="35" fillId="0" borderId="0" xfId="50" applyFont="1" applyFill="1" applyProtection="1">
      <alignment horizontal="center"/>
      <protection hidden="1"/>
    </xf>
    <xf numFmtId="0" fontId="31" fillId="0" borderId="12" xfId="0" applyFont="1" applyBorder="1" applyProtection="1">
      <protection hidden="1"/>
    </xf>
    <xf numFmtId="2" fontId="31" fillId="44" borderId="0" xfId="49" applyFont="1" applyBorder="1" applyAlignment="1">
      <protection locked="0"/>
    </xf>
    <xf numFmtId="2" fontId="46" fillId="44" borderId="0" xfId="49" applyFont="1" applyBorder="1" applyAlignment="1">
      <protection locked="0"/>
    </xf>
    <xf numFmtId="0" fontId="29" fillId="0" borderId="0" xfId="0" applyFont="1" applyAlignment="1" applyProtection="1">
      <alignment vertical="center" wrapText="1"/>
      <protection hidden="1"/>
    </xf>
    <xf numFmtId="0" fontId="31" fillId="0" borderId="0" xfId="48" applyNumberFormat="1" applyFont="1" applyFill="1" applyAlignment="1" applyProtection="1">
      <alignment horizontal="center" vertical="center" wrapText="1"/>
      <protection hidden="1"/>
    </xf>
    <xf numFmtId="173" fontId="31" fillId="0" borderId="0" xfId="0" applyNumberFormat="1" applyFont="1" applyAlignment="1" applyProtection="1">
      <alignment horizontal="left" vertical="center" wrapText="1"/>
      <protection hidden="1"/>
    </xf>
    <xf numFmtId="168" fontId="5" fillId="0" borderId="57" xfId="0" applyNumberFormat="1" applyFont="1" applyBorder="1" applyAlignment="1" applyProtection="1">
      <alignment horizontal="center" vertical="center" wrapText="1"/>
      <protection hidden="1"/>
    </xf>
    <xf numFmtId="2" fontId="5" fillId="0" borderId="57" xfId="0" applyNumberFormat="1" applyFont="1" applyBorder="1" applyAlignment="1" applyProtection="1">
      <alignment horizontal="center" vertical="center" wrapText="1"/>
      <protection hidden="1"/>
    </xf>
    <xf numFmtId="168" fontId="5" fillId="0" borderId="29" xfId="0" applyNumberFormat="1" applyFont="1" applyBorder="1" applyAlignment="1" applyProtection="1">
      <alignment horizontal="center" vertical="center" wrapText="1"/>
      <protection hidden="1"/>
    </xf>
    <xf numFmtId="2" fontId="5" fillId="0" borderId="29" xfId="0" applyNumberFormat="1" applyFont="1" applyBorder="1" applyAlignment="1" applyProtection="1">
      <alignment horizontal="center" vertical="center" wrapText="1"/>
      <protection hidden="1"/>
    </xf>
    <xf numFmtId="0" fontId="31" fillId="38" borderId="88" xfId="0" applyFont="1" applyFill="1" applyBorder="1" applyAlignment="1" applyProtection="1">
      <alignment horizontal="center" vertical="center"/>
      <protection hidden="1"/>
    </xf>
    <xf numFmtId="168" fontId="31" fillId="0" borderId="89" xfId="0" applyNumberFormat="1" applyFont="1" applyBorder="1" applyAlignment="1" applyProtection="1">
      <alignment horizontal="center" vertical="center"/>
      <protection hidden="1"/>
    </xf>
    <xf numFmtId="0" fontId="31" fillId="38" borderId="90" xfId="0" applyFont="1" applyFill="1" applyBorder="1" applyAlignment="1" applyProtection="1">
      <alignment horizontal="center" vertical="center"/>
      <protection hidden="1"/>
    </xf>
    <xf numFmtId="0" fontId="37" fillId="0" borderId="0" xfId="0" applyFont="1" applyProtection="1">
      <protection hidden="1"/>
    </xf>
    <xf numFmtId="0" fontId="37" fillId="0" borderId="0" xfId="0" applyFont="1" applyAlignment="1" applyProtection="1">
      <alignment vertical="center" wrapText="1"/>
      <protection hidden="1"/>
    </xf>
    <xf numFmtId="0" fontId="34" fillId="0" borderId="0" xfId="0" applyFont="1" applyProtection="1">
      <protection hidden="1"/>
    </xf>
    <xf numFmtId="0" fontId="5" fillId="0" borderId="20"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168" fontId="5" fillId="0" borderId="37" xfId="0" applyNumberFormat="1" applyFont="1" applyBorder="1" applyAlignment="1" applyProtection="1">
      <alignment horizontal="center" vertical="center" wrapText="1"/>
      <protection hidden="1"/>
    </xf>
    <xf numFmtId="168" fontId="5" fillId="0" borderId="31" xfId="0" applyNumberFormat="1" applyFont="1" applyBorder="1" applyAlignment="1" applyProtection="1">
      <alignment horizontal="center" vertical="center" wrapText="1"/>
      <protection hidden="1"/>
    </xf>
    <xf numFmtId="2" fontId="5" fillId="0" borderId="21" xfId="0" applyNumberFormat="1" applyFont="1" applyBorder="1" applyAlignment="1" applyProtection="1">
      <alignment horizontal="center" vertical="center" wrapText="1"/>
      <protection hidden="1"/>
    </xf>
    <xf numFmtId="2" fontId="5" fillId="0" borderId="22" xfId="0" applyNumberFormat="1"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168" fontId="49" fillId="51" borderId="34" xfId="0" applyNumberFormat="1" applyFont="1" applyFill="1" applyBorder="1" applyAlignment="1">
      <alignment horizontal="center" vertical="center" wrapText="1"/>
    </xf>
    <xf numFmtId="0" fontId="39" fillId="46" borderId="10" xfId="0" applyFont="1" applyFill="1" applyBorder="1" applyAlignment="1">
      <alignment horizontal="center" vertical="center" wrapText="1"/>
    </xf>
    <xf numFmtId="2" fontId="5" fillId="56" borderId="57" xfId="0" applyNumberFormat="1" applyFont="1" applyFill="1" applyBorder="1" applyAlignment="1" applyProtection="1">
      <alignment horizontal="center" vertical="center" wrapText="1"/>
      <protection hidden="1"/>
    </xf>
    <xf numFmtId="2" fontId="5" fillId="56" borderId="29" xfId="0" applyNumberFormat="1" applyFont="1" applyFill="1" applyBorder="1" applyAlignment="1" applyProtection="1">
      <alignment horizontal="center" vertical="center" wrapText="1"/>
      <protection hidden="1"/>
    </xf>
    <xf numFmtId="2" fontId="31" fillId="44" borderId="0" xfId="49" applyFont="1" applyBorder="1" applyAlignment="1">
      <alignment horizontal="center"/>
      <protection locked="0"/>
    </xf>
    <xf numFmtId="0" fontId="37" fillId="0" borderId="0" xfId="0" applyFont="1" applyAlignment="1" applyProtection="1">
      <alignment horizontal="center"/>
      <protection hidden="1"/>
    </xf>
    <xf numFmtId="0" fontId="31" fillId="38" borderId="1" xfId="0" applyFont="1" applyFill="1" applyBorder="1" applyAlignment="1">
      <alignment vertical="center" wrapText="1"/>
    </xf>
    <xf numFmtId="0" fontId="31" fillId="38" borderId="3" xfId="0" applyFont="1" applyFill="1" applyBorder="1" applyAlignment="1">
      <alignment vertical="center" wrapText="1"/>
    </xf>
    <xf numFmtId="0" fontId="57" fillId="55" borderId="46" xfId="0" applyFont="1" applyFill="1" applyBorder="1" applyAlignment="1">
      <alignment horizontal="center" vertical="center"/>
    </xf>
    <xf numFmtId="2" fontId="31" fillId="44" borderId="0" xfId="49" applyFont="1" applyBorder="1" applyAlignment="1">
      <alignment horizontal="center" vertical="center" wrapText="1"/>
      <protection locked="0"/>
    </xf>
    <xf numFmtId="0" fontId="30" fillId="38" borderId="0" xfId="0" applyFont="1" applyFill="1" applyAlignment="1" applyProtection="1">
      <alignment horizontal="left" vertical="center"/>
      <protection hidden="1"/>
    </xf>
    <xf numFmtId="0" fontId="28" fillId="38" borderId="0" xfId="0" applyFont="1" applyFill="1" applyAlignment="1" applyProtection="1">
      <alignment horizontal="justify" vertical="justify" wrapText="1"/>
      <protection hidden="1"/>
    </xf>
    <xf numFmtId="0" fontId="31" fillId="38" borderId="0" xfId="0" applyFont="1" applyFill="1" applyAlignment="1">
      <alignment horizontal="center" vertical="center"/>
    </xf>
    <xf numFmtId="168" fontId="31" fillId="38" borderId="0" xfId="0" applyNumberFormat="1" applyFont="1" applyFill="1" applyAlignment="1">
      <alignment horizontal="left" vertical="center"/>
    </xf>
    <xf numFmtId="0" fontId="56" fillId="38" borderId="0" xfId="0" applyFont="1" applyFill="1" applyAlignment="1">
      <alignment horizontal="center" vertical="center" wrapText="1"/>
    </xf>
    <xf numFmtId="2" fontId="60" fillId="0" borderId="36" xfId="0" applyNumberFormat="1" applyFont="1" applyBorder="1" applyAlignment="1" applyProtection="1">
      <alignment horizontal="center" vertical="center" wrapText="1"/>
      <protection hidden="1"/>
    </xf>
    <xf numFmtId="49" fontId="60" fillId="0" borderId="36" xfId="0" applyNumberFormat="1" applyFont="1" applyBorder="1" applyAlignment="1" applyProtection="1">
      <alignment horizontal="center" vertical="center" wrapText="1"/>
      <protection hidden="1"/>
    </xf>
    <xf numFmtId="2" fontId="60" fillId="0" borderId="30" xfId="0" applyNumberFormat="1" applyFont="1" applyBorder="1" applyAlignment="1" applyProtection="1">
      <alignment horizontal="center" vertical="center" wrapText="1"/>
      <protection hidden="1"/>
    </xf>
    <xf numFmtId="1" fontId="60" fillId="0" borderId="30" xfId="0" applyNumberFormat="1"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0" xfId="0" applyFont="1" applyAlignment="1" applyProtection="1">
      <alignment horizontal="center"/>
      <protection hidden="1"/>
    </xf>
    <xf numFmtId="0" fontId="44" fillId="38" borderId="0" xfId="0" applyFont="1" applyFill="1" applyAlignment="1">
      <alignment horizontal="center"/>
    </xf>
    <xf numFmtId="0" fontId="40" fillId="38" borderId="0" xfId="0" applyFont="1" applyFill="1" applyAlignment="1">
      <alignment horizontal="center"/>
    </xf>
    <xf numFmtId="169" fontId="40" fillId="38" borderId="0" xfId="0" applyNumberFormat="1" applyFont="1" applyFill="1" applyAlignment="1">
      <alignment horizontal="left"/>
    </xf>
    <xf numFmtId="0" fontId="40" fillId="2" borderId="0" xfId="0" applyFont="1" applyFill="1" applyAlignment="1">
      <alignment horizontal="center"/>
    </xf>
    <xf numFmtId="169" fontId="40" fillId="2" borderId="0" xfId="0" applyNumberFormat="1" applyFont="1" applyFill="1" applyAlignment="1">
      <alignment horizontal="left"/>
    </xf>
    <xf numFmtId="175" fontId="37" fillId="57" borderId="69" xfId="0" applyNumberFormat="1" applyFont="1" applyFill="1" applyBorder="1" applyAlignment="1">
      <alignment vertical="center"/>
    </xf>
    <xf numFmtId="175" fontId="37" fillId="57" borderId="64" xfId="0" applyNumberFormat="1" applyFont="1" applyFill="1" applyBorder="1" applyAlignment="1">
      <alignment vertical="center"/>
    </xf>
    <xf numFmtId="189" fontId="37" fillId="57" borderId="69" xfId="0" applyNumberFormat="1" applyFont="1" applyFill="1" applyBorder="1" applyAlignment="1">
      <alignment vertical="center"/>
    </xf>
    <xf numFmtId="166" fontId="37" fillId="57" borderId="25" xfId="0" applyNumberFormat="1" applyFont="1" applyFill="1" applyBorder="1" applyAlignment="1">
      <alignment vertical="center"/>
    </xf>
    <xf numFmtId="172" fontId="37" fillId="57" borderId="27" xfId="0" applyNumberFormat="1" applyFont="1" applyFill="1" applyBorder="1" applyAlignment="1">
      <alignment vertical="center"/>
    </xf>
    <xf numFmtId="0" fontId="29" fillId="50" borderId="111" xfId="0" applyFont="1" applyFill="1" applyBorder="1" applyAlignment="1">
      <alignment horizontal="center" vertical="center" wrapText="1"/>
    </xf>
    <xf numFmtId="0" fontId="37" fillId="57" borderId="46" xfId="0" applyFont="1" applyFill="1" applyBorder="1" applyAlignment="1">
      <alignment horizontal="center" vertical="center" wrapText="1"/>
    </xf>
    <xf numFmtId="0" fontId="31" fillId="57" borderId="36" xfId="0" applyFont="1" applyFill="1" applyBorder="1" applyAlignment="1">
      <alignment horizontal="center" vertical="center" wrapText="1"/>
    </xf>
    <xf numFmtId="167" fontId="31" fillId="57" borderId="36" xfId="0" applyNumberFormat="1" applyFont="1" applyFill="1" applyBorder="1" applyAlignment="1">
      <alignment horizontal="center" vertical="center"/>
    </xf>
    <xf numFmtId="0" fontId="37" fillId="57" borderId="26" xfId="0" applyFont="1" applyFill="1" applyBorder="1" applyAlignment="1">
      <alignment horizontal="center" vertical="center" wrapText="1"/>
    </xf>
    <xf numFmtId="0" fontId="37" fillId="47" borderId="35" xfId="0" applyFont="1" applyFill="1" applyBorder="1" applyAlignment="1">
      <alignment horizontal="center" vertical="center" wrapText="1"/>
    </xf>
    <xf numFmtId="0" fontId="37" fillId="47" borderId="24" xfId="0" applyFont="1" applyFill="1" applyBorder="1" applyAlignment="1">
      <alignment horizontal="center" vertical="center" wrapText="1"/>
    </xf>
    <xf numFmtId="2" fontId="29" fillId="51" borderId="37" xfId="0" applyNumberFormat="1" applyFont="1" applyFill="1" applyBorder="1" applyAlignment="1">
      <alignment horizontal="center" vertical="center" wrapText="1"/>
    </xf>
    <xf numFmtId="0" fontId="29" fillId="51" borderId="31" xfId="0" applyFont="1" applyFill="1" applyBorder="1" applyAlignment="1">
      <alignment horizontal="center" vertical="center" wrapText="1"/>
    </xf>
    <xf numFmtId="0" fontId="37" fillId="51" borderId="58" xfId="0" applyFont="1" applyFill="1" applyBorder="1" applyAlignment="1">
      <alignment horizontal="center" vertical="center" wrapText="1"/>
    </xf>
    <xf numFmtId="2" fontId="29" fillId="51" borderId="34" xfId="0" applyNumberFormat="1" applyFont="1" applyFill="1" applyBorder="1" applyAlignment="1">
      <alignment horizontal="center" vertical="center" wrapText="1"/>
    </xf>
    <xf numFmtId="0" fontId="29" fillId="51" borderId="32" xfId="0" applyFont="1" applyFill="1" applyBorder="1" applyAlignment="1">
      <alignment horizontal="center" vertical="center" wrapText="1"/>
    </xf>
    <xf numFmtId="0" fontId="37" fillId="57" borderId="64" xfId="0" applyFont="1" applyFill="1" applyBorder="1" applyAlignment="1">
      <alignment horizontal="center" vertical="center" wrapText="1"/>
    </xf>
    <xf numFmtId="0" fontId="29" fillId="54" borderId="37" xfId="0" applyFont="1" applyFill="1" applyBorder="1" applyAlignment="1">
      <alignment horizontal="center" vertical="center" wrapText="1"/>
    </xf>
    <xf numFmtId="168" fontId="29" fillId="51" borderId="37" xfId="0" applyNumberFormat="1" applyFont="1" applyFill="1" applyBorder="1" applyAlignment="1">
      <alignment horizontal="center" vertical="center" wrapText="1"/>
    </xf>
    <xf numFmtId="0" fontId="29" fillId="53" borderId="27" xfId="0" applyFont="1" applyFill="1" applyBorder="1" applyAlignment="1">
      <alignment horizontal="center" vertical="center" wrapText="1"/>
    </xf>
    <xf numFmtId="0" fontId="29" fillId="51" borderId="34" xfId="0" applyFont="1" applyFill="1" applyBorder="1" applyAlignment="1">
      <alignment horizontal="center" vertical="center" wrapText="1"/>
    </xf>
    <xf numFmtId="168" fontId="29" fillId="51" borderId="34" xfId="0" applyNumberFormat="1" applyFont="1" applyFill="1" applyBorder="1" applyAlignment="1">
      <alignment horizontal="center" vertical="center" wrapText="1"/>
    </xf>
    <xf numFmtId="0" fontId="31" fillId="58" borderId="36" xfId="0" applyFont="1" applyFill="1" applyBorder="1" applyAlignment="1">
      <alignment horizontal="center" vertical="center" wrapText="1"/>
    </xf>
    <xf numFmtId="167" fontId="29" fillId="51" borderId="37" xfId="0" applyNumberFormat="1" applyFont="1" applyFill="1" applyBorder="1" applyAlignment="1">
      <alignment horizontal="center" vertical="center" wrapText="1"/>
    </xf>
    <xf numFmtId="0" fontId="37" fillId="58" borderId="26" xfId="0" applyFont="1" applyFill="1" applyBorder="1" applyAlignment="1">
      <alignment horizontal="center" vertical="center" wrapText="1"/>
    </xf>
    <xf numFmtId="0" fontId="37" fillId="51" borderId="57" xfId="0" applyFont="1" applyFill="1" applyBorder="1" applyAlignment="1">
      <alignment horizontal="center" vertical="center" wrapText="1"/>
    </xf>
    <xf numFmtId="2" fontId="29" fillId="51" borderId="57" xfId="0" applyNumberFormat="1"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29" fillId="47" borderId="24" xfId="0" applyFont="1" applyFill="1" applyBorder="1" applyAlignment="1">
      <alignment horizontal="center" vertical="center" wrapText="1"/>
    </xf>
    <xf numFmtId="0" fontId="29" fillId="51" borderId="37" xfId="0" applyFont="1" applyFill="1" applyBorder="1" applyAlignment="1">
      <alignment horizontal="center" vertical="center" wrapText="1"/>
    </xf>
    <xf numFmtId="0" fontId="29" fillId="51" borderId="124" xfId="0" applyFont="1" applyFill="1" applyBorder="1" applyAlignment="1">
      <alignment horizontal="center" vertical="center" wrapText="1"/>
    </xf>
    <xf numFmtId="0" fontId="29" fillId="52" borderId="27" xfId="0" applyFont="1" applyFill="1" applyBorder="1" applyAlignment="1">
      <alignment horizontal="center" vertical="center" wrapText="1"/>
    </xf>
    <xf numFmtId="0" fontId="29" fillId="52" borderId="57" xfId="0" applyFont="1" applyFill="1" applyBorder="1" applyAlignment="1">
      <alignment horizontal="center" vertical="center" wrapText="1"/>
    </xf>
    <xf numFmtId="0" fontId="29" fillId="52" borderId="34" xfId="0" applyFont="1" applyFill="1" applyBorder="1" applyAlignment="1">
      <alignment horizontal="center" vertical="center" wrapText="1"/>
    </xf>
    <xf numFmtId="0" fontId="50" fillId="47" borderId="37" xfId="0" applyFont="1" applyFill="1" applyBorder="1" applyAlignment="1">
      <alignment horizontal="center" vertical="center" wrapText="1"/>
    </xf>
    <xf numFmtId="0" fontId="37" fillId="58" borderId="64" xfId="0" applyFont="1" applyFill="1" applyBorder="1" applyAlignment="1">
      <alignment horizontal="center" vertical="center" wrapText="1"/>
    </xf>
    <xf numFmtId="0" fontId="29" fillId="51" borderId="78" xfId="0" applyFont="1" applyFill="1" applyBorder="1" applyAlignment="1">
      <alignment horizontal="center" vertical="center" wrapText="1"/>
    </xf>
    <xf numFmtId="0" fontId="37" fillId="51" borderId="14" xfId="0" applyFont="1" applyFill="1" applyBorder="1" applyAlignment="1">
      <alignment horizontal="center" vertical="center" wrapText="1"/>
    </xf>
    <xf numFmtId="0" fontId="29" fillId="54" borderId="34" xfId="0" applyFont="1" applyFill="1" applyBorder="1" applyAlignment="1">
      <alignment horizontal="center" vertical="center" wrapText="1"/>
    </xf>
    <xf numFmtId="0" fontId="37" fillId="51" borderId="47" xfId="0" applyFont="1" applyFill="1" applyBorder="1" applyAlignment="1">
      <alignment horizontal="center" vertical="center" wrapText="1"/>
    </xf>
    <xf numFmtId="171" fontId="31" fillId="57" borderId="18" xfId="0" applyNumberFormat="1" applyFont="1" applyFill="1" applyBorder="1" applyAlignment="1">
      <alignment horizontal="center" vertical="center" wrapText="1"/>
    </xf>
    <xf numFmtId="2" fontId="37" fillId="44" borderId="18" xfId="49" applyFont="1" applyBorder="1" applyAlignment="1">
      <alignment horizontal="center" vertical="center" wrapText="1"/>
      <protection locked="0"/>
    </xf>
    <xf numFmtId="0" fontId="51" fillId="50" borderId="79" xfId="0" applyFont="1" applyFill="1" applyBorder="1" applyAlignment="1">
      <alignment horizontal="center" vertical="center"/>
    </xf>
    <xf numFmtId="2" fontId="37" fillId="56" borderId="32" xfId="0" applyNumberFormat="1" applyFont="1" applyFill="1" applyBorder="1" applyAlignment="1">
      <alignment horizontal="center" vertical="center"/>
    </xf>
    <xf numFmtId="0" fontId="6" fillId="0" borderId="19" xfId="0" applyFont="1" applyBorder="1" applyAlignment="1" applyProtection="1">
      <alignment horizontal="center" vertical="center" wrapText="1"/>
      <protection hidden="1"/>
    </xf>
    <xf numFmtId="168" fontId="5" fillId="0" borderId="64" xfId="0" applyNumberFormat="1" applyFont="1" applyBorder="1" applyAlignment="1" applyProtection="1">
      <alignment horizontal="center" vertical="center" wrapText="1"/>
      <protection hidden="1"/>
    </xf>
    <xf numFmtId="168" fontId="5" fillId="0" borderId="26" xfId="0" applyNumberFormat="1" applyFont="1" applyBorder="1" applyAlignment="1" applyProtection="1">
      <alignment horizontal="center" vertical="center" wrapText="1"/>
      <protection hidden="1"/>
    </xf>
    <xf numFmtId="2" fontId="5" fillId="0" borderId="26" xfId="0" applyNumberFormat="1" applyFont="1" applyBorder="1" applyAlignment="1" applyProtection="1">
      <alignment horizontal="center" vertical="center" wrapText="1"/>
      <protection hidden="1"/>
    </xf>
    <xf numFmtId="2" fontId="5" fillId="56" borderId="26" xfId="0" applyNumberFormat="1" applyFont="1" applyFill="1" applyBorder="1" applyAlignment="1" applyProtection="1">
      <alignment horizontal="center" vertical="center" wrapText="1"/>
      <protection hidden="1"/>
    </xf>
    <xf numFmtId="2" fontId="5" fillId="0" borderId="20" xfId="0" applyNumberFormat="1" applyFont="1" applyBorder="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60" fillId="0" borderId="0" xfId="0" applyNumberFormat="1" applyFont="1" applyAlignment="1" applyProtection="1">
      <alignment horizontal="center" vertical="center" wrapText="1"/>
      <protection hidden="1"/>
    </xf>
    <xf numFmtId="0" fontId="28" fillId="0" borderId="0" xfId="0" applyFont="1" applyAlignment="1" applyProtection="1">
      <alignment horizontal="left"/>
      <protection hidden="1"/>
    </xf>
    <xf numFmtId="0" fontId="31" fillId="0" borderId="0" xfId="0" applyFont="1" applyAlignment="1" applyProtection="1">
      <alignment horizontal="left"/>
      <protection hidden="1"/>
    </xf>
    <xf numFmtId="0" fontId="31" fillId="0" borderId="0" xfId="0" applyFont="1" applyAlignment="1" applyProtection="1">
      <alignment horizontal="left" vertical="center"/>
      <protection hidden="1"/>
    </xf>
    <xf numFmtId="0" fontId="28" fillId="38" borderId="0" xfId="0" applyFont="1" applyFill="1" applyAlignment="1" applyProtection="1">
      <alignment horizontal="left"/>
      <protection hidden="1"/>
    </xf>
    <xf numFmtId="0" fontId="56" fillId="38" borderId="0" xfId="0" applyFont="1" applyFill="1" applyAlignment="1">
      <alignment horizontal="left" vertical="center" wrapText="1"/>
    </xf>
    <xf numFmtId="0" fontId="31" fillId="0" borderId="0" xfId="0" applyFont="1" applyAlignment="1" applyProtection="1">
      <alignment horizontal="left" vertical="justify" wrapText="1"/>
      <protection hidden="1"/>
    </xf>
    <xf numFmtId="0" fontId="46" fillId="0" borderId="0" xfId="0" applyFont="1" applyAlignment="1">
      <alignment horizontal="left"/>
    </xf>
    <xf numFmtId="0" fontId="6" fillId="0" borderId="27"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5" fillId="0" borderId="0" xfId="0" applyFont="1" applyAlignment="1" applyProtection="1">
      <alignment horizontal="left"/>
      <protection hidden="1"/>
    </xf>
    <xf numFmtId="2" fontId="31" fillId="0" borderId="0" xfId="0" applyNumberFormat="1" applyFont="1" applyAlignment="1" applyProtection="1">
      <alignment horizontal="left"/>
      <protection hidden="1"/>
    </xf>
    <xf numFmtId="168" fontId="28" fillId="38" borderId="0" xfId="0" applyNumberFormat="1" applyFont="1" applyFill="1" applyAlignment="1" applyProtection="1">
      <alignment horizontal="left"/>
      <protection hidden="1"/>
    </xf>
    <xf numFmtId="0" fontId="31" fillId="38" borderId="0" xfId="0" applyFont="1" applyFill="1" applyAlignment="1" applyProtection="1">
      <alignment horizontal="left" vertical="top" wrapText="1"/>
      <protection hidden="1"/>
    </xf>
    <xf numFmtId="169" fontId="61" fillId="0" borderId="34" xfId="0" applyNumberFormat="1" applyFont="1" applyBorder="1" applyAlignment="1" applyProtection="1">
      <alignment horizontal="left" vertical="center" wrapText="1"/>
      <protection hidden="1"/>
    </xf>
    <xf numFmtId="169" fontId="61" fillId="0" borderId="32" xfId="0" applyNumberFormat="1" applyFont="1" applyBorder="1" applyAlignment="1" applyProtection="1">
      <alignment horizontal="left" vertical="center" wrapText="1"/>
      <protection hidden="1"/>
    </xf>
    <xf numFmtId="0" fontId="37" fillId="0" borderId="0" xfId="0" applyFont="1" applyAlignment="1" applyProtection="1">
      <alignment vertical="center"/>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justify" vertical="justify" wrapText="1"/>
      <protection hidden="1"/>
    </xf>
    <xf numFmtId="0" fontId="62" fillId="0" borderId="0" xfId="0" applyFont="1" applyAlignment="1" applyProtection="1">
      <alignment horizontal="left"/>
      <protection hidden="1"/>
    </xf>
    <xf numFmtId="0" fontId="65" fillId="0" borderId="27" xfId="0" applyFont="1" applyBorder="1" applyAlignment="1" applyProtection="1">
      <alignment horizontal="left" vertical="center" wrapText="1"/>
      <protection hidden="1"/>
    </xf>
    <xf numFmtId="49" fontId="4" fillId="0" borderId="36" xfId="0" applyNumberFormat="1" applyFont="1" applyBorder="1" applyAlignment="1" applyProtection="1">
      <alignment horizontal="center" vertical="center" wrapText="1"/>
      <protection hidden="1"/>
    </xf>
    <xf numFmtId="169" fontId="62" fillId="0" borderId="34" xfId="0" applyNumberFormat="1" applyFont="1" applyBorder="1" applyAlignment="1" applyProtection="1">
      <alignment horizontal="left" vertical="center" wrapText="1"/>
      <protection hidden="1"/>
    </xf>
    <xf numFmtId="2" fontId="4" fillId="0" borderId="30" xfId="0" applyNumberFormat="1" applyFont="1" applyBorder="1" applyAlignment="1" applyProtection="1">
      <alignment horizontal="center" vertical="center" wrapText="1"/>
      <protection hidden="1"/>
    </xf>
    <xf numFmtId="169" fontId="62" fillId="0" borderId="32" xfId="0" applyNumberFormat="1" applyFont="1" applyBorder="1" applyAlignment="1" applyProtection="1">
      <alignment horizontal="left" vertical="center" wrapText="1"/>
      <protection hidden="1"/>
    </xf>
    <xf numFmtId="0" fontId="66" fillId="0" borderId="0" xfId="0" applyFont="1" applyAlignment="1" applyProtection="1">
      <alignment horizontal="lef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65" fillId="0" borderId="18" xfId="0" applyFont="1" applyBorder="1" applyAlignment="1" applyProtection="1">
      <alignment horizontal="center" vertical="center" wrapText="1"/>
      <protection hidden="1"/>
    </xf>
    <xf numFmtId="0" fontId="65" fillId="0" borderId="38" xfId="0" applyFont="1" applyBorder="1" applyAlignment="1" applyProtection="1">
      <alignment horizontal="center" vertical="center" wrapText="1"/>
      <protection hidden="1"/>
    </xf>
    <xf numFmtId="0" fontId="67" fillId="0" borderId="18" xfId="0" applyFont="1" applyBorder="1" applyAlignment="1" applyProtection="1">
      <alignment horizontal="center" vertical="center" wrapText="1"/>
      <protection hidden="1"/>
    </xf>
    <xf numFmtId="0" fontId="65" fillId="0" borderId="68" xfId="0" applyFont="1" applyBorder="1" applyAlignment="1" applyProtection="1">
      <alignment horizontal="center" vertical="center" wrapText="1"/>
      <protection hidden="1"/>
    </xf>
    <xf numFmtId="0" fontId="65" fillId="0" borderId="19" xfId="0" applyFont="1" applyBorder="1" applyAlignment="1" applyProtection="1">
      <alignment horizontal="center" vertical="center" wrapText="1"/>
      <protection hidden="1"/>
    </xf>
    <xf numFmtId="174" fontId="4" fillId="0" borderId="0" xfId="0" applyNumberFormat="1" applyFont="1" applyAlignment="1" applyProtection="1">
      <alignment vertical="center" wrapText="1"/>
      <protection hidden="1"/>
    </xf>
    <xf numFmtId="0" fontId="4" fillId="0" borderId="0" xfId="0" applyFont="1" applyProtection="1">
      <protection hidden="1"/>
    </xf>
    <xf numFmtId="0" fontId="4" fillId="0" borderId="0" xfId="0" applyFont="1" applyAlignment="1" applyProtection="1">
      <alignment horizontal="left"/>
      <protection hidden="1"/>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1" fontId="4" fillId="0" borderId="30" xfId="0" applyNumberFormat="1" applyFont="1" applyBorder="1" applyAlignment="1" applyProtection="1">
      <alignment horizontal="center" vertical="center" wrapText="1"/>
      <protection hidden="1"/>
    </xf>
    <xf numFmtId="2" fontId="4" fillId="0" borderId="36" xfId="0" applyNumberFormat="1" applyFont="1" applyBorder="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62" fillId="0" borderId="0" xfId="0" applyFont="1"/>
    <xf numFmtId="0" fontId="62" fillId="38" borderId="0" xfId="0" applyFont="1" applyFill="1"/>
    <xf numFmtId="0" fontId="62" fillId="0" borderId="0" xfId="0" applyFont="1" applyAlignment="1">
      <alignment horizontal="left"/>
    </xf>
    <xf numFmtId="0" fontId="62" fillId="0" borderId="0" xfId="0" applyFont="1" applyAlignment="1">
      <alignment horizontal="center"/>
    </xf>
    <xf numFmtId="0" fontId="60" fillId="0" borderId="0" xfId="0" applyFont="1" applyAlignment="1" applyProtection="1">
      <alignment horizontal="left" vertical="center" wrapText="1"/>
      <protection hidden="1"/>
    </xf>
    <xf numFmtId="168" fontId="62" fillId="0" borderId="0" xfId="0" applyNumberFormat="1" applyFont="1" applyAlignment="1">
      <alignment horizontal="center"/>
    </xf>
    <xf numFmtId="2" fontId="62" fillId="0" borderId="0" xfId="0" applyNumberFormat="1" applyFont="1" applyAlignment="1">
      <alignment horizontal="center"/>
    </xf>
    <xf numFmtId="0" fontId="39" fillId="46" borderId="3" xfId="0" applyFont="1" applyFill="1" applyBorder="1" applyAlignment="1">
      <alignment horizontal="center" vertical="center" wrapText="1"/>
    </xf>
    <xf numFmtId="0" fontId="29" fillId="50" borderId="35" xfId="0" applyFont="1" applyFill="1" applyBorder="1" applyAlignment="1">
      <alignment horizontal="center" vertical="center" wrapText="1"/>
    </xf>
    <xf numFmtId="0" fontId="2" fillId="0" borderId="0" xfId="0" applyFont="1" applyAlignment="1">
      <alignment horizontal="center" vertical="center"/>
    </xf>
    <xf numFmtId="0" fontId="37" fillId="48" borderId="36" xfId="0" applyFont="1" applyFill="1" applyBorder="1" applyAlignment="1">
      <alignment horizontal="center" vertical="center" wrapText="1"/>
    </xf>
    <xf numFmtId="2" fontId="37" fillId="48" borderId="36" xfId="0" applyNumberFormat="1" applyFont="1" applyFill="1" applyBorder="1" applyAlignment="1">
      <alignment horizontal="center" vertical="center" wrapText="1"/>
    </xf>
    <xf numFmtId="0" fontId="31" fillId="59" borderId="36" xfId="0" applyFont="1" applyFill="1" applyBorder="1" applyAlignment="1">
      <alignment horizontal="center" vertical="center"/>
    </xf>
    <xf numFmtId="165" fontId="31" fillId="59" borderId="36" xfId="0" applyNumberFormat="1" applyFont="1" applyFill="1" applyBorder="1" applyAlignment="1">
      <alignment horizontal="center" vertical="center"/>
    </xf>
    <xf numFmtId="10" fontId="31" fillId="59" borderId="34" xfId="0" applyNumberFormat="1" applyFont="1" applyFill="1" applyBorder="1" applyAlignment="1">
      <alignment horizontal="center" vertical="center"/>
    </xf>
    <xf numFmtId="0" fontId="37" fillId="60" borderId="57" xfId="0" applyFont="1" applyFill="1" applyBorder="1" applyAlignment="1">
      <alignment horizontal="center" vertical="center" wrapText="1"/>
    </xf>
    <xf numFmtId="0" fontId="39" fillId="46" borderId="38" xfId="0" applyFont="1" applyFill="1" applyBorder="1" applyAlignment="1">
      <alignment horizontal="center" vertical="center" wrapText="1"/>
    </xf>
    <xf numFmtId="0" fontId="39" fillId="46" borderId="68" xfId="0" applyFont="1" applyFill="1" applyBorder="1" applyAlignment="1">
      <alignment horizontal="center" vertical="center" wrapText="1"/>
    </xf>
    <xf numFmtId="0" fontId="39" fillId="46" borderId="80" xfId="0" applyFont="1" applyFill="1" applyBorder="1" applyAlignment="1">
      <alignment horizontal="center" vertical="center" wrapText="1"/>
    </xf>
    <xf numFmtId="0" fontId="39" fillId="46" borderId="91" xfId="0" applyFont="1" applyFill="1" applyBorder="1" applyAlignment="1">
      <alignment horizontal="center" vertical="center" wrapText="1"/>
    </xf>
    <xf numFmtId="0" fontId="47" fillId="47" borderId="24" xfId="0" applyFont="1" applyFill="1" applyBorder="1" applyAlignment="1">
      <alignment horizontal="center" vertical="center" wrapText="1"/>
    </xf>
    <xf numFmtId="0" fontId="47" fillId="47" borderId="28" xfId="0" applyFont="1" applyFill="1" applyBorder="1" applyAlignment="1">
      <alignment horizontal="center" vertical="center" wrapText="1"/>
    </xf>
    <xf numFmtId="0" fontId="47" fillId="47" borderId="44" xfId="0" applyFont="1" applyFill="1" applyBorder="1" applyAlignment="1">
      <alignment horizontal="center" vertical="center" wrapText="1"/>
    </xf>
    <xf numFmtId="0" fontId="47" fillId="47" borderId="34" xfId="0" applyFont="1" applyFill="1" applyBorder="1" applyAlignment="1">
      <alignment horizontal="center" vertical="center" wrapText="1"/>
    </xf>
    <xf numFmtId="0" fontId="37" fillId="48" borderId="38" xfId="0" applyFont="1" applyFill="1" applyBorder="1" applyAlignment="1">
      <alignment horizontal="center" vertical="center" wrapText="1"/>
    </xf>
    <xf numFmtId="0" fontId="37" fillId="48" borderId="39" xfId="0" applyFont="1" applyFill="1" applyBorder="1" applyAlignment="1">
      <alignment horizontal="center" vertical="center" wrapText="1"/>
    </xf>
    <xf numFmtId="0" fontId="37" fillId="48" borderId="40" xfId="0" applyFont="1" applyFill="1" applyBorder="1" applyAlignment="1">
      <alignment horizontal="center" vertical="center" wrapText="1"/>
    </xf>
    <xf numFmtId="0" fontId="39" fillId="61" borderId="36" xfId="0" applyFont="1" applyFill="1" applyBorder="1" applyAlignment="1">
      <alignment horizontal="center" wrapText="1"/>
    </xf>
    <xf numFmtId="0" fontId="39" fillId="61" borderId="18" xfId="0" applyFont="1" applyFill="1" applyBorder="1" applyAlignment="1">
      <alignment horizontal="center" wrapText="1"/>
    </xf>
    <xf numFmtId="2" fontId="37" fillId="0" borderId="5" xfId="0" applyNumberFormat="1" applyFont="1" applyBorder="1" applyAlignment="1">
      <alignment horizontal="center" vertical="center" wrapText="1"/>
    </xf>
    <xf numFmtId="0" fontId="37" fillId="0" borderId="18" xfId="0" applyFont="1" applyBorder="1" applyAlignment="1">
      <alignment horizontal="center" vertical="center" wrapText="1"/>
    </xf>
    <xf numFmtId="0" fontId="46" fillId="0" borderId="0" xfId="0" quotePrefix="1" applyFont="1"/>
    <xf numFmtId="0" fontId="46" fillId="0" borderId="0" xfId="0" applyFont="1" applyAlignment="1">
      <alignment horizontal="center" vertical="center"/>
    </xf>
    <xf numFmtId="167" fontId="0" fillId="62" borderId="30" xfId="0" applyNumberFormat="1" applyFill="1" applyBorder="1" applyAlignment="1">
      <alignment horizontal="center" vertical="center"/>
    </xf>
    <xf numFmtId="167" fontId="0" fillId="62" borderId="32" xfId="0" applyNumberFormat="1" applyFill="1" applyBorder="1" applyAlignment="1">
      <alignment horizontal="center" vertical="center"/>
    </xf>
    <xf numFmtId="0" fontId="46" fillId="48" borderId="26" xfId="0" applyFont="1" applyFill="1" applyBorder="1" applyAlignment="1">
      <alignment horizontal="center" vertical="center"/>
    </xf>
    <xf numFmtId="0" fontId="46" fillId="48" borderId="27" xfId="0" applyFont="1" applyFill="1" applyBorder="1" applyAlignment="1">
      <alignment horizontal="center" vertical="center"/>
    </xf>
    <xf numFmtId="0" fontId="39" fillId="48" borderId="57" xfId="0" applyFont="1" applyFill="1" applyBorder="1" applyAlignment="1">
      <alignment horizontal="center" vertical="center" wrapText="1"/>
    </xf>
    <xf numFmtId="0" fontId="22" fillId="48" borderId="34" xfId="0" applyFont="1" applyFill="1" applyBorder="1" applyAlignment="1">
      <alignment horizontal="center" vertical="center"/>
    </xf>
    <xf numFmtId="0" fontId="22" fillId="0" borderId="0" xfId="0" applyFont="1" applyAlignment="1">
      <alignment horizontal="center" vertical="center"/>
    </xf>
    <xf numFmtId="0" fontId="39" fillId="48" borderId="34" xfId="0" applyFont="1" applyFill="1" applyBorder="1" applyAlignment="1">
      <alignment horizontal="center" vertical="center" wrapText="1"/>
    </xf>
    <xf numFmtId="0" fontId="22" fillId="48" borderId="29" xfId="0" applyFont="1" applyFill="1" applyBorder="1" applyAlignment="1">
      <alignment horizontal="center" vertical="center"/>
    </xf>
    <xf numFmtId="0" fontId="22" fillId="48" borderId="32" xfId="0" applyFont="1" applyFill="1" applyBorder="1" applyAlignment="1">
      <alignment horizontal="center" vertical="center"/>
    </xf>
    <xf numFmtId="0" fontId="39" fillId="0" borderId="0" xfId="0" applyFont="1" applyAlignment="1">
      <alignment horizontal="center" vertical="center" wrapText="1"/>
    </xf>
    <xf numFmtId="0" fontId="22" fillId="48" borderId="57" xfId="0" applyFont="1" applyFill="1" applyBorder="1" applyAlignment="1">
      <alignment horizontal="center" vertical="center"/>
    </xf>
    <xf numFmtId="11" fontId="31" fillId="59" borderId="36" xfId="0" applyNumberFormat="1" applyFont="1" applyFill="1" applyBorder="1" applyAlignment="1">
      <alignment horizontal="center" vertical="center"/>
    </xf>
    <xf numFmtId="49" fontId="31" fillId="59" borderId="36" xfId="0" applyNumberFormat="1" applyFont="1" applyFill="1" applyBorder="1" applyAlignment="1">
      <alignment horizontal="center" vertical="center"/>
    </xf>
    <xf numFmtId="2" fontId="37" fillId="56" borderId="30" xfId="0" applyNumberFormat="1" applyFont="1" applyFill="1" applyBorder="1" applyAlignment="1">
      <alignment horizontal="center" vertical="center" wrapText="1"/>
    </xf>
    <xf numFmtId="168" fontId="37" fillId="57" borderId="26" xfId="0" applyNumberFormat="1" applyFont="1" applyFill="1" applyBorder="1" applyAlignment="1" applyProtection="1">
      <alignment horizontal="center" vertical="center" wrapText="1"/>
      <protection locked="0"/>
    </xf>
    <xf numFmtId="168" fontId="37" fillId="57" borderId="27" xfId="0" applyNumberFormat="1" applyFont="1" applyFill="1" applyBorder="1" applyAlignment="1" applyProtection="1">
      <alignment horizontal="center" vertical="center" wrapText="1"/>
      <protection locked="0"/>
    </xf>
    <xf numFmtId="168" fontId="37" fillId="57" borderId="37" xfId="0" applyNumberFormat="1" applyFont="1" applyFill="1" applyBorder="1" applyAlignment="1" applyProtection="1">
      <alignment horizontal="center" vertical="center" wrapText="1"/>
      <protection locked="0"/>
    </xf>
    <xf numFmtId="168" fontId="37" fillId="57" borderId="34" xfId="0" applyNumberFormat="1" applyFont="1" applyFill="1" applyBorder="1" applyAlignment="1" applyProtection="1">
      <alignment horizontal="center" vertical="center" wrapText="1"/>
      <protection locked="0"/>
    </xf>
    <xf numFmtId="168" fontId="37" fillId="57" borderId="57" xfId="0" applyNumberFormat="1" applyFont="1" applyFill="1" applyBorder="1" applyAlignment="1" applyProtection="1">
      <alignment horizontal="center" vertical="center" wrapText="1"/>
      <protection locked="0"/>
    </xf>
    <xf numFmtId="168" fontId="37" fillId="58" borderId="57" xfId="0" applyNumberFormat="1" applyFont="1" applyFill="1" applyBorder="1" applyAlignment="1" applyProtection="1">
      <alignment horizontal="center" vertical="center" wrapText="1"/>
      <protection locked="0"/>
    </xf>
    <xf numFmtId="168" fontId="37" fillId="58" borderId="34" xfId="0" applyNumberFormat="1" applyFont="1" applyFill="1" applyBorder="1" applyAlignment="1" applyProtection="1">
      <alignment horizontal="center" vertical="center" wrapText="1"/>
      <protection locked="0"/>
    </xf>
    <xf numFmtId="168" fontId="37" fillId="58" borderId="37" xfId="0" applyNumberFormat="1" applyFont="1" applyFill="1" applyBorder="1" applyAlignment="1" applyProtection="1">
      <alignment horizontal="center" vertical="center" wrapText="1"/>
      <protection locked="0"/>
    </xf>
    <xf numFmtId="0" fontId="31" fillId="58" borderId="37" xfId="0" quotePrefix="1" applyFont="1" applyFill="1" applyBorder="1" applyAlignment="1" applyProtection="1">
      <alignment horizontal="center" vertical="center" wrapText="1"/>
      <protection locked="0"/>
    </xf>
    <xf numFmtId="168" fontId="31" fillId="58" borderId="36" xfId="0" applyNumberFormat="1" applyFont="1" applyFill="1" applyBorder="1" applyAlignment="1" applyProtection="1">
      <alignment horizontal="center" vertical="center" wrapText="1"/>
      <protection locked="0"/>
    </xf>
    <xf numFmtId="0" fontId="55" fillId="0" borderId="3" xfId="0" applyFont="1" applyBorder="1" applyAlignment="1">
      <alignment vertical="center" wrapText="1"/>
    </xf>
    <xf numFmtId="0" fontId="45" fillId="46" borderId="68" xfId="0" applyFont="1" applyFill="1" applyBorder="1" applyAlignment="1">
      <alignment horizontal="center" vertical="center" wrapText="1"/>
    </xf>
    <xf numFmtId="0" fontId="45" fillId="46" borderId="80"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xf>
    <xf numFmtId="0" fontId="1" fillId="0" borderId="0" xfId="0" applyFont="1"/>
    <xf numFmtId="0" fontId="1" fillId="56" borderId="70" xfId="0" applyFont="1" applyFill="1" applyBorder="1" applyAlignment="1">
      <alignment horizontal="center" vertical="center" wrapText="1"/>
    </xf>
    <xf numFmtId="0" fontId="1" fillId="56" borderId="28" xfId="0" applyFont="1" applyFill="1" applyBorder="1" applyAlignment="1">
      <alignment horizontal="left" vertical="center" wrapText="1"/>
    </xf>
    <xf numFmtId="0" fontId="1" fillId="38" borderId="0" xfId="0" applyFont="1" applyFill="1"/>
    <xf numFmtId="0" fontId="1" fillId="38" borderId="0" xfId="0" applyFont="1" applyFill="1" applyAlignment="1">
      <alignment horizontal="left"/>
    </xf>
    <xf numFmtId="0" fontId="1" fillId="38" borderId="0" xfId="0" applyFont="1" applyFill="1" applyAlignment="1">
      <alignment horizontal="center"/>
    </xf>
    <xf numFmtId="0" fontId="1" fillId="38" borderId="7" xfId="0" applyFont="1" applyFill="1" applyBorder="1" applyAlignment="1">
      <alignment horizontal="left"/>
    </xf>
    <xf numFmtId="0" fontId="1" fillId="2" borderId="0" xfId="0" applyFont="1" applyFill="1" applyAlignment="1">
      <alignment horizontal="center"/>
    </xf>
    <xf numFmtId="0" fontId="1" fillId="2" borderId="7" xfId="0" applyFont="1" applyFill="1" applyBorder="1" applyAlignment="1">
      <alignment horizontal="left"/>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wrapText="1"/>
    </xf>
    <xf numFmtId="2" fontId="1" fillId="44" borderId="18" xfId="49" applyFont="1" applyBorder="1" applyAlignment="1">
      <alignment horizontal="center" vertical="center"/>
      <protection locked="0"/>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169" fontId="1" fillId="57" borderId="37" xfId="0" applyNumberFormat="1" applyFont="1" applyFill="1" applyBorder="1" applyAlignment="1" applyProtection="1">
      <alignment horizontal="center" vertical="center" wrapText="1"/>
      <protection locked="0"/>
    </xf>
    <xf numFmtId="178" fontId="1" fillId="57" borderId="103" xfId="0" applyNumberFormat="1" applyFont="1" applyFill="1" applyBorder="1" applyAlignment="1" applyProtection="1">
      <alignment horizontal="center" vertical="center" wrapText="1"/>
      <protection locked="0"/>
    </xf>
    <xf numFmtId="2" fontId="1" fillId="47" borderId="34"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8" fontId="1" fillId="57" borderId="37" xfId="0" applyNumberFormat="1" applyFont="1" applyFill="1" applyBorder="1" applyAlignment="1" applyProtection="1">
      <alignment horizontal="center" vertical="center" wrapText="1"/>
      <protection locked="0"/>
    </xf>
    <xf numFmtId="168" fontId="1" fillId="57" borderId="36" xfId="0" applyNumberFormat="1"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169" fontId="1" fillId="57" borderId="36" xfId="0" applyNumberFormat="1" applyFont="1" applyFill="1" applyBorder="1" applyAlignment="1" applyProtection="1">
      <alignment horizontal="center" vertical="center" wrapText="1"/>
      <protection locked="0"/>
    </xf>
    <xf numFmtId="178" fontId="1" fillId="57" borderId="123" xfId="0" applyNumberFormat="1" applyFont="1" applyFill="1" applyBorder="1" applyAlignment="1" applyProtection="1">
      <alignment horizontal="center" vertical="center" wrapText="1"/>
      <protection locked="0"/>
    </xf>
    <xf numFmtId="167" fontId="1" fillId="47" borderId="34" xfId="0" applyNumberFormat="1" applyFont="1" applyFill="1" applyBorder="1" applyAlignment="1">
      <alignment horizontal="center" vertical="center" wrapText="1"/>
    </xf>
    <xf numFmtId="169" fontId="1" fillId="58" borderId="37" xfId="0" applyNumberFormat="1" applyFont="1" applyFill="1" applyBorder="1" applyAlignment="1" applyProtection="1">
      <alignment horizontal="center" vertical="center" wrapText="1"/>
      <protection locked="0"/>
    </xf>
    <xf numFmtId="178" fontId="1" fillId="58" borderId="103" xfId="0" applyNumberFormat="1" applyFont="1" applyFill="1" applyBorder="1" applyAlignment="1" applyProtection="1">
      <alignment horizontal="center" vertical="center" wrapText="1"/>
      <protection locked="0"/>
    </xf>
    <xf numFmtId="0" fontId="1" fillId="58" borderId="37" xfId="0" applyFont="1" applyFill="1" applyBorder="1" applyAlignment="1" applyProtection="1">
      <alignment horizontal="center" vertical="center" wrapText="1"/>
      <protection locked="0"/>
    </xf>
    <xf numFmtId="168" fontId="1" fillId="58" borderId="36" xfId="0" applyNumberFormat="1" applyFont="1" applyFill="1" applyBorder="1" applyAlignment="1" applyProtection="1">
      <alignment horizontal="center" vertical="center" wrapText="1"/>
      <protection locked="0"/>
    </xf>
    <xf numFmtId="169" fontId="1" fillId="41" borderId="71" xfId="0" applyNumberFormat="1" applyFont="1" applyFill="1" applyBorder="1" applyAlignment="1">
      <alignment horizontal="center" vertical="center" wrapText="1"/>
    </xf>
    <xf numFmtId="170" fontId="1" fillId="41" borderId="83"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0" fontId="1" fillId="41" borderId="62"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51" borderId="73" xfId="0" applyFont="1" applyFill="1" applyBorder="1" applyAlignment="1">
      <alignment horizontal="center" vertical="center" wrapText="1"/>
    </xf>
    <xf numFmtId="167" fontId="1" fillId="42" borderId="82"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42" borderId="37" xfId="0" applyFont="1" applyFill="1" applyBorder="1" applyAlignment="1">
      <alignment horizontal="center" vertical="center" wrapText="1"/>
    </xf>
    <xf numFmtId="168" fontId="1" fillId="42" borderId="30" xfId="0" applyNumberFormat="1" applyFont="1" applyFill="1" applyBorder="1" applyAlignment="1">
      <alignment horizontal="center" vertical="center" wrapText="1"/>
    </xf>
    <xf numFmtId="168" fontId="1" fillId="47" borderId="30" xfId="0" applyNumberFormat="1" applyFont="1" applyFill="1" applyBorder="1" applyAlignment="1">
      <alignment horizontal="center" vertical="center" wrapText="1"/>
    </xf>
    <xf numFmtId="168" fontId="1" fillId="47" borderId="32" xfId="0" applyNumberFormat="1" applyFont="1" applyFill="1" applyBorder="1" applyAlignment="1">
      <alignment horizontal="center" vertical="center" wrapText="1"/>
    </xf>
    <xf numFmtId="0" fontId="1" fillId="47" borderId="46"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xf>
    <xf numFmtId="0" fontId="1" fillId="36" borderId="36" xfId="0" applyFont="1" applyFill="1" applyBorder="1" applyAlignment="1">
      <alignment vertical="center"/>
    </xf>
    <xf numFmtId="0" fontId="1" fillId="36" borderId="0" xfId="0" applyFont="1" applyFill="1" applyAlignment="1">
      <alignment vertical="center"/>
    </xf>
    <xf numFmtId="0" fontId="1" fillId="36" borderId="0" xfId="0" applyFont="1" applyFill="1" applyAlignment="1">
      <alignment horizontal="left" vertical="center"/>
    </xf>
    <xf numFmtId="0" fontId="1" fillId="43" borderId="36" xfId="0" applyFont="1" applyFill="1" applyBorder="1" applyAlignment="1">
      <alignment vertical="center"/>
    </xf>
    <xf numFmtId="0" fontId="1" fillId="43" borderId="37" xfId="0" applyFont="1" applyFill="1" applyBorder="1" applyAlignment="1">
      <alignment vertical="center"/>
    </xf>
    <xf numFmtId="0" fontId="1" fillId="43" borderId="36" xfId="0" applyFont="1" applyFill="1" applyBorder="1" applyAlignment="1">
      <alignment horizontal="left" vertical="center"/>
    </xf>
    <xf numFmtId="0" fontId="1" fillId="43" borderId="37" xfId="0" applyFont="1" applyFill="1" applyBorder="1" applyAlignment="1">
      <alignment horizontal="left" vertical="center"/>
    </xf>
    <xf numFmtId="0" fontId="1" fillId="0" borderId="36" xfId="0" applyFont="1" applyBorder="1" applyAlignment="1">
      <alignment horizontal="left" vertical="center"/>
    </xf>
    <xf numFmtId="0" fontId="1" fillId="0" borderId="36" xfId="0" applyFont="1" applyBorder="1" applyAlignment="1">
      <alignment vertical="center"/>
    </xf>
    <xf numFmtId="10" fontId="1" fillId="0" borderId="36" xfId="0" applyNumberFormat="1" applyFont="1" applyBorder="1" applyAlignment="1">
      <alignment vertical="center"/>
    </xf>
    <xf numFmtId="0" fontId="1" fillId="0" borderId="36" xfId="0" quotePrefix="1" applyFont="1" applyBorder="1" applyAlignment="1">
      <alignment vertical="center"/>
    </xf>
    <xf numFmtId="0" fontId="1" fillId="0" borderId="0" xfId="0" quotePrefix="1" applyFont="1" applyAlignment="1">
      <alignment vertical="center"/>
    </xf>
    <xf numFmtId="168" fontId="1" fillId="0" borderId="0" xfId="0" applyNumberFormat="1" applyFont="1" applyAlignment="1">
      <alignment vertical="center"/>
    </xf>
    <xf numFmtId="167" fontId="1" fillId="0" borderId="0" xfId="0" applyNumberFormat="1" applyFont="1" applyAlignment="1">
      <alignment vertical="center"/>
    </xf>
    <xf numFmtId="0" fontId="1" fillId="38" borderId="0" xfId="0" applyFont="1" applyFill="1" applyAlignment="1">
      <alignment horizontal="left" vertical="center" wrapText="1"/>
    </xf>
    <xf numFmtId="187" fontId="1" fillId="0" borderId="0" xfId="0" applyNumberFormat="1" applyFont="1" applyAlignment="1">
      <alignment vertical="center"/>
    </xf>
    <xf numFmtId="180" fontId="1" fillId="35" borderId="46" xfId="0" applyNumberFormat="1" applyFont="1" applyFill="1" applyBorder="1" applyAlignment="1">
      <alignment horizontal="center" vertical="center" wrapText="1"/>
    </xf>
    <xf numFmtId="0" fontId="1" fillId="35" borderId="46" xfId="0" applyFont="1" applyFill="1" applyBorder="1" applyAlignment="1">
      <alignment horizontal="center" vertical="center" wrapText="1"/>
    </xf>
    <xf numFmtId="180" fontId="1" fillId="56" borderId="46" xfId="0" applyNumberFormat="1" applyFont="1" applyFill="1" applyBorder="1" applyAlignment="1">
      <alignment horizontal="center" vertical="center" wrapText="1"/>
    </xf>
    <xf numFmtId="1" fontId="1" fillId="35" borderId="46" xfId="0" applyNumberFormat="1" applyFont="1" applyFill="1" applyBorder="1" applyAlignment="1">
      <alignment horizontal="center" vertical="center" wrapText="1"/>
    </xf>
    <xf numFmtId="188" fontId="1" fillId="35" borderId="46" xfId="0" applyNumberFormat="1" applyFont="1" applyFill="1" applyBorder="1" applyAlignment="1">
      <alignment horizontal="center" vertical="center" wrapText="1"/>
    </xf>
    <xf numFmtId="168" fontId="1" fillId="35" borderId="46" xfId="0" applyNumberFormat="1" applyFont="1" applyFill="1" applyBorder="1" applyAlignment="1">
      <alignment horizontal="center" vertical="center" wrapText="1"/>
    </xf>
    <xf numFmtId="186" fontId="1" fillId="35" borderId="46" xfId="0" applyNumberFormat="1" applyFont="1" applyFill="1" applyBorder="1" applyAlignment="1">
      <alignment horizontal="center" vertical="center" wrapText="1"/>
    </xf>
    <xf numFmtId="181" fontId="1" fillId="35" borderId="27" xfId="0" applyNumberFormat="1" applyFont="1" applyFill="1" applyBorder="1" applyAlignment="1">
      <alignment horizontal="center" vertical="center" wrapText="1"/>
    </xf>
    <xf numFmtId="188" fontId="1" fillId="0" borderId="0" xfId="0" applyNumberFormat="1" applyFont="1" applyAlignment="1">
      <alignment vertical="center"/>
    </xf>
    <xf numFmtId="180" fontId="1" fillId="35" borderId="36" xfId="0" applyNumberFormat="1" applyFont="1" applyFill="1" applyBorder="1" applyAlignment="1">
      <alignment horizontal="center" vertical="center" wrapText="1"/>
    </xf>
    <xf numFmtId="0" fontId="1" fillId="35" borderId="36" xfId="0" applyFont="1" applyFill="1" applyBorder="1" applyAlignment="1">
      <alignment horizontal="center" vertical="center" wrapText="1"/>
    </xf>
    <xf numFmtId="168" fontId="1" fillId="56" borderId="36" xfId="0" applyNumberFormat="1" applyFont="1" applyFill="1" applyBorder="1" applyAlignment="1">
      <alignment horizontal="center" vertical="center" wrapText="1"/>
    </xf>
    <xf numFmtId="2" fontId="1" fillId="35" borderId="36" xfId="0" applyNumberFormat="1" applyFont="1" applyFill="1" applyBorder="1" applyAlignment="1">
      <alignment horizontal="center" vertical="center" wrapText="1"/>
    </xf>
    <xf numFmtId="188" fontId="1" fillId="35" borderId="36" xfId="0" applyNumberFormat="1" applyFont="1" applyFill="1" applyBorder="1" applyAlignment="1">
      <alignment horizontal="center" vertical="center" wrapText="1"/>
    </xf>
    <xf numFmtId="1" fontId="1" fillId="35" borderId="36" xfId="0" applyNumberFormat="1" applyFont="1" applyFill="1" applyBorder="1" applyAlignment="1">
      <alignment horizontal="center" vertical="center" wrapText="1"/>
    </xf>
    <xf numFmtId="168" fontId="1" fillId="35" borderId="36" xfId="0" applyNumberFormat="1" applyFont="1" applyFill="1" applyBorder="1" applyAlignment="1">
      <alignment horizontal="center" vertical="center" wrapText="1"/>
    </xf>
    <xf numFmtId="186" fontId="1" fillId="35" borderId="36" xfId="0" applyNumberFormat="1" applyFont="1" applyFill="1" applyBorder="1" applyAlignment="1">
      <alignment horizontal="center" vertical="center" wrapText="1"/>
    </xf>
    <xf numFmtId="181" fontId="1" fillId="35" borderId="34" xfId="0" applyNumberFormat="1" applyFont="1" applyFill="1" applyBorder="1" applyAlignment="1">
      <alignment horizontal="center" vertical="center" wrapText="1"/>
    </xf>
    <xf numFmtId="177" fontId="1" fillId="56" borderId="36" xfId="0" applyNumberFormat="1" applyFont="1" applyFill="1" applyBorder="1" applyAlignment="1">
      <alignment horizontal="center" vertical="center" wrapText="1"/>
    </xf>
    <xf numFmtId="165" fontId="1" fillId="35" borderId="36" xfId="0" applyNumberFormat="1" applyFont="1" applyFill="1" applyBorder="1" applyAlignment="1">
      <alignment horizontal="center" vertical="center" wrapText="1"/>
    </xf>
    <xf numFmtId="167" fontId="1" fillId="56" borderId="36" xfId="0" applyNumberFormat="1" applyFont="1" applyFill="1" applyBorder="1" applyAlignment="1">
      <alignment horizontal="center" vertical="center" wrapText="1"/>
    </xf>
    <xf numFmtId="165" fontId="1" fillId="56" borderId="36" xfId="0" applyNumberFormat="1" applyFont="1" applyFill="1" applyBorder="1" applyAlignment="1">
      <alignment horizontal="center" vertical="center" wrapText="1"/>
    </xf>
    <xf numFmtId="190" fontId="1" fillId="56" borderId="36" xfId="0" applyNumberFormat="1" applyFont="1" applyFill="1" applyBorder="1" applyAlignment="1">
      <alignment horizontal="center" vertical="center" wrapText="1"/>
    </xf>
    <xf numFmtId="180" fontId="1" fillId="59" borderId="36" xfId="0" applyNumberFormat="1" applyFont="1" applyFill="1" applyBorder="1" applyAlignment="1">
      <alignment horizontal="center" vertical="center" wrapText="1"/>
    </xf>
    <xf numFmtId="180" fontId="1" fillId="56" borderId="36" xfId="0" applyNumberFormat="1" applyFont="1" applyFill="1" applyBorder="1" applyAlignment="1">
      <alignment horizontal="center" vertical="center" wrapText="1"/>
    </xf>
    <xf numFmtId="180" fontId="1" fillId="35" borderId="30" xfId="0" applyNumberFormat="1" applyFont="1" applyFill="1" applyBorder="1" applyAlignment="1">
      <alignment horizontal="center" vertical="center" wrapText="1"/>
    </xf>
    <xf numFmtId="0" fontId="1" fillId="35" borderId="30" xfId="0" applyFont="1" applyFill="1" applyBorder="1" applyAlignment="1">
      <alignment horizontal="center" vertical="center" wrapText="1"/>
    </xf>
    <xf numFmtId="165" fontId="1" fillId="35" borderId="30" xfId="0" applyNumberFormat="1" applyFont="1" applyFill="1" applyBorder="1" applyAlignment="1">
      <alignment horizontal="center" vertical="center" wrapText="1"/>
    </xf>
    <xf numFmtId="188" fontId="1" fillId="35" borderId="30" xfId="0" applyNumberFormat="1" applyFont="1" applyFill="1" applyBorder="1" applyAlignment="1">
      <alignment horizontal="center" vertical="center" wrapText="1"/>
    </xf>
    <xf numFmtId="168" fontId="1" fillId="35" borderId="30" xfId="0" applyNumberFormat="1" applyFont="1" applyFill="1" applyBorder="1" applyAlignment="1">
      <alignment horizontal="center" vertical="center" wrapText="1"/>
    </xf>
    <xf numFmtId="10" fontId="1" fillId="35" borderId="32"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38" borderId="0" xfId="0" applyFont="1" applyFill="1" applyAlignment="1">
      <alignment vertical="center"/>
    </xf>
    <xf numFmtId="180" fontId="1" fillId="35" borderId="41" xfId="0" applyNumberFormat="1" applyFont="1" applyFill="1" applyBorder="1" applyAlignment="1">
      <alignment horizontal="center" vertical="center" wrapText="1"/>
    </xf>
    <xf numFmtId="0" fontId="1" fillId="35" borderId="41" xfId="0" applyFont="1" applyFill="1" applyBorder="1" applyAlignment="1">
      <alignment horizontal="center" vertical="center" wrapText="1"/>
    </xf>
    <xf numFmtId="180" fontId="1" fillId="56" borderId="41" xfId="0" applyNumberFormat="1" applyFont="1" applyFill="1" applyBorder="1" applyAlignment="1">
      <alignment horizontal="center" vertical="center" wrapText="1"/>
    </xf>
    <xf numFmtId="1" fontId="1" fillId="35" borderId="41" xfId="0" applyNumberFormat="1" applyFont="1" applyFill="1" applyBorder="1" applyAlignment="1">
      <alignment horizontal="center" vertical="center" wrapText="1"/>
    </xf>
    <xf numFmtId="168" fontId="1" fillId="35" borderId="41" xfId="0" applyNumberFormat="1" applyFont="1" applyFill="1" applyBorder="1" applyAlignment="1">
      <alignment horizontal="center" vertical="center" wrapText="1"/>
    </xf>
    <xf numFmtId="177" fontId="1" fillId="35" borderId="41" xfId="0" applyNumberFormat="1" applyFont="1" applyFill="1" applyBorder="1" applyAlignment="1">
      <alignment horizontal="center" vertical="center" wrapText="1"/>
    </xf>
    <xf numFmtId="181" fontId="1" fillId="35" borderId="43" xfId="0" applyNumberFormat="1" applyFont="1" applyFill="1" applyBorder="1" applyAlignment="1">
      <alignment horizontal="center" vertical="center" wrapText="1"/>
    </xf>
    <xf numFmtId="0" fontId="1" fillId="35" borderId="36" xfId="0" quotePrefix="1" applyFont="1" applyFill="1" applyBorder="1" applyAlignment="1">
      <alignment horizontal="center" vertical="center" wrapText="1"/>
    </xf>
    <xf numFmtId="177" fontId="1" fillId="35" borderId="36" xfId="0" applyNumberFormat="1" applyFont="1" applyFill="1" applyBorder="1" applyAlignment="1">
      <alignment horizontal="center" vertical="center" wrapText="1"/>
    </xf>
    <xf numFmtId="0" fontId="1" fillId="59" borderId="36" xfId="0" applyFont="1" applyFill="1" applyBorder="1" applyAlignment="1">
      <alignment horizontal="center" vertical="center" wrapText="1"/>
    </xf>
    <xf numFmtId="49" fontId="1" fillId="56" borderId="36" xfId="0" applyNumberFormat="1" applyFont="1" applyFill="1" applyBorder="1" applyAlignment="1">
      <alignment horizontal="center" vertical="center" wrapText="1"/>
    </xf>
    <xf numFmtId="167" fontId="1" fillId="56" borderId="30" xfId="0" applyNumberFormat="1" applyFont="1" applyFill="1" applyBorder="1" applyAlignment="1">
      <alignment horizontal="center" vertical="center" wrapText="1"/>
    </xf>
    <xf numFmtId="1" fontId="1" fillId="35" borderId="30" xfId="0" applyNumberFormat="1" applyFont="1" applyFill="1" applyBorder="1" applyAlignment="1">
      <alignment horizontal="center" vertical="center" wrapText="1"/>
    </xf>
    <xf numFmtId="0" fontId="1" fillId="38" borderId="0" xfId="0" applyFont="1" applyFill="1" applyAlignment="1">
      <alignment horizontal="center" vertical="center"/>
    </xf>
    <xf numFmtId="180" fontId="1" fillId="35" borderId="26" xfId="0" applyNumberFormat="1" applyFont="1" applyFill="1" applyBorder="1" applyAlignment="1">
      <alignment horizontal="center" vertical="center" wrapText="1"/>
    </xf>
    <xf numFmtId="180" fontId="1" fillId="35" borderId="57" xfId="0" applyNumberFormat="1" applyFont="1" applyFill="1" applyBorder="1" applyAlignment="1">
      <alignment horizontal="center" vertical="center" wrapText="1"/>
    </xf>
    <xf numFmtId="179" fontId="1" fillId="56" borderId="36" xfId="0" applyNumberFormat="1" applyFont="1" applyFill="1" applyBorder="1" applyAlignment="1">
      <alignment horizontal="center" vertical="center" wrapText="1"/>
    </xf>
    <xf numFmtId="180" fontId="1" fillId="59" borderId="57" xfId="0" applyNumberFormat="1" applyFont="1" applyFill="1" applyBorder="1" applyAlignment="1">
      <alignment horizontal="center" vertical="center" wrapText="1"/>
    </xf>
    <xf numFmtId="0" fontId="1" fillId="59" borderId="36" xfId="0" quotePrefix="1" applyFont="1" applyFill="1" applyBorder="1" applyAlignment="1">
      <alignment horizontal="center" vertical="center" wrapText="1"/>
    </xf>
    <xf numFmtId="165" fontId="1" fillId="59" borderId="36" xfId="0" applyNumberFormat="1" applyFont="1" applyFill="1" applyBorder="1" applyAlignment="1">
      <alignment horizontal="center" vertical="center" wrapText="1"/>
    </xf>
    <xf numFmtId="1" fontId="1" fillId="59" borderId="36" xfId="0" applyNumberFormat="1" applyFont="1" applyFill="1" applyBorder="1" applyAlignment="1">
      <alignment horizontal="center" vertical="center" wrapText="1"/>
    </xf>
    <xf numFmtId="168" fontId="1" fillId="59" borderId="36" xfId="0" applyNumberFormat="1" applyFont="1" applyFill="1" applyBorder="1" applyAlignment="1">
      <alignment horizontal="center" vertical="center" wrapText="1"/>
    </xf>
    <xf numFmtId="181" fontId="1" fillId="59" borderId="34" xfId="0" applyNumberFormat="1" applyFont="1" applyFill="1" applyBorder="1" applyAlignment="1">
      <alignment horizontal="center" vertical="center" wrapText="1"/>
    </xf>
    <xf numFmtId="180" fontId="1" fillId="59" borderId="29" xfId="0" applyNumberFormat="1" applyFont="1" applyFill="1" applyBorder="1" applyAlignment="1">
      <alignment horizontal="center" vertical="center" wrapText="1"/>
    </xf>
    <xf numFmtId="0" fontId="1" fillId="59" borderId="30" xfId="0" quotePrefix="1" applyFont="1" applyFill="1" applyBorder="1" applyAlignment="1">
      <alignment horizontal="center" vertical="center" wrapText="1"/>
    </xf>
    <xf numFmtId="0" fontId="1" fillId="59" borderId="30" xfId="0" applyFont="1" applyFill="1" applyBorder="1" applyAlignment="1">
      <alignment horizontal="center" vertical="center" wrapText="1"/>
    </xf>
    <xf numFmtId="165" fontId="1" fillId="59" borderId="30" xfId="0" applyNumberFormat="1" applyFont="1" applyFill="1" applyBorder="1" applyAlignment="1">
      <alignment horizontal="center" vertical="center" wrapText="1"/>
    </xf>
    <xf numFmtId="179" fontId="1" fillId="59" borderId="30" xfId="0" applyNumberFormat="1" applyFont="1" applyFill="1" applyBorder="1" applyAlignment="1">
      <alignment horizontal="center" vertical="center" wrapText="1"/>
    </xf>
    <xf numFmtId="176" fontId="1" fillId="59" borderId="30" xfId="0" applyNumberFormat="1" applyFont="1" applyFill="1" applyBorder="1" applyAlignment="1">
      <alignment horizontal="center" vertical="center" wrapText="1"/>
    </xf>
    <xf numFmtId="181" fontId="1" fillId="59" borderId="32" xfId="0" applyNumberFormat="1" applyFont="1" applyFill="1" applyBorder="1" applyAlignment="1">
      <alignment horizontal="center" vertical="center" wrapText="1"/>
    </xf>
    <xf numFmtId="10" fontId="1" fillId="0" borderId="0" xfId="0" applyNumberFormat="1" applyFont="1" applyAlignment="1">
      <alignment vertical="center"/>
    </xf>
    <xf numFmtId="0" fontId="1" fillId="0" borderId="0" xfId="0" applyFont="1" applyAlignment="1">
      <alignment horizontal="left"/>
    </xf>
    <xf numFmtId="0" fontId="1" fillId="35" borderId="66" xfId="0" applyFont="1" applyFill="1" applyBorder="1" applyAlignment="1">
      <alignment horizontal="center" vertical="center" wrapText="1"/>
    </xf>
    <xf numFmtId="0" fontId="1" fillId="35" borderId="43" xfId="0" applyFont="1" applyFill="1" applyBorder="1" applyAlignment="1">
      <alignment horizontal="center" vertical="center" wrapText="1"/>
    </xf>
    <xf numFmtId="2" fontId="1" fillId="48" borderId="36" xfId="0" applyNumberFormat="1" applyFont="1" applyFill="1" applyBorder="1" applyAlignment="1">
      <alignment horizontal="center" vertical="center" wrapText="1"/>
    </xf>
    <xf numFmtId="0" fontId="1" fillId="35" borderId="57" xfId="0" applyFont="1" applyFill="1" applyBorder="1" applyAlignment="1">
      <alignment horizontal="center" vertical="center" wrapText="1"/>
    </xf>
    <xf numFmtId="0" fontId="1" fillId="35" borderId="34" xfId="0" applyFont="1" applyFill="1" applyBorder="1" applyAlignment="1">
      <alignment horizontal="center" vertical="center" wrapText="1"/>
    </xf>
    <xf numFmtId="0" fontId="1" fillId="35" borderId="29" xfId="0" applyFont="1" applyFill="1" applyBorder="1" applyAlignment="1">
      <alignment horizontal="center" vertical="center" wrapText="1"/>
    </xf>
    <xf numFmtId="0" fontId="1" fillId="35" borderId="32" xfId="0" applyFont="1" applyFill="1" applyBorder="1" applyAlignment="1">
      <alignment horizontal="center" vertical="center" wrapText="1"/>
    </xf>
    <xf numFmtId="168" fontId="1" fillId="35" borderId="32" xfId="0" applyNumberFormat="1" applyFont="1" applyFill="1" applyBorder="1" applyAlignment="1">
      <alignment horizontal="center" vertical="center" wrapText="1"/>
    </xf>
    <xf numFmtId="2" fontId="1" fillId="48" borderId="58" xfId="0" applyNumberFormat="1" applyFont="1" applyFill="1" applyBorder="1" applyAlignment="1">
      <alignment horizontal="center" vertical="center" wrapText="1"/>
    </xf>
    <xf numFmtId="177" fontId="1" fillId="35" borderId="66" xfId="0" applyNumberFormat="1" applyFont="1" applyFill="1" applyBorder="1" applyAlignment="1">
      <alignment horizontal="center" vertical="center" wrapText="1"/>
    </xf>
    <xf numFmtId="176" fontId="1" fillId="35" borderId="66" xfId="0" applyNumberFormat="1" applyFont="1" applyFill="1" applyBorder="1" applyAlignment="1">
      <alignment horizontal="center" vertical="center" wrapText="1"/>
    </xf>
    <xf numFmtId="0" fontId="1" fillId="0" borderId="0" xfId="0" quotePrefix="1" applyFont="1"/>
    <xf numFmtId="185" fontId="1" fillId="0" borderId="0" xfId="0" applyNumberFormat="1" applyFont="1" applyAlignment="1">
      <alignment horizontal="center" vertical="center" wrapText="1"/>
    </xf>
    <xf numFmtId="0" fontId="1" fillId="60" borderId="26" xfId="0" applyFont="1" applyFill="1" applyBorder="1" applyAlignment="1">
      <alignment horizontal="center" vertical="center" wrapText="1"/>
    </xf>
    <xf numFmtId="0" fontId="1" fillId="47" borderId="66" xfId="0" applyFont="1" applyFill="1" applyBorder="1" applyAlignment="1">
      <alignment horizontal="center" vertical="center" wrapText="1"/>
    </xf>
    <xf numFmtId="0" fontId="1" fillId="47" borderId="41" xfId="0" applyFont="1" applyFill="1" applyBorder="1" applyAlignment="1">
      <alignment horizontal="center" vertical="center" wrapText="1"/>
    </xf>
    <xf numFmtId="0" fontId="1" fillId="47" borderId="61" xfId="0" applyFont="1" applyFill="1" applyBorder="1" applyAlignment="1">
      <alignment horizontal="center" vertical="center" wrapText="1"/>
    </xf>
    <xf numFmtId="168" fontId="1" fillId="47" borderId="66" xfId="0" applyNumberFormat="1" applyFont="1" applyFill="1" applyBorder="1" applyAlignment="1">
      <alignment horizontal="center" vertical="center" wrapText="1"/>
    </xf>
    <xf numFmtId="168" fontId="1" fillId="47" borderId="41" xfId="0" applyNumberFormat="1" applyFont="1" applyFill="1" applyBorder="1" applyAlignment="1">
      <alignment horizontal="center" vertical="center" wrapText="1"/>
    </xf>
    <xf numFmtId="168" fontId="1" fillId="47" borderId="34" xfId="0" applyNumberFormat="1" applyFont="1" applyFill="1" applyBorder="1" applyAlignment="1">
      <alignment horizontal="center" vertical="center" wrapText="1"/>
    </xf>
    <xf numFmtId="168" fontId="1" fillId="48" borderId="36" xfId="0" applyNumberFormat="1" applyFont="1" applyFill="1" applyBorder="1" applyAlignment="1">
      <alignment horizontal="center" vertical="center" wrapText="1"/>
    </xf>
    <xf numFmtId="0" fontId="1" fillId="60" borderId="57" xfId="0" applyFont="1" applyFill="1" applyBorder="1" applyAlignment="1">
      <alignment horizontal="center" vertical="center" wrapText="1"/>
    </xf>
    <xf numFmtId="0" fontId="1" fillId="47" borderId="57" xfId="0" applyFont="1" applyFill="1" applyBorder="1" applyAlignment="1">
      <alignment horizontal="center" vertical="center" wrapText="1"/>
    </xf>
    <xf numFmtId="0" fontId="1" fillId="47" borderId="36" xfId="0" applyFont="1" applyFill="1" applyBorder="1" applyAlignment="1">
      <alignment horizontal="center" vertical="center" wrapText="1"/>
    </xf>
    <xf numFmtId="0" fontId="1" fillId="47" borderId="60" xfId="0" applyFont="1" applyFill="1" applyBorder="1" applyAlignment="1">
      <alignment horizontal="center" vertical="center" wrapText="1"/>
    </xf>
    <xf numFmtId="168" fontId="1" fillId="47" borderId="57" xfId="0" applyNumberFormat="1" applyFont="1" applyFill="1" applyBorder="1" applyAlignment="1">
      <alignment horizontal="center" vertical="center" wrapText="1"/>
    </xf>
    <xf numFmtId="168" fontId="1" fillId="47" borderId="36" xfId="0" applyNumberFormat="1" applyFont="1" applyFill="1" applyBorder="1" applyAlignment="1">
      <alignment horizontal="center" vertical="center" wrapText="1"/>
    </xf>
    <xf numFmtId="0" fontId="1" fillId="47" borderId="34" xfId="0" applyFont="1" applyFill="1" applyBorder="1" applyAlignment="1">
      <alignment horizontal="center" vertical="center" wrapText="1"/>
    </xf>
    <xf numFmtId="168" fontId="1" fillId="48" borderId="36" xfId="0" applyNumberFormat="1" applyFont="1" applyFill="1" applyBorder="1" applyAlignment="1">
      <alignment horizontal="center"/>
    </xf>
    <xf numFmtId="168" fontId="1" fillId="47" borderId="29" xfId="0" applyNumberFormat="1" applyFont="1" applyFill="1" applyBorder="1" applyAlignment="1">
      <alignment horizontal="center" vertical="center" wrapText="1"/>
    </xf>
    <xf numFmtId="0" fontId="1" fillId="47" borderId="30" xfId="0" applyFont="1" applyFill="1" applyBorder="1" applyAlignment="1">
      <alignment horizontal="center" vertical="center" wrapText="1"/>
    </xf>
    <xf numFmtId="0" fontId="1" fillId="47" borderId="70" xfId="0" applyFont="1" applyFill="1" applyBorder="1" applyAlignment="1">
      <alignment horizontal="center" vertical="center" wrapText="1"/>
    </xf>
    <xf numFmtId="0" fontId="1" fillId="47" borderId="29" xfId="0" applyFont="1" applyFill="1" applyBorder="1" applyAlignment="1">
      <alignment horizontal="center" vertical="center" wrapText="1"/>
    </xf>
    <xf numFmtId="0" fontId="1" fillId="47" borderId="3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xf>
    <xf numFmtId="0" fontId="1" fillId="47" borderId="95" xfId="0" applyFont="1" applyFill="1" applyBorder="1" applyAlignment="1">
      <alignment horizontal="center" vertical="center" wrapText="1"/>
    </xf>
    <xf numFmtId="176" fontId="1" fillId="47" borderId="36" xfId="0" applyNumberFormat="1" applyFont="1" applyFill="1" applyBorder="1" applyAlignment="1">
      <alignment horizontal="center" vertical="center" wrapText="1"/>
    </xf>
    <xf numFmtId="177" fontId="1" fillId="47" borderId="30" xfId="0" applyNumberFormat="1" applyFont="1" applyFill="1" applyBorder="1" applyAlignment="1">
      <alignment horizontal="center" vertical="center" wrapText="1"/>
    </xf>
    <xf numFmtId="0" fontId="1" fillId="47" borderId="99" xfId="0" applyFont="1" applyFill="1" applyBorder="1" applyAlignment="1">
      <alignment horizontal="center" vertical="center" wrapText="1"/>
    </xf>
    <xf numFmtId="168" fontId="1" fillId="47" borderId="46" xfId="0" applyNumberFormat="1" applyFont="1" applyFill="1" applyBorder="1" applyAlignment="1">
      <alignment horizontal="center" vertical="center" wrapText="1"/>
    </xf>
    <xf numFmtId="168" fontId="1" fillId="47" borderId="69" xfId="0" applyNumberFormat="1" applyFont="1" applyFill="1" applyBorder="1" applyAlignment="1">
      <alignment horizontal="center" vertical="center" wrapText="1"/>
    </xf>
    <xf numFmtId="2" fontId="1" fillId="48" borderId="26" xfId="0" applyNumberFormat="1" applyFont="1" applyFill="1" applyBorder="1" applyAlignment="1">
      <alignment horizontal="center" vertical="center" wrapText="1"/>
    </xf>
    <xf numFmtId="2" fontId="1" fillId="48" borderId="46" xfId="0" applyNumberFormat="1" applyFont="1" applyFill="1" applyBorder="1" applyAlignment="1">
      <alignment horizontal="center" vertical="center" wrapText="1"/>
    </xf>
    <xf numFmtId="2" fontId="1" fillId="48" borderId="27" xfId="0" applyNumberFormat="1" applyFont="1" applyFill="1" applyBorder="1" applyAlignment="1">
      <alignment horizontal="center" vertical="center" wrapText="1"/>
    </xf>
    <xf numFmtId="168" fontId="1" fillId="47" borderId="27" xfId="0" applyNumberFormat="1" applyFont="1" applyFill="1" applyBorder="1" applyAlignment="1">
      <alignment horizontal="center" vertical="center" wrapText="1"/>
    </xf>
    <xf numFmtId="168" fontId="1" fillId="48" borderId="41" xfId="0" applyNumberFormat="1" applyFont="1" applyFill="1" applyBorder="1" applyAlignment="1">
      <alignment horizontal="center" vertical="center" wrapText="1"/>
    </xf>
    <xf numFmtId="2" fontId="1" fillId="48" borderId="57" xfId="0" applyNumberFormat="1" applyFont="1" applyFill="1" applyBorder="1" applyAlignment="1">
      <alignment horizontal="center" vertical="center" wrapText="1"/>
    </xf>
    <xf numFmtId="2" fontId="1" fillId="48" borderId="34" xfId="0" applyNumberFormat="1" applyFont="1" applyFill="1" applyBorder="1" applyAlignment="1">
      <alignment horizontal="center" vertical="center" wrapText="1"/>
    </xf>
    <xf numFmtId="0" fontId="1" fillId="60" borderId="29" xfId="0" applyFont="1" applyFill="1" applyBorder="1" applyAlignment="1">
      <alignment horizontal="center" vertical="center" wrapText="1"/>
    </xf>
    <xf numFmtId="2" fontId="1" fillId="48" borderId="29" xfId="0" applyNumberFormat="1" applyFont="1" applyFill="1" applyBorder="1" applyAlignment="1">
      <alignment horizontal="center" vertical="center" wrapText="1"/>
    </xf>
    <xf numFmtId="2" fontId="1" fillId="48" borderId="30" xfId="0" applyNumberFormat="1" applyFont="1" applyFill="1" applyBorder="1" applyAlignment="1">
      <alignment horizontal="center" vertical="center" wrapText="1"/>
    </xf>
    <xf numFmtId="2" fontId="1" fillId="48" borderId="32" xfId="0" applyNumberFormat="1" applyFont="1" applyFill="1" applyBorder="1" applyAlignment="1">
      <alignment horizontal="center" vertical="center" wrapText="1"/>
    </xf>
    <xf numFmtId="0" fontId="1" fillId="59" borderId="26" xfId="0" applyFont="1" applyFill="1" applyBorder="1" applyAlignment="1">
      <alignment horizontal="center" vertical="center" wrapText="1"/>
    </xf>
    <xf numFmtId="167" fontId="1" fillId="56" borderId="46" xfId="0" applyNumberFormat="1" applyFont="1" applyFill="1" applyBorder="1" applyAlignment="1">
      <alignment horizontal="center" vertical="center" wrapText="1"/>
    </xf>
    <xf numFmtId="167" fontId="1" fillId="56" borderId="27" xfId="0" applyNumberFormat="1" applyFont="1" applyFill="1" applyBorder="1" applyAlignment="1">
      <alignment horizontal="center" vertical="center" wrapText="1"/>
    </xf>
    <xf numFmtId="0" fontId="1" fillId="56" borderId="46" xfId="0" applyFont="1" applyFill="1" applyBorder="1" applyAlignment="1">
      <alignment horizontal="center" vertical="center" wrapText="1"/>
    </xf>
    <xf numFmtId="0" fontId="1" fillId="56" borderId="27" xfId="0" applyFont="1" applyFill="1" applyBorder="1" applyAlignment="1">
      <alignment horizontal="center" vertical="center" wrapText="1"/>
    </xf>
    <xf numFmtId="0" fontId="1" fillId="59" borderId="57" xfId="0" applyFont="1" applyFill="1" applyBorder="1" applyAlignment="1">
      <alignment horizontal="center" vertical="center" wrapText="1"/>
    </xf>
    <xf numFmtId="167" fontId="1" fillId="56" borderId="34" xfId="0" applyNumberFormat="1" applyFont="1" applyFill="1" applyBorder="1" applyAlignment="1">
      <alignment horizontal="center" vertical="center" wrapText="1"/>
    </xf>
    <xf numFmtId="0" fontId="1" fillId="56" borderId="36" xfId="0" applyFont="1" applyFill="1" applyBorder="1" applyAlignment="1">
      <alignment horizontal="center" vertical="center" wrapText="1"/>
    </xf>
    <xf numFmtId="0" fontId="1" fillId="56" borderId="34" xfId="0" applyFont="1" applyFill="1" applyBorder="1" applyAlignment="1">
      <alignment horizontal="center" vertical="center" wrapText="1"/>
    </xf>
    <xf numFmtId="0" fontId="1" fillId="59" borderId="29" xfId="0" applyFont="1" applyFill="1" applyBorder="1" applyAlignment="1">
      <alignment horizontal="center" vertical="center" wrapText="1"/>
    </xf>
    <xf numFmtId="167" fontId="1" fillId="56" borderId="32" xfId="0" applyNumberFormat="1" applyFont="1" applyFill="1" applyBorder="1" applyAlignment="1">
      <alignment horizontal="center" vertical="center" wrapText="1"/>
    </xf>
    <xf numFmtId="0" fontId="1" fillId="62" borderId="29" xfId="0" applyFont="1" applyFill="1" applyBorder="1" applyAlignment="1">
      <alignment horizontal="center" vertical="center" wrapText="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1"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horizontal="left" vertical="center" wrapText="1"/>
      <protection hidden="1"/>
    </xf>
    <xf numFmtId="0" fontId="1" fillId="38" borderId="0" xfId="0" applyFont="1" applyFill="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left" vertical="center" wrapText="1"/>
      <protection locked="0" hidden="1"/>
    </xf>
    <xf numFmtId="0" fontId="1" fillId="0" borderId="0" xfId="48" applyNumberFormat="1" applyFont="1" applyFill="1" applyAlignment="1" applyProtection="1">
      <alignment horizontal="left" vertical="center" wrapText="1"/>
      <protection hidden="1"/>
    </xf>
    <xf numFmtId="173" fontId="1" fillId="0" borderId="0" xfId="0" applyNumberFormat="1" applyFont="1" applyAlignment="1" applyProtection="1">
      <alignment horizontal="left" vertical="center" wrapText="1"/>
      <protection hidden="1"/>
    </xf>
    <xf numFmtId="0" fontId="1" fillId="38" borderId="0" xfId="0" applyFont="1" applyFill="1" applyAlignment="1" applyProtection="1">
      <alignment vertical="center" wrapText="1"/>
      <protection hidden="1"/>
    </xf>
    <xf numFmtId="0" fontId="1" fillId="0" borderId="0" xfId="0" applyFont="1" applyAlignment="1" applyProtection="1">
      <alignment horizontal="left" vertical="center"/>
      <protection hidden="1"/>
    </xf>
    <xf numFmtId="0" fontId="1" fillId="38" borderId="0" xfId="0" applyFont="1" applyFill="1" applyProtection="1">
      <protection hidden="1"/>
    </xf>
    <xf numFmtId="0" fontId="1" fillId="38" borderId="0" xfId="0" applyFont="1" applyFill="1" applyAlignment="1" applyProtection="1">
      <alignment horizontal="left"/>
      <protection hidden="1"/>
    </xf>
    <xf numFmtId="0" fontId="1" fillId="38" borderId="0" xfId="0" applyFont="1" applyFill="1" applyAlignment="1">
      <alignment horizontal="center" vertical="center" wrapText="1"/>
    </xf>
    <xf numFmtId="0" fontId="1" fillId="38" borderId="0" xfId="0" applyFont="1" applyFill="1" applyAlignment="1" applyProtection="1">
      <alignment horizontal="justify" vertical="justify" wrapText="1"/>
      <protection hidden="1"/>
    </xf>
    <xf numFmtId="0" fontId="1" fillId="38" borderId="0" xfId="0" applyFont="1" applyFill="1" applyAlignment="1">
      <alignment horizontal="left" vertical="center"/>
    </xf>
    <xf numFmtId="168" fontId="1" fillId="38" borderId="0" xfId="0" applyNumberFormat="1" applyFont="1" applyFill="1" applyAlignment="1">
      <alignment horizontal="left" vertical="center"/>
    </xf>
    <xf numFmtId="0" fontId="1" fillId="0" borderId="0" xfId="0" applyFont="1" applyAlignment="1" applyProtection="1">
      <alignment vertical="justify" wrapText="1"/>
      <protection hidden="1"/>
    </xf>
    <xf numFmtId="0" fontId="1" fillId="0" borderId="0" xfId="0" applyFont="1" applyAlignment="1" applyProtection="1">
      <alignment horizontal="left" vertical="justify" wrapText="1"/>
      <protection hidden="1"/>
    </xf>
    <xf numFmtId="0" fontId="1" fillId="0" borderId="0" xfId="0" applyFont="1" applyAlignment="1" applyProtection="1">
      <alignment horizontal="right" vertical="top" wrapText="1"/>
      <protection hidden="1"/>
    </xf>
    <xf numFmtId="0" fontId="1" fillId="0" borderId="0" xfId="0" applyFont="1" applyAlignment="1" applyProtection="1">
      <alignment horizontal="justify" vertical="justify" wrapText="1"/>
      <protection hidden="1"/>
    </xf>
    <xf numFmtId="0" fontId="1" fillId="38" borderId="88" xfId="0" applyFont="1" applyFill="1" applyBorder="1" applyAlignment="1" applyProtection="1">
      <alignment horizontal="center" vertical="center"/>
      <protection hidden="1"/>
    </xf>
    <xf numFmtId="168" fontId="1" fillId="0" borderId="89" xfId="0" applyNumberFormat="1" applyFont="1" applyBorder="1" applyAlignment="1" applyProtection="1">
      <alignment horizontal="center" vertical="center"/>
      <protection hidden="1"/>
    </xf>
    <xf numFmtId="0" fontId="1" fillId="38" borderId="90" xfId="0" applyFont="1" applyFill="1" applyBorder="1" applyAlignment="1" applyProtection="1">
      <alignment horizontal="center" vertical="center"/>
      <protection hidden="1"/>
    </xf>
    <xf numFmtId="0" fontId="1" fillId="0" borderId="65" xfId="0" applyFont="1" applyBorder="1" applyAlignment="1" applyProtection="1">
      <alignment horizontal="center" vertical="center"/>
      <protection hidden="1"/>
    </xf>
    <xf numFmtId="2" fontId="1" fillId="0" borderId="0" xfId="0" applyNumberFormat="1" applyFont="1" applyAlignment="1" applyProtection="1">
      <alignment horizontal="left"/>
      <protection hidden="1"/>
    </xf>
    <xf numFmtId="168" fontId="1" fillId="38" borderId="0" xfId="0" applyNumberFormat="1" applyFont="1" applyFill="1" applyAlignment="1" applyProtection="1">
      <alignment horizontal="left"/>
      <protection hidden="1"/>
    </xf>
    <xf numFmtId="0" fontId="1" fillId="38" borderId="0" xfId="0" applyFont="1" applyFill="1" applyAlignment="1" applyProtection="1">
      <alignment vertical="top" wrapText="1"/>
      <protection hidden="1"/>
    </xf>
    <xf numFmtId="0" fontId="1" fillId="0" borderId="0" xfId="50" applyFont="1" applyFill="1" applyProtection="1">
      <alignment horizontal="center"/>
      <protection hidden="1"/>
    </xf>
    <xf numFmtId="2" fontId="35" fillId="44" borderId="0" xfId="49" applyFont="1" applyBorder="1" applyAlignment="1">
      <alignment horizontal="center" vertical="center" wrapText="1"/>
      <protection locked="0"/>
    </xf>
    <xf numFmtId="0" fontId="60" fillId="0" borderId="20" xfId="0" applyFont="1" applyBorder="1" applyAlignment="1" applyProtection="1">
      <alignment horizontal="center" vertical="center" wrapText="1"/>
      <protection hidden="1"/>
    </xf>
    <xf numFmtId="168" fontId="60" fillId="0" borderId="64" xfId="0" applyNumberFormat="1" applyFont="1" applyBorder="1" applyAlignment="1" applyProtection="1">
      <alignment horizontal="center" vertical="center" wrapText="1"/>
      <protection hidden="1"/>
    </xf>
    <xf numFmtId="168"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2" fontId="60" fillId="0" borderId="20" xfId="0" applyNumberFormat="1" applyFont="1" applyBorder="1" applyAlignment="1" applyProtection="1">
      <alignment horizontal="center" vertical="center" wrapText="1"/>
      <protection hidden="1"/>
    </xf>
    <xf numFmtId="0" fontId="60" fillId="0" borderId="21" xfId="0" applyFont="1" applyBorder="1" applyAlignment="1" applyProtection="1">
      <alignment horizontal="center" vertical="center" wrapText="1"/>
      <protection hidden="1"/>
    </xf>
    <xf numFmtId="168" fontId="60" fillId="0" borderId="37" xfId="0" applyNumberFormat="1" applyFont="1" applyBorder="1" applyAlignment="1" applyProtection="1">
      <alignment horizontal="center" vertical="center" wrapText="1"/>
      <protection hidden="1"/>
    </xf>
    <xf numFmtId="168" fontId="60" fillId="0" borderId="57" xfId="0" applyNumberFormat="1" applyFont="1" applyBorder="1" applyAlignment="1" applyProtection="1">
      <alignment horizontal="center" vertical="center" wrapText="1"/>
      <protection hidden="1"/>
    </xf>
    <xf numFmtId="2" fontId="60" fillId="0" borderId="57" xfId="0" applyNumberFormat="1" applyFont="1" applyBorder="1" applyAlignment="1" applyProtection="1">
      <alignment horizontal="center" vertical="center" wrapText="1"/>
      <protection hidden="1"/>
    </xf>
    <xf numFmtId="2" fontId="60" fillId="0" borderId="21" xfId="0" applyNumberFormat="1" applyFont="1" applyBorder="1" applyAlignment="1" applyProtection="1">
      <alignment horizontal="center" vertical="center" wrapText="1"/>
      <protection hidden="1"/>
    </xf>
    <xf numFmtId="0" fontId="60" fillId="0" borderId="22" xfId="0" applyFont="1" applyBorder="1" applyAlignment="1" applyProtection="1">
      <alignment horizontal="center" vertical="center" wrapText="1"/>
      <protection hidden="1"/>
    </xf>
    <xf numFmtId="168" fontId="60" fillId="0" borderId="31" xfId="0" applyNumberFormat="1" applyFont="1" applyBorder="1" applyAlignment="1" applyProtection="1">
      <alignment horizontal="center" vertical="center" wrapText="1"/>
      <protection hidden="1"/>
    </xf>
    <xf numFmtId="168" fontId="60" fillId="0" borderId="29" xfId="0" applyNumberFormat="1" applyFont="1" applyBorder="1" applyAlignment="1" applyProtection="1">
      <alignment horizontal="center" vertical="center" wrapText="1"/>
      <protection hidden="1"/>
    </xf>
    <xf numFmtId="2" fontId="60" fillId="0" borderId="29" xfId="0" applyNumberFormat="1" applyFont="1" applyBorder="1" applyAlignment="1" applyProtection="1">
      <alignment horizontal="center" vertical="center" wrapText="1"/>
      <protection hidden="1"/>
    </xf>
    <xf numFmtId="2" fontId="60" fillId="0" borderId="22" xfId="0" applyNumberFormat="1" applyFont="1" applyBorder="1" applyAlignment="1" applyProtection="1">
      <alignment horizontal="center" vertical="center" wrapText="1"/>
      <protection hidden="1"/>
    </xf>
    <xf numFmtId="2" fontId="35" fillId="44" borderId="0" xfId="49" applyFont="1" applyBorder="1" applyAlignment="1">
      <alignment horizontal="center"/>
      <protection locked="0"/>
    </xf>
    <xf numFmtId="0" fontId="39" fillId="46" borderId="3" xfId="0" applyFont="1" applyFill="1" applyBorder="1" applyAlignment="1">
      <alignment horizontal="center" vertical="center" wrapText="1"/>
    </xf>
    <xf numFmtId="0" fontId="39" fillId="46" borderId="4" xfId="0" applyFont="1" applyFill="1" applyBorder="1" applyAlignment="1">
      <alignment horizontal="center" vertical="center" wrapText="1"/>
    </xf>
    <xf numFmtId="0" fontId="39" fillId="46" borderId="5" xfId="0" applyFont="1" applyFill="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1" fillId="0" borderId="118" xfId="0" applyFont="1" applyBorder="1" applyAlignment="1">
      <alignment horizontal="center" vertical="center"/>
    </xf>
    <xf numFmtId="0" fontId="31" fillId="0" borderId="120" xfId="0" applyFont="1" applyBorder="1" applyAlignment="1">
      <alignment horizontal="center" vertical="center"/>
    </xf>
    <xf numFmtId="2" fontId="31" fillId="0" borderId="62" xfId="0" applyNumberFormat="1" applyFont="1" applyBorder="1" applyAlignment="1">
      <alignment horizontal="center" vertical="center"/>
    </xf>
    <xf numFmtId="2" fontId="31" fillId="0" borderId="121" xfId="0" applyNumberFormat="1" applyFont="1" applyBorder="1" applyAlignment="1">
      <alignment horizontal="center" vertical="center"/>
    </xf>
    <xf numFmtId="0" fontId="31" fillId="0" borderId="62"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122" xfId="0" applyFont="1" applyBorder="1" applyAlignment="1">
      <alignment horizontal="center" vertical="center" wrapText="1"/>
    </xf>
    <xf numFmtId="49" fontId="43" fillId="57" borderId="46" xfId="0" quotePrefix="1" applyNumberFormat="1" applyFont="1" applyFill="1" applyBorder="1" applyAlignment="1">
      <alignment horizontal="left" vertical="center" wrapText="1"/>
    </xf>
    <xf numFmtId="49" fontId="43" fillId="57" borderId="46" xfId="0" applyNumberFormat="1" applyFont="1" applyFill="1" applyBorder="1" applyAlignment="1">
      <alignment horizontal="left" vertical="center" wrapText="1"/>
    </xf>
    <xf numFmtId="49" fontId="43" fillId="57" borderId="104" xfId="0" applyNumberFormat="1" applyFont="1" applyFill="1" applyBorder="1" applyAlignment="1">
      <alignment horizontal="left" vertical="center" wrapText="1"/>
    </xf>
    <xf numFmtId="49" fontId="43" fillId="57" borderId="36" xfId="0" quotePrefix="1" applyNumberFormat="1" applyFont="1" applyFill="1" applyBorder="1" applyAlignment="1">
      <alignment horizontal="left" vertical="center" wrapText="1"/>
    </xf>
    <xf numFmtId="49" fontId="43" fillId="57" borderId="36" xfId="0" applyNumberFormat="1" applyFont="1" applyFill="1" applyBorder="1" applyAlignment="1">
      <alignment horizontal="left" vertical="center" wrapText="1"/>
    </xf>
    <xf numFmtId="49" fontId="43" fillId="57" borderId="94" xfId="0" applyNumberFormat="1" applyFont="1" applyFill="1" applyBorder="1" applyAlignment="1">
      <alignment horizontal="left" vertical="center" wrapText="1"/>
    </xf>
    <xf numFmtId="49" fontId="43" fillId="57" borderId="30" xfId="0" quotePrefix="1" applyNumberFormat="1" applyFont="1" applyFill="1" applyBorder="1" applyAlignment="1">
      <alignment horizontal="left" vertical="center" wrapText="1"/>
    </xf>
    <xf numFmtId="49" fontId="43" fillId="57" borderId="30" xfId="0" applyNumberFormat="1" applyFont="1" applyFill="1" applyBorder="1" applyAlignment="1">
      <alignment horizontal="left" vertical="center" wrapText="1"/>
    </xf>
    <xf numFmtId="49" fontId="43" fillId="57" borderId="105" xfId="0" applyNumberFormat="1" applyFont="1" applyFill="1" applyBorder="1" applyAlignment="1">
      <alignment horizontal="left" vertical="center" wrapText="1"/>
    </xf>
    <xf numFmtId="0" fontId="29" fillId="48" borderId="29" xfId="0" applyFont="1" applyFill="1" applyBorder="1" applyAlignment="1">
      <alignment horizontal="left" vertical="center" wrapText="1"/>
    </xf>
    <xf numFmtId="0" fontId="29" fillId="48" borderId="30" xfId="0" applyFont="1" applyFill="1" applyBorder="1" applyAlignment="1">
      <alignment horizontal="left" vertical="center" wrapText="1"/>
    </xf>
    <xf numFmtId="0" fontId="29" fillId="48" borderId="57" xfId="0" applyFont="1" applyFill="1" applyBorder="1" applyAlignment="1">
      <alignment horizontal="left" vertical="center" wrapText="1"/>
    </xf>
    <xf numFmtId="0" fontId="29" fillId="48" borderId="36" xfId="0" applyFont="1" applyFill="1" applyBorder="1" applyAlignment="1">
      <alignment horizontal="left" vertical="center" wrapText="1"/>
    </xf>
    <xf numFmtId="49" fontId="43" fillId="57" borderId="34" xfId="0" applyNumberFormat="1" applyFont="1" applyFill="1" applyBorder="1" applyAlignment="1">
      <alignment horizontal="left" vertical="center" wrapText="1"/>
    </xf>
    <xf numFmtId="49" fontId="43" fillId="57" borderId="32" xfId="0" applyNumberFormat="1" applyFont="1" applyFill="1" applyBorder="1" applyAlignment="1">
      <alignment horizontal="left" vertical="center" wrapText="1"/>
    </xf>
    <xf numFmtId="0" fontId="29" fillId="48" borderId="93" xfId="0" applyFont="1" applyFill="1" applyBorder="1" applyAlignment="1">
      <alignment horizontal="left" vertical="center" wrapText="1"/>
    </xf>
    <xf numFmtId="0" fontId="29" fillId="48" borderId="110" xfId="0" applyFont="1" applyFill="1" applyBorder="1" applyAlignment="1">
      <alignment horizontal="left" vertical="center" wrapText="1"/>
    </xf>
    <xf numFmtId="0" fontId="29" fillId="48" borderId="26" xfId="0" applyFont="1" applyFill="1" applyBorder="1" applyAlignment="1">
      <alignment horizontal="left" vertical="center" wrapText="1"/>
    </xf>
    <xf numFmtId="0" fontId="29" fillId="48" borderId="46" xfId="0" applyFont="1" applyFill="1" applyBorder="1" applyAlignment="1">
      <alignment horizontal="left" vertical="center" wrapText="1"/>
    </xf>
    <xf numFmtId="49" fontId="62" fillId="56" borderId="36" xfId="0" quotePrefix="1" applyNumberFormat="1" applyFont="1" applyFill="1" applyBorder="1" applyAlignment="1">
      <alignment horizontal="left" vertical="center" wrapText="1"/>
    </xf>
    <xf numFmtId="49" fontId="62" fillId="56" borderId="36" xfId="0" applyNumberFormat="1" applyFont="1" applyFill="1" applyBorder="1" applyAlignment="1">
      <alignment horizontal="left" vertical="center" wrapText="1"/>
    </xf>
    <xf numFmtId="49" fontId="62" fillId="56" borderId="34" xfId="0" applyNumberFormat="1" applyFont="1" applyFill="1" applyBorder="1" applyAlignment="1">
      <alignment horizontal="left" vertical="center" wrapText="1"/>
    </xf>
    <xf numFmtId="169" fontId="62" fillId="56" borderId="58" xfId="0" quotePrefix="1" applyNumberFormat="1" applyFont="1" applyFill="1" applyBorder="1" applyAlignment="1">
      <alignment horizontal="left" vertical="center" wrapText="1"/>
    </xf>
    <xf numFmtId="169" fontId="62" fillId="56" borderId="58" xfId="0" applyNumberFormat="1" applyFont="1" applyFill="1" applyBorder="1" applyAlignment="1">
      <alignment horizontal="left" vertical="center" wrapText="1"/>
    </xf>
    <xf numFmtId="169" fontId="62" fillId="56" borderId="59" xfId="0" applyNumberFormat="1" applyFont="1" applyFill="1" applyBorder="1" applyAlignment="1">
      <alignment horizontal="left" vertical="center" wrapText="1"/>
    </xf>
    <xf numFmtId="0" fontId="29" fillId="48" borderId="92" xfId="0" applyFont="1" applyFill="1" applyBorder="1" applyAlignment="1">
      <alignment horizontal="left" vertical="center" wrapText="1"/>
    </xf>
    <xf numFmtId="0" fontId="29" fillId="48" borderId="73" xfId="0" applyFont="1" applyFill="1" applyBorder="1" applyAlignment="1">
      <alignment horizontal="left" vertical="center" wrapText="1"/>
    </xf>
    <xf numFmtId="0" fontId="29" fillId="48" borderId="24" xfId="0" applyFont="1" applyFill="1" applyBorder="1" applyAlignment="1">
      <alignment horizontal="left" vertical="top"/>
    </xf>
    <xf numFmtId="0" fontId="29" fillId="48" borderId="28" xfId="0" applyFont="1" applyFill="1" applyBorder="1" applyAlignment="1">
      <alignment horizontal="left" vertical="top"/>
    </xf>
    <xf numFmtId="0" fontId="29" fillId="48" borderId="31" xfId="0" applyFont="1" applyFill="1" applyBorder="1" applyAlignment="1">
      <alignment horizontal="left" vertical="top"/>
    </xf>
    <xf numFmtId="49" fontId="62" fillId="56" borderId="28" xfId="0" applyNumberFormat="1" applyFont="1" applyFill="1" applyBorder="1" applyAlignment="1">
      <alignment horizontal="center" vertical="center" wrapText="1"/>
    </xf>
    <xf numFmtId="49" fontId="62" fillId="56" borderId="44" xfId="0" applyNumberFormat="1" applyFont="1" applyFill="1" applyBorder="1" applyAlignment="1">
      <alignment horizontal="center" vertical="center" wrapText="1"/>
    </xf>
    <xf numFmtId="169" fontId="40" fillId="38" borderId="16" xfId="0" applyNumberFormat="1" applyFont="1" applyFill="1" applyBorder="1" applyAlignment="1">
      <alignment horizontal="left"/>
    </xf>
    <xf numFmtId="49" fontId="62" fillId="56" borderId="58" xfId="0" quotePrefix="1" applyNumberFormat="1" applyFont="1" applyFill="1" applyBorder="1" applyAlignment="1">
      <alignment horizontal="left" vertical="center" wrapText="1"/>
    </xf>
    <xf numFmtId="49" fontId="62" fillId="56" borderId="58" xfId="0" applyNumberFormat="1" applyFont="1" applyFill="1" applyBorder="1" applyAlignment="1">
      <alignment horizontal="left" vertical="center" wrapText="1"/>
    </xf>
    <xf numFmtId="49" fontId="62" fillId="56" borderId="59" xfId="0" applyNumberFormat="1" applyFont="1" applyFill="1" applyBorder="1" applyAlignment="1">
      <alignment horizontal="left" vertical="center" wrapText="1"/>
    </xf>
    <xf numFmtId="0" fontId="29" fillId="2" borderId="6" xfId="0" applyFont="1" applyFill="1" applyBorder="1" applyAlignment="1">
      <alignment horizontal="left" vertical="top"/>
    </xf>
    <xf numFmtId="0" fontId="29" fillId="2" borderId="0" xfId="0" applyFont="1" applyFill="1" applyAlignment="1">
      <alignment horizontal="left" vertical="top"/>
    </xf>
    <xf numFmtId="169" fontId="40" fillId="2" borderId="0" xfId="0" applyNumberFormat="1" applyFont="1" applyFill="1" applyAlignment="1">
      <alignment horizontal="left"/>
    </xf>
    <xf numFmtId="0" fontId="29" fillId="38" borderId="8" xfId="0" applyFont="1" applyFill="1" applyBorder="1" applyAlignment="1">
      <alignment horizontal="left" vertical="top"/>
    </xf>
    <xf numFmtId="0" fontId="29" fillId="38" borderId="16" xfId="0" applyFont="1" applyFill="1" applyBorder="1" applyAlignment="1">
      <alignment horizontal="left" vertical="top"/>
    </xf>
    <xf numFmtId="49" fontId="62" fillId="56" borderId="46" xfId="0" quotePrefix="1" applyNumberFormat="1" applyFont="1" applyFill="1" applyBorder="1" applyAlignment="1">
      <alignment horizontal="left" vertical="center" wrapText="1"/>
    </xf>
    <xf numFmtId="49" fontId="62" fillId="56" borderId="46" xfId="0" applyNumberFormat="1" applyFont="1" applyFill="1" applyBorder="1" applyAlignment="1">
      <alignment horizontal="left" vertical="center" wrapText="1"/>
    </xf>
    <xf numFmtId="49" fontId="62" fillId="56" borderId="27" xfId="0" applyNumberFormat="1" applyFont="1" applyFill="1" applyBorder="1" applyAlignment="1">
      <alignment horizontal="left" vertical="center" wrapText="1"/>
    </xf>
    <xf numFmtId="169" fontId="40" fillId="38" borderId="0" xfId="0" applyNumberFormat="1" applyFont="1" applyFill="1" applyAlignment="1">
      <alignment horizontal="left"/>
    </xf>
    <xf numFmtId="0" fontId="29" fillId="47" borderId="57" xfId="0" applyFont="1" applyFill="1" applyBorder="1" applyAlignment="1">
      <alignment horizontal="left" vertical="center" wrapText="1"/>
    </xf>
    <xf numFmtId="0" fontId="29" fillId="47" borderId="36" xfId="0" applyFont="1" applyFill="1" applyBorder="1" applyAlignment="1">
      <alignment horizontal="left" vertical="center" wrapText="1"/>
    </xf>
    <xf numFmtId="169" fontId="37" fillId="57" borderId="36" xfId="0" applyNumberFormat="1" applyFont="1" applyFill="1" applyBorder="1" applyAlignment="1">
      <alignment horizontal="left" vertical="center" wrapText="1"/>
    </xf>
    <xf numFmtId="0" fontId="29" fillId="47" borderId="36" xfId="0" applyFont="1" applyFill="1" applyBorder="1" applyAlignment="1">
      <alignment horizontal="left" vertical="center"/>
    </xf>
    <xf numFmtId="172" fontId="37" fillId="57" borderId="60" xfId="0" applyNumberFormat="1" applyFont="1" applyFill="1" applyBorder="1" applyAlignment="1">
      <alignment horizontal="left" vertical="center"/>
    </xf>
    <xf numFmtId="172" fontId="37" fillId="57" borderId="14" xfId="0" applyNumberFormat="1" applyFont="1" applyFill="1" applyBorder="1" applyAlignment="1">
      <alignment horizontal="left" vertical="center"/>
    </xf>
    <xf numFmtId="172" fontId="37" fillId="57" borderId="15" xfId="0" applyNumberFormat="1" applyFont="1" applyFill="1" applyBorder="1" applyAlignment="1">
      <alignment horizontal="left" vertical="center"/>
    </xf>
    <xf numFmtId="0" fontId="29" fillId="47" borderId="29" xfId="0" applyFont="1" applyFill="1" applyBorder="1" applyAlignment="1">
      <alignment horizontal="left" vertical="center" wrapText="1"/>
    </xf>
    <xf numFmtId="0" fontId="29" fillId="47" borderId="30" xfId="0" applyFont="1" applyFill="1" applyBorder="1" applyAlignment="1">
      <alignment horizontal="left" vertical="center" wrapText="1"/>
    </xf>
    <xf numFmtId="2" fontId="62" fillId="56" borderId="36" xfId="0" quotePrefix="1" applyNumberFormat="1" applyFont="1" applyFill="1" applyBorder="1" applyAlignment="1">
      <alignment horizontal="left" vertical="center" wrapText="1"/>
    </xf>
    <xf numFmtId="2" fontId="62" fillId="56" borderId="36" xfId="0" applyNumberFormat="1" applyFont="1" applyFill="1" applyBorder="1" applyAlignment="1">
      <alignment horizontal="left" vertical="center" wrapText="1"/>
    </xf>
    <xf numFmtId="2" fontId="62" fillId="56" borderId="34" xfId="0" applyNumberFormat="1" applyFont="1" applyFill="1" applyBorder="1" applyAlignment="1">
      <alignment horizontal="left" vertical="center" wrapText="1"/>
    </xf>
    <xf numFmtId="169" fontId="37" fillId="57" borderId="70" xfId="0" applyNumberFormat="1" applyFont="1" applyFill="1" applyBorder="1" applyAlignment="1">
      <alignment horizontal="left" vertical="center" wrapText="1"/>
    </xf>
    <xf numFmtId="169" fontId="37" fillId="57" borderId="28" xfId="0" applyNumberFormat="1" applyFont="1" applyFill="1" applyBorder="1" applyAlignment="1">
      <alignment horizontal="left" vertical="center" wrapText="1"/>
    </xf>
    <xf numFmtId="169" fontId="37" fillId="57" borderId="31" xfId="0" applyNumberFormat="1" applyFont="1" applyFill="1" applyBorder="1" applyAlignment="1">
      <alignment horizontal="left" vertical="center" wrapText="1"/>
    </xf>
    <xf numFmtId="0" fontId="29" fillId="47" borderId="30" xfId="0" applyFont="1" applyFill="1" applyBorder="1" applyAlignment="1">
      <alignment horizontal="left" vertical="center"/>
    </xf>
    <xf numFmtId="172" fontId="29" fillId="57" borderId="30" xfId="0" applyNumberFormat="1" applyFont="1" applyFill="1" applyBorder="1" applyAlignment="1">
      <alignment horizontal="left" vertical="center"/>
    </xf>
    <xf numFmtId="172" fontId="29" fillId="57" borderId="32" xfId="0" applyNumberFormat="1" applyFont="1" applyFill="1" applyBorder="1" applyAlignment="1">
      <alignment horizontal="left" vertical="center"/>
    </xf>
    <xf numFmtId="0" fontId="29" fillId="47" borderId="84" xfId="0" applyFont="1" applyFill="1" applyBorder="1" applyAlignment="1">
      <alignment horizontal="left" vertical="center" wrapText="1"/>
    </xf>
    <xf numFmtId="0" fontId="29" fillId="47" borderId="17" xfId="0" applyFont="1" applyFill="1" applyBorder="1" applyAlignment="1">
      <alignment horizontal="left" vertical="center" wrapText="1"/>
    </xf>
    <xf numFmtId="0" fontId="29" fillId="47" borderId="85" xfId="0" applyFont="1" applyFill="1" applyBorder="1" applyAlignment="1">
      <alignment horizontal="left" vertical="center" wrapText="1"/>
    </xf>
    <xf numFmtId="0" fontId="29" fillId="47" borderId="60" xfId="0" applyFont="1" applyFill="1" applyBorder="1" applyAlignment="1">
      <alignment horizontal="left" vertical="center" wrapText="1"/>
    </xf>
    <xf numFmtId="0" fontId="29" fillId="47" borderId="14" xfId="0" applyFont="1" applyFill="1" applyBorder="1" applyAlignment="1">
      <alignment horizontal="left" vertical="center" wrapText="1"/>
    </xf>
    <xf numFmtId="0" fontId="29" fillId="47" borderId="37" xfId="0" applyFont="1" applyFill="1" applyBorder="1" applyAlignment="1">
      <alignment horizontal="left" vertical="center" wrapText="1"/>
    </xf>
    <xf numFmtId="0" fontId="29" fillId="47" borderId="61" xfId="0" applyFont="1" applyFill="1" applyBorder="1" applyAlignment="1">
      <alignment horizontal="left" vertical="center" wrapText="1"/>
    </xf>
    <xf numFmtId="0" fontId="29" fillId="47" borderId="12" xfId="0" applyFont="1" applyFill="1" applyBorder="1" applyAlignment="1">
      <alignment horizontal="left" vertical="center" wrapText="1"/>
    </xf>
    <xf numFmtId="0" fontId="29" fillId="47" borderId="42" xfId="0" applyFont="1" applyFill="1" applyBorder="1" applyAlignment="1">
      <alignment horizontal="left" vertical="center" wrapText="1"/>
    </xf>
    <xf numFmtId="0" fontId="29" fillId="47" borderId="26" xfId="0" applyFont="1" applyFill="1" applyBorder="1" applyAlignment="1">
      <alignment horizontal="left" vertical="center" wrapText="1"/>
    </xf>
    <xf numFmtId="0" fontId="29" fillId="47" borderId="64" xfId="0" applyFont="1" applyFill="1" applyBorder="1" applyAlignment="1">
      <alignment horizontal="left" vertical="center" wrapText="1"/>
    </xf>
    <xf numFmtId="0" fontId="29" fillId="47" borderId="46" xfId="0" applyFont="1" applyFill="1" applyBorder="1" applyAlignment="1">
      <alignment horizontal="left" vertical="center" wrapText="1"/>
    </xf>
    <xf numFmtId="0" fontId="1" fillId="57" borderId="46" xfId="0" applyFont="1" applyFill="1" applyBorder="1" applyAlignment="1">
      <alignment horizontal="left" vertical="center" wrapText="1"/>
    </xf>
    <xf numFmtId="2" fontId="1" fillId="57" borderId="60" xfId="0" applyNumberFormat="1" applyFont="1" applyFill="1" applyBorder="1" applyAlignment="1">
      <alignment horizontal="left" vertical="center" wrapText="1"/>
    </xf>
    <xf numFmtId="2" fontId="1" fillId="57" borderId="14" xfId="0" applyNumberFormat="1" applyFont="1" applyFill="1" applyBorder="1" applyAlignment="1">
      <alignment horizontal="left" vertical="center" wrapText="1"/>
    </xf>
    <xf numFmtId="2" fontId="1" fillId="57" borderId="37" xfId="0" applyNumberFormat="1" applyFont="1" applyFill="1" applyBorder="1" applyAlignment="1">
      <alignment horizontal="left" vertical="center" wrapText="1"/>
    </xf>
    <xf numFmtId="49" fontId="1" fillId="57" borderId="60" xfId="0" applyNumberFormat="1" applyFont="1" applyFill="1" applyBorder="1" applyAlignment="1">
      <alignment horizontal="left" vertical="center" wrapText="1"/>
    </xf>
    <xf numFmtId="49" fontId="1" fillId="57" borderId="14" xfId="0" applyNumberFormat="1" applyFont="1" applyFill="1" applyBorder="1" applyAlignment="1">
      <alignment horizontal="left" vertical="center" wrapText="1"/>
    </xf>
    <xf numFmtId="49" fontId="1" fillId="57" borderId="37" xfId="0" applyNumberFormat="1" applyFont="1" applyFill="1" applyBorder="1" applyAlignment="1">
      <alignment horizontal="left" vertical="center" wrapText="1"/>
    </xf>
    <xf numFmtId="0" fontId="1" fillId="47" borderId="70" xfId="0" applyFont="1" applyFill="1" applyBorder="1" applyAlignment="1">
      <alignment horizontal="center"/>
    </xf>
    <xf numFmtId="0" fontId="1" fillId="47" borderId="28" xfId="0" applyFont="1" applyFill="1" applyBorder="1" applyAlignment="1">
      <alignment horizontal="center"/>
    </xf>
    <xf numFmtId="0" fontId="1" fillId="47" borderId="44" xfId="0" applyFont="1" applyFill="1" applyBorder="1" applyAlignment="1">
      <alignment horizontal="center"/>
    </xf>
    <xf numFmtId="0" fontId="39" fillId="46" borderId="86" xfId="0" applyFont="1" applyFill="1" applyBorder="1" applyAlignment="1">
      <alignment horizontal="center" vertical="center" wrapText="1"/>
    </xf>
    <xf numFmtId="0" fontId="39" fillId="46" borderId="85" xfId="0" applyFont="1" applyFill="1" applyBorder="1" applyAlignment="1">
      <alignment horizontal="center" vertical="center" wrapText="1"/>
    </xf>
    <xf numFmtId="0" fontId="39" fillId="46" borderId="87" xfId="0" applyFont="1" applyFill="1" applyBorder="1" applyAlignment="1">
      <alignment horizontal="center" vertical="center" wrapText="1"/>
    </xf>
    <xf numFmtId="0" fontId="39" fillId="46" borderId="79"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69" fillId="0" borderId="1" xfId="0" applyFont="1" applyBorder="1" applyAlignment="1">
      <alignment horizontal="center" vertical="center"/>
    </xf>
    <xf numFmtId="0" fontId="69" fillId="0" borderId="17" xfId="0" applyFont="1" applyBorder="1" applyAlignment="1">
      <alignment horizontal="center" vertical="center"/>
    </xf>
    <xf numFmtId="0" fontId="69" fillId="0" borderId="2" xfId="0" applyFont="1" applyBorder="1" applyAlignment="1">
      <alignment horizontal="center" vertical="center"/>
    </xf>
    <xf numFmtId="0" fontId="69" fillId="0" borderId="6" xfId="0" applyFont="1" applyBorder="1" applyAlignment="1">
      <alignment horizontal="center" vertical="center"/>
    </xf>
    <xf numFmtId="0" fontId="69" fillId="0" borderId="0" xfId="0" applyFont="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16" xfId="0" applyFont="1" applyBorder="1" applyAlignment="1">
      <alignment horizontal="center" vertical="center"/>
    </xf>
    <xf numFmtId="0" fontId="69" fillId="0" borderId="9" xfId="0" applyFont="1" applyBorder="1" applyAlignment="1">
      <alignment horizontal="center" vertical="center"/>
    </xf>
    <xf numFmtId="0" fontId="37" fillId="57" borderId="46" xfId="0" applyFont="1" applyFill="1" applyBorder="1" applyAlignment="1">
      <alignment horizontal="left" vertical="center" wrapText="1"/>
    </xf>
    <xf numFmtId="0" fontId="29" fillId="47" borderId="46" xfId="0" applyFont="1" applyFill="1" applyBorder="1" applyAlignment="1">
      <alignment horizontal="left" vertical="center"/>
    </xf>
    <xf numFmtId="172" fontId="29" fillId="57" borderId="60" xfId="0" applyNumberFormat="1" applyFont="1" applyFill="1" applyBorder="1" applyAlignment="1">
      <alignment horizontal="left" vertical="center"/>
    </xf>
    <xf numFmtId="172" fontId="29" fillId="57" borderId="14" xfId="0" applyNumberFormat="1" applyFont="1" applyFill="1" applyBorder="1" applyAlignment="1">
      <alignment horizontal="left" vertical="center"/>
    </xf>
    <xf numFmtId="172" fontId="29" fillId="57" borderId="15" xfId="0" applyNumberFormat="1" applyFont="1" applyFill="1" applyBorder="1" applyAlignment="1">
      <alignment horizontal="left" vertical="center"/>
    </xf>
    <xf numFmtId="1" fontId="37" fillId="57" borderId="36" xfId="0" applyNumberFormat="1" applyFont="1" applyFill="1" applyBorder="1" applyAlignment="1">
      <alignment horizontal="left" vertical="center" wrapText="1"/>
    </xf>
    <xf numFmtId="1" fontId="29" fillId="47" borderId="36" xfId="0" applyNumberFormat="1" applyFont="1" applyFill="1" applyBorder="1" applyAlignment="1">
      <alignment horizontal="justify" vertical="center" wrapText="1"/>
    </xf>
    <xf numFmtId="2" fontId="29" fillId="57" borderId="36" xfId="0" applyNumberFormat="1" applyFont="1" applyFill="1" applyBorder="1" applyAlignment="1">
      <alignment horizontal="left" vertical="center"/>
    </xf>
    <xf numFmtId="2" fontId="29" fillId="57" borderId="34" xfId="0" applyNumberFormat="1" applyFont="1" applyFill="1" applyBorder="1" applyAlignment="1">
      <alignment horizontal="left" vertical="center"/>
    </xf>
    <xf numFmtId="0" fontId="29" fillId="50" borderId="81" xfId="0" applyFont="1" applyFill="1" applyBorder="1" applyAlignment="1">
      <alignment horizontal="center" vertical="center" wrapText="1"/>
    </xf>
    <xf numFmtId="0" fontId="29" fillId="50" borderId="112" xfId="0" applyFont="1" applyFill="1" applyBorder="1" applyAlignment="1">
      <alignment horizontal="center" vertical="center" wrapText="1"/>
    </xf>
    <xf numFmtId="0" fontId="37" fillId="57" borderId="60" xfId="0" applyFont="1" applyFill="1" applyBorder="1" applyAlignment="1">
      <alignment horizontal="center" vertical="center"/>
    </xf>
    <xf numFmtId="0" fontId="37" fillId="57" borderId="37" xfId="0" applyFont="1" applyFill="1" applyBorder="1" applyAlignment="1">
      <alignment horizontal="center" vertical="center"/>
    </xf>
    <xf numFmtId="0" fontId="37" fillId="57" borderId="14" xfId="0" applyFont="1" applyFill="1" applyBorder="1" applyAlignment="1">
      <alignment horizontal="center" vertical="center"/>
    </xf>
    <xf numFmtId="0" fontId="37" fillId="57" borderId="13" xfId="0" applyFont="1" applyFill="1" applyBorder="1" applyAlignment="1">
      <alignment horizontal="center" vertical="center"/>
    </xf>
    <xf numFmtId="0" fontId="1" fillId="57" borderId="60" xfId="0" applyFont="1" applyFill="1" applyBorder="1" applyAlignment="1">
      <alignment horizontal="center" vertical="center"/>
    </xf>
    <xf numFmtId="0" fontId="1" fillId="57" borderId="37" xfId="0" applyFont="1" applyFill="1" applyBorder="1" applyAlignment="1">
      <alignment horizontal="center" vertical="center"/>
    </xf>
    <xf numFmtId="0" fontId="1" fillId="57" borderId="14" xfId="0" applyFont="1" applyFill="1" applyBorder="1" applyAlignment="1">
      <alignment horizontal="center" vertical="center"/>
    </xf>
    <xf numFmtId="0" fontId="1" fillId="57" borderId="15" xfId="0" applyFont="1" applyFill="1" applyBorder="1" applyAlignment="1">
      <alignment horizontal="center" vertical="center"/>
    </xf>
    <xf numFmtId="49" fontId="43" fillId="57" borderId="73" xfId="0" quotePrefix="1" applyNumberFormat="1" applyFont="1" applyFill="1" applyBorder="1" applyAlignment="1">
      <alignment horizontal="left" vertical="center" wrapText="1"/>
    </xf>
    <xf numFmtId="49" fontId="43" fillId="57" borderId="73" xfId="0" applyNumberFormat="1" applyFont="1" applyFill="1" applyBorder="1" applyAlignment="1">
      <alignment horizontal="left" vertical="center" wrapText="1"/>
    </xf>
    <xf numFmtId="49" fontId="43" fillId="57" borderId="109" xfId="0" applyNumberFormat="1" applyFont="1" applyFill="1" applyBorder="1" applyAlignment="1">
      <alignment horizontal="left" vertical="center" wrapText="1"/>
    </xf>
    <xf numFmtId="0" fontId="25" fillId="47" borderId="81" xfId="0" applyFont="1" applyFill="1" applyBorder="1" applyAlignment="1">
      <alignment horizontal="center" vertical="center" wrapText="1"/>
    </xf>
    <xf numFmtId="0" fontId="39" fillId="49" borderId="26"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27" xfId="0" applyFont="1" applyFill="1" applyBorder="1" applyAlignment="1">
      <alignment horizontal="center" vertical="center"/>
    </xf>
    <xf numFmtId="0" fontId="39" fillId="49" borderId="47" xfId="0" applyFont="1" applyFill="1" applyBorder="1" applyAlignment="1">
      <alignment horizontal="center" vertical="center"/>
    </xf>
    <xf numFmtId="0" fontId="39" fillId="49" borderId="58" xfId="0" applyFont="1" applyFill="1" applyBorder="1" applyAlignment="1">
      <alignment horizontal="center" vertical="center"/>
    </xf>
    <xf numFmtId="0" fontId="39" fillId="49" borderId="59" xfId="0" applyFont="1" applyFill="1" applyBorder="1" applyAlignment="1">
      <alignment horizontal="center" vertical="center"/>
    </xf>
    <xf numFmtId="0" fontId="31" fillId="38" borderId="3" xfId="0" applyFont="1" applyFill="1" applyBorder="1" applyAlignment="1">
      <alignment horizontal="justify" vertical="center" wrapText="1"/>
    </xf>
    <xf numFmtId="0" fontId="31" fillId="38" borderId="4" xfId="0" applyFont="1" applyFill="1" applyBorder="1" applyAlignment="1">
      <alignment horizontal="justify" vertical="center" wrapText="1"/>
    </xf>
    <xf numFmtId="0" fontId="31" fillId="38" borderId="5" xfId="0" applyFont="1" applyFill="1" applyBorder="1" applyAlignment="1">
      <alignment horizontal="justify" vertical="center" wrapText="1"/>
    </xf>
    <xf numFmtId="0" fontId="29" fillId="47" borderId="31" xfId="0" applyFont="1" applyFill="1" applyBorder="1" applyAlignment="1">
      <alignment horizontal="left" vertical="center" wrapText="1"/>
    </xf>
    <xf numFmtId="49" fontId="1" fillId="57" borderId="30" xfId="0" applyNumberFormat="1" applyFont="1" applyFill="1" applyBorder="1" applyAlignment="1">
      <alignment horizontal="left" vertical="center" wrapText="1"/>
    </xf>
    <xf numFmtId="0" fontId="31" fillId="0" borderId="113" xfId="0" applyFont="1" applyBorder="1" applyAlignment="1">
      <alignment horizontal="center" vertical="center"/>
    </xf>
    <xf numFmtId="2" fontId="31" fillId="0" borderId="114" xfId="0" applyNumberFormat="1" applyFont="1" applyBorder="1" applyAlignment="1">
      <alignment horizontal="center" vertical="center"/>
    </xf>
    <xf numFmtId="2" fontId="31" fillId="0" borderId="115" xfId="0" applyNumberFormat="1" applyFont="1" applyBorder="1" applyAlignment="1">
      <alignment horizontal="center" vertical="center" wrapText="1"/>
    </xf>
    <xf numFmtId="2" fontId="31" fillId="0" borderId="17" xfId="0" applyNumberFormat="1" applyFont="1" applyBorder="1" applyAlignment="1">
      <alignment horizontal="center" vertical="center" wrapText="1"/>
    </xf>
    <xf numFmtId="2" fontId="31" fillId="0" borderId="116" xfId="0" applyNumberFormat="1" applyFont="1" applyBorder="1" applyAlignment="1">
      <alignment horizontal="center" vertical="center" wrapText="1"/>
    </xf>
    <xf numFmtId="2" fontId="31" fillId="0" borderId="107" xfId="0" applyNumberFormat="1" applyFont="1" applyBorder="1" applyAlignment="1">
      <alignment horizontal="center" vertical="center" wrapText="1"/>
    </xf>
    <xf numFmtId="2" fontId="31" fillId="0" borderId="102" xfId="0" applyNumberFormat="1" applyFont="1" applyBorder="1" applyAlignment="1">
      <alignment horizontal="center" vertical="center" wrapText="1"/>
    </xf>
    <xf numFmtId="2" fontId="31" fillId="0" borderId="108" xfId="0" applyNumberFormat="1" applyFont="1" applyBorder="1" applyAlignment="1">
      <alignment horizontal="center" vertical="center" wrapText="1"/>
    </xf>
    <xf numFmtId="0" fontId="31" fillId="0" borderId="114" xfId="0" applyFont="1" applyBorder="1" applyAlignment="1">
      <alignment horizontal="center" vertical="center" wrapText="1"/>
    </xf>
    <xf numFmtId="0" fontId="31" fillId="0" borderId="117"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37" fillId="0" borderId="0" xfId="0" applyFont="1" applyAlignment="1">
      <alignment horizontal="center" vertical="center" wrapText="1"/>
    </xf>
    <xf numFmtId="0" fontId="31" fillId="57" borderId="36" xfId="0" quotePrefix="1" applyFont="1" applyFill="1" applyBorder="1" applyAlignment="1">
      <alignment horizontal="center" vertical="center" wrapText="1"/>
    </xf>
    <xf numFmtId="0" fontId="37" fillId="47" borderId="37" xfId="0" applyFont="1" applyFill="1" applyBorder="1" applyAlignment="1">
      <alignment horizontal="center" vertical="center" wrapText="1"/>
    </xf>
    <xf numFmtId="0" fontId="37" fillId="47" borderId="36" xfId="0" applyFont="1" applyFill="1" applyBorder="1" applyAlignment="1">
      <alignment horizontal="center" vertical="center" wrapText="1"/>
    </xf>
    <xf numFmtId="0" fontId="37" fillId="57" borderId="1" xfId="0" applyFont="1" applyFill="1" applyBorder="1" applyAlignment="1" applyProtection="1">
      <alignment horizontal="center" vertical="center" wrapText="1"/>
      <protection locked="0"/>
    </xf>
    <xf numFmtId="0" fontId="37" fillId="57" borderId="17" xfId="0" applyFont="1" applyFill="1" applyBorder="1" applyAlignment="1" applyProtection="1">
      <alignment horizontal="center" vertical="center" wrapText="1"/>
      <protection locked="0"/>
    </xf>
    <xf numFmtId="0" fontId="37" fillId="57" borderId="2" xfId="0" applyFont="1" applyFill="1" applyBorder="1" applyAlignment="1" applyProtection="1">
      <alignment horizontal="center" vertical="center" wrapText="1"/>
      <protection locked="0"/>
    </xf>
    <xf numFmtId="0" fontId="1" fillId="57" borderId="3" xfId="0" applyFont="1" applyFill="1" applyBorder="1" applyAlignment="1">
      <alignment horizontal="center" vertical="center" wrapText="1"/>
    </xf>
    <xf numFmtId="0" fontId="1" fillId="57" borderId="4" xfId="0" applyFont="1" applyFill="1" applyBorder="1" applyAlignment="1">
      <alignment horizontal="center" vertical="center" wrapText="1"/>
    </xf>
    <xf numFmtId="0" fontId="1" fillId="57" borderId="5" xfId="0" applyFont="1" applyFill="1" applyBorder="1" applyAlignment="1">
      <alignment horizontal="center" vertical="center" wrapText="1"/>
    </xf>
    <xf numFmtId="0" fontId="37" fillId="47" borderId="38" xfId="0" applyFont="1" applyFill="1" applyBorder="1" applyAlignment="1">
      <alignment horizontal="center" vertical="center" wrapText="1"/>
    </xf>
    <xf numFmtId="0" fontId="37" fillId="47" borderId="125" xfId="0" applyFont="1" applyFill="1" applyBorder="1" applyAlignment="1">
      <alignment horizontal="center" vertical="center" wrapText="1"/>
    </xf>
    <xf numFmtId="0" fontId="1" fillId="57" borderId="8" xfId="0" applyFont="1" applyFill="1" applyBorder="1" applyAlignment="1" applyProtection="1">
      <alignment horizontal="center" vertical="center" wrapText="1"/>
      <protection locked="0"/>
    </xf>
    <xf numFmtId="0" fontId="1" fillId="57" borderId="16" xfId="0" applyFont="1" applyFill="1" applyBorder="1" applyAlignment="1" applyProtection="1">
      <alignment horizontal="center" vertical="center" wrapText="1"/>
      <protection locked="0"/>
    </xf>
    <xf numFmtId="0" fontId="1" fillId="57" borderId="9" xfId="0" applyFont="1" applyFill="1" applyBorder="1" applyAlignment="1" applyProtection="1">
      <alignment horizontal="center" vertical="center" wrapText="1"/>
      <protection locked="0"/>
    </xf>
    <xf numFmtId="0" fontId="37" fillId="50" borderId="3" xfId="0" applyFont="1" applyFill="1" applyBorder="1" applyAlignment="1">
      <alignment horizontal="center" vertical="center" wrapText="1"/>
    </xf>
    <xf numFmtId="0" fontId="37" fillId="50" borderId="4" xfId="0" applyFont="1" applyFill="1" applyBorder="1" applyAlignment="1">
      <alignment horizontal="center" vertical="center" wrapText="1"/>
    </xf>
    <xf numFmtId="0" fontId="37" fillId="50" borderId="5" xfId="0" applyFont="1" applyFill="1" applyBorder="1" applyAlignment="1">
      <alignment horizontal="center" vertical="center" wrapText="1"/>
    </xf>
    <xf numFmtId="0" fontId="31" fillId="58" borderId="36" xfId="0" quotePrefix="1" applyFont="1" applyFill="1" applyBorder="1" applyAlignment="1">
      <alignment horizontal="center" vertical="center" wrapText="1"/>
    </xf>
    <xf numFmtId="0" fontId="29" fillId="47" borderId="37" xfId="0" applyFont="1" applyFill="1" applyBorder="1" applyAlignment="1">
      <alignment horizontal="center" vertical="center" wrapText="1"/>
    </xf>
    <xf numFmtId="0" fontId="29" fillId="47" borderId="58" xfId="0" applyFont="1" applyFill="1" applyBorder="1" applyAlignment="1">
      <alignment horizontal="center" vertical="center" wrapText="1"/>
    </xf>
    <xf numFmtId="0" fontId="29" fillId="47" borderId="41" xfId="0" applyFont="1" applyFill="1" applyBorder="1" applyAlignment="1">
      <alignment horizontal="center" vertical="center" wrapText="1"/>
    </xf>
    <xf numFmtId="0" fontId="37" fillId="47" borderId="47" xfId="0" applyFont="1" applyFill="1" applyBorder="1" applyAlignment="1">
      <alignment horizontal="center" vertical="center" wrapText="1"/>
    </xf>
    <xf numFmtId="0" fontId="37" fillId="47" borderId="66" xfId="0" applyFont="1" applyFill="1" applyBorder="1" applyAlignment="1">
      <alignment horizontal="center" vertical="center" wrapText="1"/>
    </xf>
    <xf numFmtId="0" fontId="1" fillId="41" borderId="76" xfId="0" quotePrefix="1" applyFont="1" applyFill="1" applyBorder="1" applyAlignment="1">
      <alignment horizontal="center" vertical="center" wrapText="1"/>
    </xf>
    <xf numFmtId="0" fontId="1" fillId="41" borderId="74" xfId="0" quotePrefix="1" applyFont="1" applyFill="1" applyBorder="1" applyAlignment="1">
      <alignment horizontal="center" vertical="center" wrapText="1"/>
    </xf>
    <xf numFmtId="0" fontId="1" fillId="41" borderId="75" xfId="0" quotePrefix="1" applyFont="1" applyFill="1" applyBorder="1" applyAlignment="1">
      <alignment horizontal="center" vertical="center" wrapText="1"/>
    </xf>
    <xf numFmtId="0" fontId="37" fillId="47" borderId="58" xfId="0" applyFont="1" applyFill="1" applyBorder="1" applyAlignment="1">
      <alignment horizontal="center" vertical="center" wrapText="1"/>
    </xf>
    <xf numFmtId="0" fontId="37" fillId="47" borderId="77" xfId="0" applyFont="1" applyFill="1" applyBorder="1" applyAlignment="1">
      <alignment horizontal="center" vertical="center" wrapText="1"/>
    </xf>
    <xf numFmtId="0" fontId="37" fillId="47" borderId="59" xfId="0" applyFont="1" applyFill="1" applyBorder="1" applyAlignment="1">
      <alignment horizontal="center" vertical="center" wrapText="1"/>
    </xf>
    <xf numFmtId="0" fontId="37" fillId="47" borderId="78" xfId="0" applyFont="1" applyFill="1" applyBorder="1" applyAlignment="1">
      <alignment horizontal="center" vertical="center" wrapText="1"/>
    </xf>
    <xf numFmtId="0" fontId="69" fillId="0" borderId="10" xfId="0" applyFont="1" applyBorder="1" applyAlignment="1">
      <alignment horizontal="center" vertical="center"/>
    </xf>
    <xf numFmtId="0" fontId="69" fillId="0" borderId="19" xfId="0" applyFont="1" applyBorder="1" applyAlignment="1">
      <alignment horizontal="center" vertical="center"/>
    </xf>
    <xf numFmtId="0" fontId="69"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39" fillId="46" borderId="46" xfId="0" applyFont="1" applyFill="1" applyBorder="1" applyAlignment="1">
      <alignment horizontal="center" vertical="center" wrapText="1"/>
    </xf>
    <xf numFmtId="0" fontId="39" fillId="46" borderId="30" xfId="0" applyFont="1" applyFill="1" applyBorder="1" applyAlignment="1">
      <alignment horizontal="center" vertical="center" wrapText="1"/>
    </xf>
    <xf numFmtId="0" fontId="39" fillId="46" borderId="26" xfId="0" applyFont="1" applyFill="1" applyBorder="1" applyAlignment="1">
      <alignment horizontal="center" vertical="center" wrapText="1"/>
    </xf>
    <xf numFmtId="0" fontId="39" fillId="46" borderId="29" xfId="0" applyFont="1" applyFill="1" applyBorder="1" applyAlignment="1">
      <alignment horizontal="center" vertical="center" wrapText="1"/>
    </xf>
    <xf numFmtId="0" fontId="39" fillId="46" borderId="18" xfId="0" applyFont="1" applyFill="1" applyBorder="1" applyAlignment="1">
      <alignment horizontal="center" vertical="center" wrapText="1"/>
    </xf>
    <xf numFmtId="0" fontId="39" fillId="46" borderId="10" xfId="0" applyFont="1" applyFill="1" applyBorder="1" applyAlignment="1">
      <alignment horizontal="center" vertical="center" wrapText="1"/>
    </xf>
    <xf numFmtId="0" fontId="39" fillId="46" borderId="18" xfId="0" applyFont="1" applyFill="1" applyBorder="1" applyAlignment="1">
      <alignment horizontal="left" vertical="center" wrapText="1"/>
    </xf>
    <xf numFmtId="0" fontId="37" fillId="47" borderId="57" xfId="0" applyFont="1" applyFill="1" applyBorder="1" applyAlignment="1">
      <alignment horizontal="left" vertical="center" wrapText="1"/>
    </xf>
    <xf numFmtId="0" fontId="37" fillId="47" borderId="36" xfId="0" applyFont="1" applyFill="1" applyBorder="1" applyAlignment="1">
      <alignment horizontal="left" vertical="center" wrapText="1"/>
    </xf>
    <xf numFmtId="0" fontId="37" fillId="47" borderId="35" xfId="0" applyFont="1" applyFill="1" applyBorder="1" applyAlignment="1">
      <alignment horizontal="left" vertical="center" wrapText="1"/>
    </xf>
    <xf numFmtId="0" fontId="37" fillId="47" borderId="14" xfId="0" applyFont="1" applyFill="1" applyBorder="1" applyAlignment="1">
      <alignment horizontal="left" vertical="center" wrapText="1"/>
    </xf>
    <xf numFmtId="0" fontId="37" fillId="47" borderId="15" xfId="0" applyFont="1" applyFill="1" applyBorder="1" applyAlignment="1">
      <alignment horizontal="left" vertical="center" wrapText="1"/>
    </xf>
    <xf numFmtId="0" fontId="37" fillId="47" borderId="29" xfId="0" applyFont="1" applyFill="1" applyBorder="1" applyAlignment="1">
      <alignment horizontal="left" vertical="center" wrapText="1"/>
    </xf>
    <xf numFmtId="0" fontId="37" fillId="47" borderId="30" xfId="0" applyFont="1" applyFill="1" applyBorder="1" applyAlignment="1">
      <alignment horizontal="left" vertical="center" wrapText="1"/>
    </xf>
    <xf numFmtId="0" fontId="37" fillId="47" borderId="70" xfId="0" applyFont="1" applyFill="1" applyBorder="1" applyAlignment="1">
      <alignment horizontal="left" vertical="center" wrapText="1"/>
    </xf>
    <xf numFmtId="0" fontId="37" fillId="47" borderId="34" xfId="0" applyFont="1" applyFill="1" applyBorder="1" applyAlignment="1">
      <alignment horizontal="left" vertical="center" wrapText="1"/>
    </xf>
    <xf numFmtId="0" fontId="37" fillId="50" borderId="57" xfId="0" applyFont="1" applyFill="1" applyBorder="1" applyAlignment="1">
      <alignment horizontal="left" vertical="center" wrapText="1"/>
    </xf>
    <xf numFmtId="0" fontId="37" fillId="50" borderId="36" xfId="0" applyFont="1" applyFill="1" applyBorder="1" applyAlignment="1">
      <alignment horizontal="left" vertical="center" wrapText="1"/>
    </xf>
    <xf numFmtId="0" fontId="37" fillId="50" borderId="34" xfId="0" applyFont="1" applyFill="1" applyBorder="1" applyAlignment="1">
      <alignment horizontal="left" vertical="center" wrapText="1"/>
    </xf>
    <xf numFmtId="0" fontId="29" fillId="50" borderId="57" xfId="0" applyFont="1" applyFill="1" applyBorder="1" applyAlignment="1">
      <alignment horizontal="left" vertical="center"/>
    </xf>
    <xf numFmtId="0" fontId="29" fillId="50" borderId="36" xfId="0" applyFont="1" applyFill="1" applyBorder="1" applyAlignment="1">
      <alignment horizontal="left" vertical="center"/>
    </xf>
    <xf numFmtId="0" fontId="39" fillId="46" borderId="23" xfId="0" applyFont="1" applyFill="1" applyBorder="1" applyAlignment="1">
      <alignment horizontal="center" vertical="center"/>
    </xf>
    <xf numFmtId="0" fontId="39" fillId="46" borderId="25" xfId="0" applyFont="1" applyFill="1" applyBorder="1" applyAlignment="1">
      <alignment horizontal="center" vertical="center"/>
    </xf>
    <xf numFmtId="0" fontId="1" fillId="0" borderId="0" xfId="0" applyFont="1" applyAlignment="1">
      <alignment horizontal="left" vertical="center" wrapText="1"/>
    </xf>
    <xf numFmtId="0" fontId="37" fillId="47" borderId="35" xfId="0" applyFont="1" applyFill="1" applyBorder="1" applyAlignment="1">
      <alignment horizontal="left" vertical="center"/>
    </xf>
    <xf numFmtId="0" fontId="37" fillId="47" borderId="14" xfId="0" applyFont="1" applyFill="1" applyBorder="1" applyAlignment="1">
      <alignment horizontal="left" vertical="center"/>
    </xf>
    <xf numFmtId="0" fontId="37" fillId="47" borderId="37" xfId="0" applyFont="1" applyFill="1" applyBorder="1" applyAlignment="1">
      <alignment horizontal="left" vertical="center"/>
    </xf>
    <xf numFmtId="0" fontId="37" fillId="47" borderId="57" xfId="0" applyFont="1" applyFill="1" applyBorder="1" applyAlignment="1">
      <alignment vertical="center"/>
    </xf>
    <xf numFmtId="0" fontId="37" fillId="47" borderId="36" xfId="0" applyFont="1" applyFill="1" applyBorder="1" applyAlignment="1">
      <alignment vertical="center"/>
    </xf>
    <xf numFmtId="0" fontId="37" fillId="47" borderId="57" xfId="0" applyFont="1" applyFill="1" applyBorder="1" applyAlignment="1">
      <alignment horizontal="left" vertical="center"/>
    </xf>
    <xf numFmtId="0" fontId="37" fillId="47" borderId="36" xfId="0" applyFont="1" applyFill="1" applyBorder="1" applyAlignment="1">
      <alignment horizontal="left" vertical="center"/>
    </xf>
    <xf numFmtId="0" fontId="37" fillId="47" borderId="57" xfId="0" applyFont="1" applyFill="1" applyBorder="1" applyAlignment="1">
      <alignment horizontal="left" vertical="top"/>
    </xf>
    <xf numFmtId="0" fontId="37" fillId="47" borderId="36" xfId="0" applyFont="1" applyFill="1" applyBorder="1" applyAlignment="1">
      <alignment horizontal="left" vertical="top"/>
    </xf>
    <xf numFmtId="0" fontId="1" fillId="0" borderId="36" xfId="0" applyFont="1" applyBorder="1" applyAlignment="1">
      <alignment vertical="center"/>
    </xf>
    <xf numFmtId="0" fontId="39" fillId="46" borderId="1" xfId="0" applyFont="1" applyFill="1" applyBorder="1" applyAlignment="1">
      <alignment horizontal="left" vertical="center" wrapText="1"/>
    </xf>
    <xf numFmtId="0" fontId="39" fillId="46" borderId="17" xfId="0" applyFont="1" applyFill="1" applyBorder="1" applyAlignment="1">
      <alignment horizontal="left" vertical="center" wrapText="1"/>
    </xf>
    <xf numFmtId="0" fontId="37" fillId="47" borderId="26" xfId="0" applyFont="1" applyFill="1" applyBorder="1" applyAlignment="1">
      <alignment horizontal="left" vertical="center" wrapText="1"/>
    </xf>
    <xf numFmtId="0" fontId="37" fillId="47" borderId="46" xfId="0" applyFont="1" applyFill="1" applyBorder="1" applyAlignment="1">
      <alignment horizontal="left" vertical="center" wrapText="1"/>
    </xf>
    <xf numFmtId="0" fontId="1" fillId="43" borderId="61" xfId="0" applyFont="1" applyFill="1" applyBorder="1" applyAlignment="1">
      <alignment horizontal="center" vertical="center"/>
    </xf>
    <xf numFmtId="0" fontId="1" fillId="43" borderId="14" xfId="0" applyFont="1" applyFill="1" applyBorder="1" applyAlignment="1">
      <alignment horizontal="center" vertical="center"/>
    </xf>
    <xf numFmtId="0" fontId="1" fillId="43" borderId="37" xfId="0" applyFont="1" applyFill="1" applyBorder="1" applyAlignment="1">
      <alignment horizontal="center" vertical="center"/>
    </xf>
    <xf numFmtId="0" fontId="1" fillId="0" borderId="36" xfId="0" applyFont="1" applyBorder="1" applyAlignment="1">
      <alignment horizontal="left" vertical="center"/>
    </xf>
    <xf numFmtId="0" fontId="1" fillId="0" borderId="60" xfId="0" applyFont="1" applyBorder="1" applyAlignment="1">
      <alignment horizontal="left" vertical="center"/>
    </xf>
    <xf numFmtId="0" fontId="1" fillId="0" borderId="14"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top"/>
    </xf>
    <xf numFmtId="0" fontId="1" fillId="0" borderId="60" xfId="0" applyFont="1" applyBorder="1" applyAlignment="1">
      <alignment horizontal="left" vertical="top"/>
    </xf>
    <xf numFmtId="0" fontId="1" fillId="0" borderId="14" xfId="0" applyFont="1" applyBorder="1" applyAlignment="1">
      <alignment horizontal="left" vertical="top"/>
    </xf>
    <xf numFmtId="0" fontId="1" fillId="0" borderId="37" xfId="0" applyFont="1" applyBorder="1" applyAlignment="1">
      <alignment horizontal="left" vertical="top"/>
    </xf>
    <xf numFmtId="0" fontId="39" fillId="46" borderId="23" xfId="0" applyFont="1" applyFill="1" applyBorder="1" applyAlignment="1">
      <alignment horizontal="center" vertical="center" wrapText="1"/>
    </xf>
    <xf numFmtId="0" fontId="39" fillId="46" borderId="25" xfId="0" applyFont="1" applyFill="1" applyBorder="1" applyAlignment="1">
      <alignment horizontal="center" vertical="center" wrapText="1"/>
    </xf>
    <xf numFmtId="0" fontId="39" fillId="46" borderId="33" xfId="0" applyFont="1" applyFill="1" applyBorder="1" applyAlignment="1">
      <alignment horizontal="center" vertical="center" wrapText="1"/>
    </xf>
    <xf numFmtId="0" fontId="37" fillId="47" borderId="35" xfId="0" applyFont="1" applyFill="1" applyBorder="1" applyAlignment="1">
      <alignment horizontal="left" vertical="top"/>
    </xf>
    <xf numFmtId="0" fontId="37" fillId="47" borderId="14" xfId="0" applyFont="1" applyFill="1" applyBorder="1" applyAlignment="1">
      <alignment horizontal="left" vertical="top"/>
    </xf>
    <xf numFmtId="0" fontId="37" fillId="47" borderId="37" xfId="0" applyFont="1" applyFill="1" applyBorder="1" applyAlignment="1">
      <alignment horizontal="left" vertical="top"/>
    </xf>
    <xf numFmtId="0" fontId="1" fillId="0" borderId="10" xfId="0" applyFont="1" applyBorder="1" applyAlignment="1">
      <alignment horizontal="center"/>
    </xf>
    <xf numFmtId="0" fontId="1" fillId="0" borderId="19" xfId="0" applyFont="1" applyBorder="1" applyAlignment="1">
      <alignment horizontal="center"/>
    </xf>
    <xf numFmtId="0" fontId="1" fillId="0" borderId="11" xfId="0" applyFont="1" applyBorder="1" applyAlignment="1">
      <alignment horizontal="center"/>
    </xf>
    <xf numFmtId="0" fontId="70" fillId="0" borderId="1"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9" xfId="0" applyFont="1" applyBorder="1" applyAlignment="1">
      <alignment horizontal="center" vertical="center" wrapText="1"/>
    </xf>
    <xf numFmtId="0" fontId="37" fillId="48" borderId="10" xfId="0" applyFont="1" applyFill="1" applyBorder="1" applyAlignment="1">
      <alignment horizontal="center" vertical="center" wrapText="1"/>
    </xf>
    <xf numFmtId="0" fontId="37" fillId="48" borderId="11" xfId="0" applyFont="1" applyFill="1" applyBorder="1" applyAlignment="1">
      <alignment horizontal="center" vertical="center" wrapText="1"/>
    </xf>
    <xf numFmtId="168" fontId="37" fillId="48" borderId="10" xfId="0" applyNumberFormat="1" applyFont="1" applyFill="1" applyBorder="1" applyAlignment="1">
      <alignment horizontal="center" vertical="center" wrapText="1"/>
    </xf>
    <xf numFmtId="168" fontId="37" fillId="48" borderId="11" xfId="0" applyNumberFormat="1" applyFont="1" applyFill="1" applyBorder="1" applyAlignment="1">
      <alignment horizontal="center" vertical="center" wrapText="1"/>
    </xf>
    <xf numFmtId="0" fontId="1" fillId="0" borderId="0" xfId="0" quotePrefix="1" applyFont="1" applyAlignment="1">
      <alignment horizontal="center" vertical="center" wrapText="1"/>
    </xf>
    <xf numFmtId="0" fontId="39" fillId="61" borderId="3" xfId="0" applyFont="1" applyFill="1" applyBorder="1" applyAlignment="1">
      <alignment horizontal="center" vertical="center" wrapText="1"/>
    </xf>
    <xf numFmtId="0" fontId="39" fillId="61" borderId="4" xfId="0" applyFont="1" applyFill="1" applyBorder="1" applyAlignment="1">
      <alignment horizontal="center" vertical="center" wrapText="1"/>
    </xf>
    <xf numFmtId="0" fontId="39" fillId="61" borderId="5" xfId="0" applyFont="1" applyFill="1" applyBorder="1" applyAlignment="1">
      <alignment horizontal="center" vertical="center" wrapText="1"/>
    </xf>
    <xf numFmtId="0" fontId="71" fillId="61" borderId="3" xfId="0" applyFont="1" applyFill="1" applyBorder="1" applyAlignment="1">
      <alignment horizontal="center" vertical="center" wrapText="1"/>
    </xf>
    <xf numFmtId="0" fontId="71" fillId="61" borderId="4" xfId="0" applyFont="1" applyFill="1" applyBorder="1" applyAlignment="1">
      <alignment horizontal="center" vertical="center" wrapText="1"/>
    </xf>
    <xf numFmtId="0" fontId="71" fillId="61" borderId="5" xfId="0" applyFont="1" applyFill="1" applyBorder="1" applyAlignment="1">
      <alignment horizontal="center" vertical="center" wrapText="1"/>
    </xf>
    <xf numFmtId="0" fontId="70" fillId="0" borderId="1" xfId="0" applyFont="1" applyBorder="1" applyAlignment="1">
      <alignment horizontal="center" vertical="center"/>
    </xf>
    <xf numFmtId="0" fontId="70" fillId="0" borderId="17" xfId="0" applyFont="1" applyBorder="1" applyAlignment="1">
      <alignment horizontal="center" vertical="center"/>
    </xf>
    <xf numFmtId="0" fontId="70" fillId="0" borderId="2" xfId="0" applyFont="1" applyBorder="1" applyAlignment="1">
      <alignment horizontal="center" vertical="center"/>
    </xf>
    <xf numFmtId="0" fontId="70" fillId="0" borderId="6" xfId="0" applyFont="1" applyBorder="1" applyAlignment="1">
      <alignment horizontal="center" vertical="center"/>
    </xf>
    <xf numFmtId="0" fontId="70" fillId="0" borderId="0" xfId="0" applyFont="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16" xfId="0" applyFont="1" applyBorder="1" applyAlignment="1">
      <alignment horizontal="center" vertical="center"/>
    </xf>
    <xf numFmtId="0" fontId="70" fillId="0" borderId="9" xfId="0" applyFont="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79" xfId="0" applyBorder="1" applyAlignment="1">
      <alignment horizontal="center"/>
    </xf>
    <xf numFmtId="0" fontId="0" fillId="0" borderId="68" xfId="0" applyBorder="1" applyAlignment="1">
      <alignment horizontal="center"/>
    </xf>
    <xf numFmtId="0" fontId="0" fillId="0" borderId="80" xfId="0" applyBorder="1" applyAlignment="1">
      <alignment horizontal="center"/>
    </xf>
    <xf numFmtId="0" fontId="0" fillId="0" borderId="91" xfId="0" applyBorder="1" applyAlignment="1">
      <alignment horizontal="center"/>
    </xf>
    <xf numFmtId="0" fontId="0" fillId="0" borderId="67"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39" fillId="46" borderId="27" xfId="0" applyFont="1" applyFill="1" applyBorder="1" applyAlignment="1">
      <alignment horizontal="center" vertical="center" wrapText="1"/>
    </xf>
    <xf numFmtId="0" fontId="72" fillId="48" borderId="3" xfId="0" applyFont="1" applyFill="1" applyBorder="1" applyAlignment="1">
      <alignment horizontal="center" vertical="center" wrapText="1"/>
    </xf>
    <xf numFmtId="0" fontId="72" fillId="48" borderId="5" xfId="0" applyFont="1" applyFill="1" applyBorder="1" applyAlignment="1">
      <alignment horizontal="center" vertical="center" wrapText="1"/>
    </xf>
    <xf numFmtId="0" fontId="72" fillId="48" borderId="1" xfId="0" applyFont="1" applyFill="1" applyBorder="1" applyAlignment="1">
      <alignment horizontal="center" vertical="center"/>
    </xf>
    <xf numFmtId="0" fontId="72" fillId="48" borderId="2" xfId="0" applyFont="1" applyFill="1" applyBorder="1" applyAlignment="1">
      <alignment horizontal="center" vertical="center"/>
    </xf>
    <xf numFmtId="0" fontId="0" fillId="0" borderId="36" xfId="0" applyBorder="1" applyAlignment="1">
      <alignment horizontal="center"/>
    </xf>
    <xf numFmtId="0" fontId="45" fillId="46" borderId="3" xfId="0" applyFont="1" applyFill="1" applyBorder="1" applyAlignment="1">
      <alignment horizontal="center" vertical="center" wrapText="1"/>
    </xf>
    <xf numFmtId="0" fontId="45" fillId="46" borderId="4" xfId="0" applyFont="1" applyFill="1" applyBorder="1" applyAlignment="1">
      <alignment horizontal="center" vertical="center" wrapText="1"/>
    </xf>
    <xf numFmtId="0" fontId="45" fillId="46" borderId="5" xfId="0" applyFont="1" applyFill="1" applyBorder="1" applyAlignment="1">
      <alignment horizontal="center" vertical="center" wrapText="1"/>
    </xf>
    <xf numFmtId="0" fontId="45" fillId="46" borderId="38" xfId="0" applyFont="1" applyFill="1" applyBorder="1" applyAlignment="1">
      <alignment horizontal="center" vertical="center" wrapText="1"/>
    </xf>
    <xf numFmtId="0" fontId="45" fillId="46" borderId="39" xfId="0" applyFont="1" applyFill="1" applyBorder="1" applyAlignment="1">
      <alignment horizontal="center" vertical="center" wrapText="1"/>
    </xf>
    <xf numFmtId="0" fontId="45" fillId="46" borderId="40" xfId="0" applyFont="1" applyFill="1" applyBorder="1" applyAlignment="1">
      <alignment horizontal="center" vertical="center" wrapText="1"/>
    </xf>
    <xf numFmtId="0" fontId="37"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locked="0" hidden="1"/>
    </xf>
    <xf numFmtId="0" fontId="65" fillId="0" borderId="26" xfId="0" applyFont="1" applyBorder="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0" fontId="4" fillId="0" borderId="57" xfId="0" applyFont="1" applyBorder="1" applyAlignment="1" applyProtection="1">
      <alignment horizontal="left" vertical="center" wrapText="1"/>
      <protection hidden="1"/>
    </xf>
    <xf numFmtId="0" fontId="4" fillId="0" borderId="36" xfId="0" applyFont="1" applyBorder="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35" fillId="38" borderId="0" xfId="0" applyFont="1" applyFill="1" applyAlignment="1" applyProtection="1">
      <alignment horizontal="justify" vertical="center" wrapText="1"/>
      <protection hidden="1"/>
    </xf>
    <xf numFmtId="0" fontId="37" fillId="0" borderId="0" xfId="0" applyFont="1" applyAlignment="1" applyProtection="1">
      <alignment horizontal="center"/>
      <protection hidden="1"/>
    </xf>
    <xf numFmtId="0" fontId="1" fillId="38" borderId="0" xfId="0" applyFont="1" applyFill="1" applyAlignment="1" applyProtection="1">
      <alignment horizontal="left" vertical="center" wrapText="1"/>
      <protection hidden="1"/>
    </xf>
    <xf numFmtId="0" fontId="37" fillId="0" borderId="45" xfId="0" applyFont="1" applyBorder="1" applyAlignment="1" applyProtection="1">
      <alignment horizontal="center" vertical="center" wrapText="1"/>
      <protection hidden="1"/>
    </xf>
    <xf numFmtId="0" fontId="63" fillId="0" borderId="0" xfId="0" applyFont="1" applyAlignment="1" applyProtection="1">
      <alignment horizontal="left" vertical="center" wrapText="1"/>
      <protection hidden="1"/>
    </xf>
    <xf numFmtId="2" fontId="4" fillId="0" borderId="36" xfId="0" applyNumberFormat="1" applyFont="1" applyBorder="1" applyAlignment="1" applyProtection="1">
      <alignment horizontal="center"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1" fontId="4" fillId="0" borderId="30" xfId="0" applyNumberFormat="1"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1" fontId="37" fillId="38" borderId="0" xfId="0" applyNumberFormat="1" applyFont="1" applyFill="1" applyAlignment="1" applyProtection="1">
      <alignment horizontal="center" vertical="center" wrapText="1"/>
      <protection hidden="1"/>
    </xf>
    <xf numFmtId="0" fontId="37" fillId="0" borderId="0" xfId="0" applyFont="1" applyAlignment="1" applyProtection="1">
      <alignment horizontal="right" vertical="center" wrapText="1"/>
      <protection hidden="1"/>
    </xf>
    <xf numFmtId="0" fontId="1" fillId="0" borderId="0" xfId="0" applyFont="1" applyAlignment="1" applyProtection="1">
      <alignment horizontal="center"/>
      <protection hidden="1"/>
    </xf>
    <xf numFmtId="1" fontId="1" fillId="0" borderId="0" xfId="0" applyNumberFormat="1" applyFont="1" applyAlignment="1" applyProtection="1">
      <alignment horizontal="left" vertical="center" wrapText="1"/>
      <protection hidden="1"/>
    </xf>
    <xf numFmtId="0" fontId="1" fillId="38" borderId="0" xfId="0" applyFont="1" applyFill="1" applyAlignment="1">
      <alignment horizontal="left" vertical="center"/>
    </xf>
    <xf numFmtId="0" fontId="1"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14" fontId="1" fillId="0" borderId="0" xfId="0" applyNumberFormat="1" applyFont="1" applyAlignment="1" applyProtection="1">
      <alignment horizontal="left" vertical="center" wrapText="1"/>
      <protection hidden="1"/>
    </xf>
    <xf numFmtId="1" fontId="37" fillId="0" borderId="0" xfId="0" applyNumberFormat="1" applyFont="1" applyAlignment="1" applyProtection="1">
      <alignment horizontal="left" vertical="center" wrapText="1"/>
      <protection hidden="1"/>
    </xf>
    <xf numFmtId="0" fontId="1" fillId="38" borderId="0" xfId="0" applyFont="1" applyFill="1" applyAlignment="1" applyProtection="1">
      <alignment horizontal="justify" vertical="justify" wrapText="1"/>
      <protection hidden="1"/>
    </xf>
    <xf numFmtId="0" fontId="1" fillId="0" borderId="0" xfId="0" applyFont="1" applyAlignment="1" applyProtection="1">
      <alignment horizontal="right"/>
      <protection hidden="1"/>
    </xf>
    <xf numFmtId="0" fontId="1" fillId="38" borderId="0" xfId="0" applyFont="1" applyFill="1" applyAlignment="1" applyProtection="1">
      <alignment horizontal="justify" vertical="center" wrapText="1"/>
      <protection hidden="1"/>
    </xf>
    <xf numFmtId="0" fontId="1" fillId="0" borderId="12" xfId="0" applyFont="1" applyBorder="1" applyAlignment="1" applyProtection="1">
      <alignment horizontal="center"/>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locked="0" hidden="1"/>
    </xf>
    <xf numFmtId="2" fontId="1" fillId="0" borderId="0" xfId="0" applyNumberFormat="1"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37" fillId="38" borderId="0" xfId="0" applyFont="1" applyFill="1" applyAlignment="1">
      <alignment horizontal="left" vertical="center"/>
    </xf>
    <xf numFmtId="0" fontId="35" fillId="0" borderId="0" xfId="0" applyFont="1" applyAlignment="1" applyProtection="1">
      <alignment horizontal="justify" vertical="center" wrapText="1"/>
      <protection locked="0" hidden="1"/>
    </xf>
    <xf numFmtId="1" fontId="37"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29" fillId="0" borderId="0" xfId="0" applyFont="1" applyAlignment="1" applyProtection="1">
      <alignment horizontal="right" vertical="center" wrapText="1"/>
      <protection hidden="1"/>
    </xf>
    <xf numFmtId="1" fontId="29" fillId="0" borderId="0" xfId="0" applyNumberFormat="1"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2" fontId="31" fillId="0" borderId="0" xfId="0" applyNumberFormat="1"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1" fontId="31" fillId="0" borderId="0" xfId="0" applyNumberFormat="1" applyFont="1" applyAlignment="1" applyProtection="1">
      <alignment horizontal="left" vertical="center" wrapText="1"/>
      <protection hidden="1"/>
    </xf>
    <xf numFmtId="0" fontId="31" fillId="0" borderId="0" xfId="0" applyFont="1" applyAlignment="1" applyProtection="1">
      <alignment horizontal="center" vertical="center" wrapText="1"/>
      <protection hidden="1"/>
    </xf>
    <xf numFmtId="169" fontId="31" fillId="0" borderId="0" xfId="0" applyNumberFormat="1" applyFont="1" applyAlignment="1" applyProtection="1">
      <alignment horizontal="left" vertical="center" wrapText="1"/>
      <protection hidden="1"/>
    </xf>
    <xf numFmtId="0" fontId="31" fillId="0" borderId="0" xfId="0" applyFont="1" applyAlignment="1" applyProtection="1">
      <alignment horizontal="right" vertical="center" wrapText="1"/>
      <protection hidden="1"/>
    </xf>
    <xf numFmtId="0" fontId="28"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locked="0" hidden="1"/>
    </xf>
    <xf numFmtId="14" fontId="31" fillId="0" borderId="0" xfId="0" applyNumberFormat="1" applyFont="1" applyAlignment="1" applyProtection="1">
      <alignment horizontal="left" vertical="center" wrapText="1"/>
      <protection hidden="1"/>
    </xf>
    <xf numFmtId="14" fontId="35" fillId="0" borderId="0" xfId="0" applyNumberFormat="1" applyFont="1" applyAlignment="1" applyProtection="1">
      <alignment horizontal="left" vertical="center" wrapText="1"/>
      <protection hidden="1"/>
    </xf>
    <xf numFmtId="0" fontId="29" fillId="0" borderId="0" xfId="0" applyFont="1" applyAlignment="1" applyProtection="1">
      <alignment horizontal="center" vertical="center" wrapText="1"/>
      <protection hidden="1"/>
    </xf>
    <xf numFmtId="0" fontId="29" fillId="0" borderId="0" xfId="0" applyFont="1" applyAlignment="1" applyProtection="1">
      <alignment horizontal="left" vertical="center"/>
      <protection hidden="1"/>
    </xf>
    <xf numFmtId="0" fontId="29" fillId="38" borderId="0" xfId="0" applyFont="1" applyFill="1" applyAlignment="1" applyProtection="1">
      <alignment horizontal="left" vertical="center"/>
      <protection hidden="1"/>
    </xf>
    <xf numFmtId="0" fontId="31" fillId="38" borderId="0" xfId="0" applyFont="1" applyFill="1" applyAlignment="1">
      <alignment horizontal="left" vertical="center"/>
    </xf>
    <xf numFmtId="0" fontId="29" fillId="38" borderId="0" xfId="0" applyFont="1" applyFill="1" applyAlignment="1">
      <alignment horizontal="left" vertical="center"/>
    </xf>
    <xf numFmtId="1" fontId="29" fillId="0" borderId="0" xfId="0" applyNumberFormat="1" applyFont="1" applyAlignment="1" applyProtection="1">
      <alignment horizontal="center" vertical="center" wrapText="1"/>
      <protection hidden="1"/>
    </xf>
    <xf numFmtId="0" fontId="31" fillId="56" borderId="0" xfId="0" applyFont="1" applyFill="1" applyAlignment="1" applyProtection="1">
      <alignment horizontal="justify" vertical="center" wrapText="1"/>
      <protection locked="0" hidden="1"/>
    </xf>
    <xf numFmtId="0" fontId="6" fillId="0" borderId="26"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60" fillId="0" borderId="57" xfId="0" applyFont="1" applyBorder="1" applyAlignment="1" applyProtection="1">
      <alignment horizontal="left" vertical="center" wrapText="1"/>
      <protection hidden="1"/>
    </xf>
    <xf numFmtId="0" fontId="60" fillId="0" borderId="36" xfId="0" applyFont="1" applyBorder="1" applyAlignment="1" applyProtection="1">
      <alignment horizontal="left" vertical="center" wrapText="1"/>
      <protection hidden="1"/>
    </xf>
    <xf numFmtId="2" fontId="60" fillId="0" borderId="36" xfId="0" applyNumberFormat="1" applyFont="1" applyBorder="1" applyAlignment="1" applyProtection="1">
      <alignment horizontal="center" vertical="center" wrapText="1"/>
      <protection hidden="1"/>
    </xf>
    <xf numFmtId="0" fontId="60" fillId="0" borderId="29" xfId="0" applyFont="1" applyBorder="1" applyAlignment="1" applyProtection="1">
      <alignment horizontal="left" vertical="center" wrapText="1"/>
      <protection hidden="1"/>
    </xf>
    <xf numFmtId="0" fontId="60" fillId="0" borderId="30" xfId="0" applyFont="1" applyBorder="1" applyAlignment="1" applyProtection="1">
      <alignment horizontal="left" vertical="center" wrapText="1"/>
      <protection hidden="1"/>
    </xf>
    <xf numFmtId="1" fontId="60" fillId="0" borderId="30" xfId="0" applyNumberFormat="1" applyFont="1" applyBorder="1" applyAlignment="1" applyProtection="1">
      <alignment horizontal="center" vertical="center" wrapText="1"/>
      <protection hidden="1"/>
    </xf>
    <xf numFmtId="0" fontId="60" fillId="0" borderId="30" xfId="0" applyFont="1" applyBorder="1" applyAlignment="1" applyProtection="1">
      <alignment horizontal="center" vertical="center" wrapText="1"/>
      <protection hidden="1"/>
    </xf>
    <xf numFmtId="0" fontId="35" fillId="38" borderId="0" xfId="0" applyFont="1" applyFill="1" applyAlignment="1" applyProtection="1">
      <alignment horizontal="justify" vertical="justify" wrapText="1"/>
      <protection hidden="1"/>
    </xf>
    <xf numFmtId="1" fontId="29" fillId="38" borderId="0" xfId="0" applyNumberFormat="1" applyFont="1" applyFill="1" applyAlignment="1" applyProtection="1">
      <alignment horizontal="center" vertical="center" wrapText="1"/>
      <protection hidden="1"/>
    </xf>
    <xf numFmtId="0" fontId="31" fillId="0" borderId="12" xfId="0" applyFont="1" applyBorder="1" applyAlignment="1" applyProtection="1">
      <alignment horizontal="center"/>
      <protection hidden="1"/>
    </xf>
    <xf numFmtId="0" fontId="35" fillId="38" borderId="0" xfId="0" applyFont="1" applyFill="1" applyAlignment="1" applyProtection="1">
      <alignment horizontal="left" vertical="center" wrapText="1"/>
      <protection hidden="1"/>
    </xf>
    <xf numFmtId="0" fontId="31" fillId="0" borderId="0" xfId="0" applyFont="1" applyAlignment="1" applyProtection="1">
      <alignment horizontal="right"/>
      <protection hidden="1"/>
    </xf>
    <xf numFmtId="0" fontId="29" fillId="0" borderId="45" xfId="0" applyFont="1" applyBorder="1" applyAlignment="1" applyProtection="1">
      <alignment horizontal="center" vertical="center" wrapText="1"/>
      <protection hidden="1"/>
    </xf>
    <xf numFmtId="0" fontId="31" fillId="0" borderId="0" xfId="0" applyFont="1" applyAlignment="1" applyProtection="1">
      <alignment horizontal="center"/>
      <protection hidden="1"/>
    </xf>
    <xf numFmtId="0" fontId="31" fillId="38" borderId="0" xfId="0" applyFont="1" applyFill="1" applyAlignment="1" applyProtection="1">
      <alignment horizontal="center" vertical="center" wrapText="1"/>
      <protection hidden="1"/>
    </xf>
    <xf numFmtId="0" fontId="29" fillId="0" borderId="0" xfId="0" applyFont="1" applyAlignment="1" applyProtection="1">
      <alignment horizontal="center"/>
      <protection hidden="1"/>
    </xf>
    <xf numFmtId="0" fontId="5" fillId="0" borderId="0" xfId="0" applyFont="1" applyAlignment="1" applyProtection="1">
      <alignment horizontal="left" vertical="center" wrapText="1"/>
      <protection hidden="1"/>
    </xf>
    <xf numFmtId="1" fontId="5" fillId="0" borderId="0" xfId="0" applyNumberFormat="1"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9" fontId="5" fillId="0" borderId="0" xfId="0" applyNumberFormat="1"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31" fillId="38" borderId="0" xfId="0" applyFont="1" applyFill="1" applyAlignment="1" applyProtection="1">
      <alignment horizontal="justify" vertical="center" wrapText="1"/>
      <protection hidden="1"/>
    </xf>
    <xf numFmtId="1" fontId="35" fillId="38" borderId="0" xfId="0" applyNumberFormat="1" applyFont="1" applyFill="1" applyAlignment="1" applyProtection="1">
      <alignment horizontal="left" vertical="center" wrapText="1"/>
      <protection hidden="1"/>
    </xf>
    <xf numFmtId="14" fontId="5" fillId="0" borderId="0" xfId="0" applyNumberFormat="1" applyFont="1" applyAlignment="1" applyProtection="1">
      <alignment horizontal="center" vertical="center" wrapText="1"/>
      <protection hidden="1"/>
    </xf>
    <xf numFmtId="0" fontId="29" fillId="38" borderId="0" xfId="0" applyFont="1" applyFill="1" applyAlignment="1">
      <alignment horizontal="center" vertical="center"/>
    </xf>
    <xf numFmtId="0" fontId="31" fillId="38" borderId="0" xfId="0" applyFont="1" applyFill="1" applyAlignment="1">
      <alignment horizontal="left" vertical="top"/>
    </xf>
    <xf numFmtId="1" fontId="35" fillId="0" borderId="0" xfId="0" applyNumberFormat="1" applyFont="1" applyAlignment="1" applyProtection="1">
      <alignment horizontal="left" vertical="center" wrapText="1"/>
      <protection hidden="1"/>
    </xf>
    <xf numFmtId="0" fontId="31" fillId="0" borderId="0" xfId="0" applyFont="1" applyAlignment="1" applyProtection="1">
      <alignment horizontal="justify" vertical="center" wrapText="1"/>
      <protection locked="0" hidden="1"/>
    </xf>
    <xf numFmtId="2" fontId="35" fillId="0" borderId="0" xfId="0" applyNumberFormat="1" applyFont="1" applyAlignment="1" applyProtection="1">
      <alignment horizontal="left" vertical="center" wrapText="1"/>
      <protection hidden="1"/>
    </xf>
    <xf numFmtId="0" fontId="31" fillId="38" borderId="0" xfId="0" applyFont="1" applyFill="1" applyAlignment="1" applyProtection="1">
      <alignment horizontal="justify" vertical="center" wrapText="1"/>
      <protection locked="0" hidden="1"/>
    </xf>
    <xf numFmtId="49" fontId="35" fillId="0" borderId="0" xfId="0" applyNumberFormat="1" applyFont="1" applyAlignment="1" applyProtection="1">
      <alignment horizontal="left" vertical="center" wrapText="1"/>
      <protection hidden="1"/>
    </xf>
    <xf numFmtId="169" fontId="35" fillId="0" borderId="0" xfId="0" applyNumberFormat="1" applyFont="1" applyAlignment="1" applyProtection="1">
      <alignment horizontal="left" vertical="center" wrapText="1"/>
      <protection hidden="1"/>
    </xf>
    <xf numFmtId="0" fontId="35" fillId="0" borderId="0" xfId="0" applyFont="1" applyAlignment="1" applyProtection="1">
      <alignment horizontal="left" vertical="center" wrapText="1"/>
      <protection locked="0" hidden="1"/>
    </xf>
    <xf numFmtId="0" fontId="35" fillId="0" borderId="0" xfId="0" applyFont="1" applyAlignment="1" applyProtection="1">
      <alignment horizontal="left" vertical="center" wrapText="1"/>
      <protection hidden="1"/>
    </xf>
    <xf numFmtId="0" fontId="35" fillId="0" borderId="0" xfId="0" applyFont="1" applyAlignment="1" applyProtection="1">
      <alignment horizontal="right" vertical="center" wrapText="1"/>
      <protection hidden="1"/>
    </xf>
    <xf numFmtId="169" fontId="35" fillId="0" borderId="0" xfId="0" applyNumberFormat="1" applyFont="1" applyAlignment="1" applyProtection="1">
      <alignment vertical="center" wrapText="1"/>
      <protection hidden="1"/>
    </xf>
    <xf numFmtId="1" fontId="39" fillId="0" borderId="0" xfId="0" applyNumberFormat="1" applyFont="1" applyAlignment="1" applyProtection="1">
      <alignment horizontal="left" vertical="center" wrapText="1"/>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7">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9BC2E6"/>
      <color rgb="FFDDEBF7"/>
      <color rgb="FF1F4E78"/>
      <color rgb="FFFCE4D6"/>
      <color rgb="FFFFCC99"/>
      <color rgb="FFFF9999"/>
      <color rgb="FFFF33CC"/>
      <color rgb="FF0000FF"/>
      <color rgb="FF8C97FC"/>
      <color rgb="FFB9C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TH'!$B$8:$B$10</c:f>
              <c:numCache>
                <c:formatCode>General</c:formatCode>
                <c:ptCount val="3"/>
                <c:pt idx="0">
                  <c:v>10.1</c:v>
                </c:pt>
                <c:pt idx="1">
                  <c:v>20</c:v>
                </c:pt>
                <c:pt idx="2">
                  <c:v>39.4</c:v>
                </c:pt>
              </c:numCache>
            </c:numRef>
          </c:xVal>
          <c:yVal>
            <c:numRef>
              <c:f>'Interpolación Condi Amb TH'!$C$8:$C$10</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1-E37A-42D9-AA06-BFB1686B0318}"/>
            </c:ext>
          </c:extLst>
        </c:ser>
        <c:dLbls>
          <c:showLegendKey val="0"/>
          <c:showVal val="0"/>
          <c:showCatName val="0"/>
          <c:showSerName val="0"/>
          <c:showPercent val="0"/>
          <c:showBubbleSize val="0"/>
        </c:dLbls>
        <c:axId val="170596992"/>
        <c:axId val="170677376"/>
      </c:scatterChart>
      <c:valAx>
        <c:axId val="170596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7376"/>
        <c:crosses val="autoZero"/>
        <c:crossBetween val="midCat"/>
      </c:valAx>
      <c:valAx>
        <c:axId val="17067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596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TH'!$F$8:$F$10</c:f>
              <c:numCache>
                <c:formatCode>General</c:formatCode>
                <c:ptCount val="3"/>
                <c:pt idx="0">
                  <c:v>32</c:v>
                </c:pt>
                <c:pt idx="1">
                  <c:v>50.1</c:v>
                </c:pt>
                <c:pt idx="2">
                  <c:v>79.3</c:v>
                </c:pt>
              </c:numCache>
            </c:numRef>
          </c:xVal>
          <c:yVal>
            <c:numRef>
              <c:f>'Interpolación Condi Amb TH'!$G$8:$G$10</c:f>
              <c:numCache>
                <c:formatCode>0.0</c:formatCode>
                <c:ptCount val="3"/>
                <c:pt idx="0">
                  <c:v>-2</c:v>
                </c:pt>
                <c:pt idx="1">
                  <c:v>-0.7</c:v>
                </c:pt>
                <c:pt idx="2">
                  <c:v>1.3</c:v>
                </c:pt>
              </c:numCache>
            </c:numRef>
          </c:yVal>
          <c:smooth val="0"/>
          <c:extLst>
            <c:ext xmlns:c16="http://schemas.microsoft.com/office/drawing/2014/chart" uri="{C3380CC4-5D6E-409C-BE32-E72D297353CC}">
              <c16:uniqueId val="{00000001-A04C-4AFE-BD6D-D6CB06F8ACA0}"/>
            </c:ext>
          </c:extLst>
        </c:ser>
        <c:dLbls>
          <c:showLegendKey val="0"/>
          <c:showVal val="0"/>
          <c:showCatName val="0"/>
          <c:showSerName val="0"/>
          <c:showPercent val="0"/>
          <c:showBubbleSize val="0"/>
        </c:dLbls>
        <c:axId val="173515904"/>
        <c:axId val="173517440"/>
      </c:scatterChart>
      <c:valAx>
        <c:axId val="173515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7440"/>
        <c:crosses val="autoZero"/>
        <c:crossBetween val="midCat"/>
      </c:valAx>
      <c:valAx>
        <c:axId val="173517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5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5875"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7698480039669772"/>
                  <c:y val="-1.1740680051734027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patrones'!$J$6</c:f>
              <c:strCache>
                <c:ptCount val="1"/>
                <c:pt idx="0">
                  <c:v>Corrección °C</c:v>
                </c:pt>
              </c:strCache>
            </c:strRef>
          </c:tx>
          <c:spPr>
            <a:ln w="19050"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B77B-47DC-9AD8-6D77CACFABD6}"/>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patrones'!$B$47:$B$51</c:f>
              <c:numCache>
                <c:formatCode>0.0</c:formatCode>
                <c:ptCount val="5"/>
                <c:pt idx="0">
                  <c:v>31.9</c:v>
                </c:pt>
                <c:pt idx="1">
                  <c:v>41.8</c:v>
                </c:pt>
                <c:pt idx="2" formatCode="General">
                  <c:v>51.7</c:v>
                </c:pt>
                <c:pt idx="3" formatCode="General">
                  <c:v>71.7</c:v>
                </c:pt>
                <c:pt idx="4" formatCode="General">
                  <c:v>86.6</c:v>
                </c:pt>
              </c:numCache>
            </c:numRef>
          </c:xVal>
          <c:yVal>
            <c:numRef>
              <c:f>'Interpolación patrones'!$C$47:$C$51</c:f>
              <c:numCache>
                <c:formatCode>0.0</c:formatCode>
                <c:ptCount val="5"/>
                <c:pt idx="0">
                  <c:v>-1.9</c:v>
                </c:pt>
                <c:pt idx="1">
                  <c:v>-1.9</c:v>
                </c:pt>
                <c:pt idx="2" formatCode="General">
                  <c:v>-1.8</c:v>
                </c:pt>
                <c:pt idx="3" formatCode="General">
                  <c:v>-1.9</c:v>
                </c:pt>
                <c:pt idx="4" formatCode="General">
                  <c:v>-1.9</c:v>
                </c:pt>
              </c:numCache>
            </c:numRef>
          </c:yVal>
          <c:smooth val="0"/>
          <c:extLst>
            <c:ext xmlns:c16="http://schemas.microsoft.com/office/drawing/2014/chart" uri="{C3380CC4-5D6E-409C-BE32-E72D297353CC}">
              <c16:uniqueId val="{00000001-A0D2-4F2F-B319-6D4E79636E7F}"/>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patrones'!$J$47:$J$51</c:f>
              <c:numCache>
                <c:formatCode>0.0</c:formatCode>
                <c:ptCount val="5"/>
                <c:pt idx="0">
                  <c:v>9.9</c:v>
                </c:pt>
                <c:pt idx="1">
                  <c:v>19.899999999999999</c:v>
                </c:pt>
                <c:pt idx="2" formatCode="General">
                  <c:v>24.9</c:v>
                </c:pt>
                <c:pt idx="3" formatCode="General">
                  <c:v>34.9</c:v>
                </c:pt>
                <c:pt idx="4" formatCode="General">
                  <c:v>39.9</c:v>
                </c:pt>
              </c:numCache>
            </c:numRef>
          </c:xVal>
          <c:yVal>
            <c:numRef>
              <c:f>'Interpolación patrones'!$K$47:$K$51</c:f>
              <c:numCache>
                <c:formatCode>0.0</c:formatCode>
                <c:ptCount val="5"/>
                <c:pt idx="0">
                  <c:v>0.2</c:v>
                </c:pt>
                <c:pt idx="1">
                  <c:v>0.1</c:v>
                </c:pt>
                <c:pt idx="2" formatCode="General">
                  <c:v>0.1</c:v>
                </c:pt>
                <c:pt idx="3" formatCode="General">
                  <c:v>0.1</c:v>
                </c:pt>
                <c:pt idx="4" formatCode="General">
                  <c:v>0.1</c:v>
                </c:pt>
              </c:numCache>
            </c:numRef>
          </c:yVal>
          <c:smooth val="0"/>
          <c:extLst>
            <c:ext xmlns:c16="http://schemas.microsoft.com/office/drawing/2014/chart" uri="{C3380CC4-5D6E-409C-BE32-E72D297353CC}">
              <c16:uniqueId val="{00000003-E31F-4994-8298-E4E8858FBD7A}"/>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'ModificaciónCertificadoRT03-F64'!$F$55:$F$57</c:f>
                <c:numCache>
                  <c:formatCode>General</c:formatCode>
                  <c:ptCount val="3"/>
                  <c:pt idx="0">
                    <c:v>0</c:v>
                  </c:pt>
                  <c:pt idx="1">
                    <c:v>0</c:v>
                  </c:pt>
                  <c:pt idx="2">
                    <c:v>0</c:v>
                  </c:pt>
                </c:numCache>
              </c:numRef>
            </c:plus>
            <c:minus>
              <c:numRef>
                <c:f>'ModificaciónCertificadoRT03-F64'!$F$55:$F$57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'ModificaciónCertificadoRT03-F64'!$D$55:$D$57</c:f>
              <c:numCache>
                <c:formatCode>0.0</c:formatCode>
                <c:ptCount val="3"/>
                <c:pt idx="0">
                  <c:v>0</c:v>
                </c:pt>
                <c:pt idx="1">
                  <c:v>0</c:v>
                </c:pt>
                <c:pt idx="2">
                  <c:v>0</c:v>
                </c:pt>
              </c:numCache>
            </c:numRef>
          </c:xVal>
          <c:yVal>
            <c:numRef>
              <c:f>'ModificaciónCertificadoRT03-F64'!$E$55:$E$57</c:f>
              <c:numCache>
                <c:formatCode>0.00</c:formatCode>
                <c:ptCount val="3"/>
                <c:pt idx="0">
                  <c:v>0</c:v>
                </c:pt>
                <c:pt idx="1">
                  <c:v>0</c:v>
                </c:pt>
                <c:pt idx="2">
                  <c:v>0</c:v>
                </c:pt>
              </c:numCache>
            </c:numRef>
          </c:yVal>
          <c:smooth val="1"/>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034048"/>
        <c:axId val="208728448"/>
      </c:scatterChart>
      <c:valAx>
        <c:axId val="2080340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valAx>
        <c:axId val="20872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4048"/>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'RT03-F64&lt;'!$F$55:$F$57</c:f>
                <c:numCache>
                  <c:formatCode>General</c:formatCode>
                  <c:ptCount val="3"/>
                  <c:pt idx="0">
                    <c:v>0</c:v>
                  </c:pt>
                  <c:pt idx="1">
                    <c:v>0</c:v>
                  </c:pt>
                  <c:pt idx="2">
                    <c:v>0</c:v>
                  </c:pt>
                </c:numCache>
              </c:numRef>
            </c:plus>
            <c:minus>
              <c:numRef>
                <c:f>'RT03-F64&lt;'!$F$55:$F$57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'RT03-F64&lt;'!$D$55:$D$57</c:f>
              <c:numCache>
                <c:formatCode>0.0</c:formatCode>
                <c:ptCount val="3"/>
                <c:pt idx="0">
                  <c:v>0</c:v>
                </c:pt>
                <c:pt idx="1">
                  <c:v>0</c:v>
                </c:pt>
                <c:pt idx="2">
                  <c:v>0</c:v>
                </c:pt>
              </c:numCache>
            </c:numRef>
          </c:xVal>
          <c:yVal>
            <c:numRef>
              <c:f>'RT03-F64&lt;'!$E$55:$E$57</c:f>
              <c:numCache>
                <c:formatCode>0.00</c:formatCode>
                <c:ptCount val="3"/>
                <c:pt idx="0">
                  <c:v>0</c:v>
                </c:pt>
                <c:pt idx="1">
                  <c:v>0</c:v>
                </c:pt>
                <c:pt idx="2">
                  <c:v>0</c:v>
                </c:pt>
              </c:numCache>
            </c:numRef>
          </c:yVal>
          <c:smooth val="1"/>
          <c:extLst>
            <c:ext xmlns:c16="http://schemas.microsoft.com/office/drawing/2014/chart" uri="{C3380CC4-5D6E-409C-BE32-E72D297353CC}">
              <c16:uniqueId val="{00000000-44A1-4886-AB62-E2317DE2FE23}"/>
            </c:ext>
          </c:extLst>
        </c:ser>
        <c:dLbls>
          <c:showLegendKey val="0"/>
          <c:showVal val="0"/>
          <c:showCatName val="0"/>
          <c:showSerName val="0"/>
          <c:showPercent val="0"/>
          <c:showBubbleSize val="0"/>
        </c:dLbls>
        <c:axId val="210665856"/>
        <c:axId val="210667776"/>
      </c:scatterChart>
      <c:valAx>
        <c:axId val="210665856"/>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7776"/>
        <c:crosses val="autoZero"/>
        <c:crossBetween val="midCat"/>
      </c:valAx>
      <c:valAx>
        <c:axId val="210667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5856"/>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image" Target="../media/image1.png"/><Relationship Id="rId5" Type="http://schemas.openxmlformats.org/officeDocument/2006/relationships/image" Target="NULL"/><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xdr:col>
      <xdr:colOff>255984</xdr:colOff>
      <xdr:row>0</xdr:row>
      <xdr:rowOff>19182</xdr:rowOff>
    </xdr:from>
    <xdr:to>
      <xdr:col>3</xdr:col>
      <xdr:colOff>771922</xdr:colOff>
      <xdr:row>2</xdr:row>
      <xdr:rowOff>328083</xdr:rowOff>
    </xdr:to>
    <xdr:pic>
      <xdr:nvPicPr>
        <xdr:cNvPr id="8" name="Imagen 7">
          <a:extLst>
            <a:ext uri="{FF2B5EF4-FFF2-40B4-BE49-F238E27FC236}">
              <a16:creationId xmlns:a16="http://schemas.microsoft.com/office/drawing/2014/main" id="{2500A67F-ED04-FFC1-34AB-F99E7B1CFAA0}"/>
            </a:ext>
          </a:extLst>
        </xdr:cNvPr>
        <xdr:cNvPicPr>
          <a:picLocks noChangeAspect="1"/>
        </xdr:cNvPicPr>
      </xdr:nvPicPr>
      <xdr:blipFill>
        <a:blip xmlns:r="http://schemas.openxmlformats.org/officeDocument/2006/relationships" r:embed="rId6"/>
        <a:stretch>
          <a:fillRect/>
        </a:stretch>
      </xdr:blipFill>
      <xdr:spPr>
        <a:xfrm>
          <a:off x="636984" y="19182"/>
          <a:ext cx="2209271" cy="1070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726282</xdr:colOff>
      <xdr:row>0</xdr:row>
      <xdr:rowOff>83344</xdr:rowOff>
    </xdr:from>
    <xdr:to>
      <xdr:col>2</xdr:col>
      <xdr:colOff>178595</xdr:colOff>
      <xdr:row>2</xdr:row>
      <xdr:rowOff>353540</xdr:rowOff>
    </xdr:to>
    <xdr:pic>
      <xdr:nvPicPr>
        <xdr:cNvPr id="2" name="Imagen 1">
          <a:extLst>
            <a:ext uri="{FF2B5EF4-FFF2-40B4-BE49-F238E27FC236}">
              <a16:creationId xmlns:a16="http://schemas.microsoft.com/office/drawing/2014/main" id="{0BD0891E-AD89-4CB4-AC6B-0A2581FAA0A6}"/>
            </a:ext>
          </a:extLst>
        </xdr:cNvPr>
        <xdr:cNvPicPr>
          <a:picLocks noChangeAspect="1"/>
        </xdr:cNvPicPr>
      </xdr:nvPicPr>
      <xdr:blipFill>
        <a:blip xmlns:r="http://schemas.openxmlformats.org/officeDocument/2006/relationships" r:embed="rId1"/>
        <a:stretch>
          <a:fillRect/>
        </a:stretch>
      </xdr:blipFill>
      <xdr:spPr>
        <a:xfrm>
          <a:off x="726282" y="83344"/>
          <a:ext cx="2202657" cy="1032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543091</xdr:colOff>
      <xdr:row>0</xdr:row>
      <xdr:rowOff>36207</xdr:rowOff>
    </xdr:from>
    <xdr:to>
      <xdr:col>3</xdr:col>
      <xdr:colOff>189037</xdr:colOff>
      <xdr:row>2</xdr:row>
      <xdr:rowOff>310859</xdr:rowOff>
    </xdr:to>
    <xdr:pic>
      <xdr:nvPicPr>
        <xdr:cNvPr id="3" name="Imagen 2">
          <a:extLst>
            <a:ext uri="{FF2B5EF4-FFF2-40B4-BE49-F238E27FC236}">
              <a16:creationId xmlns:a16="http://schemas.microsoft.com/office/drawing/2014/main" id="{33443684-E6BA-4194-9A17-E42EC8F57378}"/>
            </a:ext>
          </a:extLst>
        </xdr:cNvPr>
        <xdr:cNvPicPr>
          <a:picLocks noChangeAspect="1"/>
        </xdr:cNvPicPr>
      </xdr:nvPicPr>
      <xdr:blipFill>
        <a:blip xmlns:r="http://schemas.openxmlformats.org/officeDocument/2006/relationships" r:embed="rId1"/>
        <a:stretch>
          <a:fillRect/>
        </a:stretch>
      </xdr:blipFill>
      <xdr:spPr>
        <a:xfrm>
          <a:off x="543091" y="36207"/>
          <a:ext cx="2185946" cy="10366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477051</xdr:colOff>
      <xdr:row>33</xdr:row>
      <xdr:rowOff>53724</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9</xdr:col>
      <xdr:colOff>359503</xdr:colOff>
      <xdr:row>33</xdr:row>
      <xdr:rowOff>24926</xdr:rowOff>
    </xdr:to>
    <xdr:graphicFrame macro="">
      <xdr:nvGraphicFramePr>
        <xdr:cNvPr id="4"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1072243</xdr:colOff>
      <xdr:row>0</xdr:row>
      <xdr:rowOff>108857</xdr:rowOff>
    </xdr:from>
    <xdr:to>
      <xdr:col>2</xdr:col>
      <xdr:colOff>524896</xdr:colOff>
      <xdr:row>2</xdr:row>
      <xdr:rowOff>368848</xdr:rowOff>
    </xdr:to>
    <xdr:pic>
      <xdr:nvPicPr>
        <xdr:cNvPr id="5" name="Imagen 4">
          <a:extLst>
            <a:ext uri="{FF2B5EF4-FFF2-40B4-BE49-F238E27FC236}">
              <a16:creationId xmlns:a16="http://schemas.microsoft.com/office/drawing/2014/main" id="{782B54A0-C3EC-475C-B6D5-CF12AA281AA9}"/>
            </a:ext>
          </a:extLst>
        </xdr:cNvPr>
        <xdr:cNvPicPr>
          <a:picLocks noChangeAspect="1"/>
        </xdr:cNvPicPr>
      </xdr:nvPicPr>
      <xdr:blipFill>
        <a:blip xmlns:r="http://schemas.openxmlformats.org/officeDocument/2006/relationships" r:embed="rId3"/>
        <a:stretch>
          <a:fillRect/>
        </a:stretch>
      </xdr:blipFill>
      <xdr:spPr>
        <a:xfrm>
          <a:off x="1072243" y="108857"/>
          <a:ext cx="2214903" cy="1026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606426</xdr:colOff>
      <xdr:row>22</xdr:row>
      <xdr:rowOff>328612</xdr:rowOff>
    </xdr:from>
    <xdr:to>
      <xdr:col>4</xdr:col>
      <xdr:colOff>958176</xdr:colOff>
      <xdr:row>38</xdr:row>
      <xdr:rowOff>44362</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428626</xdr:colOff>
      <xdr:row>22</xdr:row>
      <xdr:rowOff>301624</xdr:rowOff>
    </xdr:from>
    <xdr:to>
      <xdr:col>14</xdr:col>
      <xdr:colOff>113626</xdr:colOff>
      <xdr:row>38</xdr:row>
      <xdr:rowOff>17374</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666750</xdr:colOff>
      <xdr:row>0</xdr:row>
      <xdr:rowOff>46870</xdr:rowOff>
    </xdr:from>
    <xdr:to>
      <xdr:col>2</xdr:col>
      <xdr:colOff>85537</xdr:colOff>
      <xdr:row>2</xdr:row>
      <xdr:rowOff>317066</xdr:rowOff>
    </xdr:to>
    <xdr:pic>
      <xdr:nvPicPr>
        <xdr:cNvPr id="3" name="Imagen 2">
          <a:extLst>
            <a:ext uri="{FF2B5EF4-FFF2-40B4-BE49-F238E27FC236}">
              <a16:creationId xmlns:a16="http://schemas.microsoft.com/office/drawing/2014/main" id="{77C3769D-ECE4-4300-BC15-F824DB7279B6}"/>
            </a:ext>
          </a:extLst>
        </xdr:cNvPr>
        <xdr:cNvPicPr>
          <a:picLocks noChangeAspect="1"/>
        </xdr:cNvPicPr>
      </xdr:nvPicPr>
      <xdr:blipFill>
        <a:blip xmlns:r="http://schemas.openxmlformats.org/officeDocument/2006/relationships" r:embed="rId3"/>
        <a:stretch>
          <a:fillRect/>
        </a:stretch>
      </xdr:blipFill>
      <xdr:spPr>
        <a:xfrm>
          <a:off x="666750" y="46870"/>
          <a:ext cx="2191620" cy="1032196"/>
        </a:xfrm>
        <a:prstGeom prst="rect">
          <a:avLst/>
        </a:prstGeom>
      </xdr:spPr>
    </xdr:pic>
    <xdr:clientData/>
  </xdr:twoCellAnchor>
  <xdr:twoCellAnchor>
    <xdr:from>
      <xdr:col>0</xdr:col>
      <xdr:colOff>952499</xdr:colOff>
      <xdr:row>62</xdr:row>
      <xdr:rowOff>81644</xdr:rowOff>
    </xdr:from>
    <xdr:to>
      <xdr:col>5</xdr:col>
      <xdr:colOff>256499</xdr:colOff>
      <xdr:row>70</xdr:row>
      <xdr:rowOff>273644</xdr:rowOff>
    </xdr:to>
    <xdr:graphicFrame macro="">
      <xdr:nvGraphicFramePr>
        <xdr:cNvPr id="2" name="Gráfico 1">
          <a:extLst>
            <a:ext uri="{FF2B5EF4-FFF2-40B4-BE49-F238E27FC236}">
              <a16:creationId xmlns:a16="http://schemas.microsoft.com/office/drawing/2014/main" id="{DDE19ED0-9628-428F-B809-3D66ECB16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244928</xdr:colOff>
      <xdr:row>61</xdr:row>
      <xdr:rowOff>326572</xdr:rowOff>
    </xdr:from>
    <xdr:to>
      <xdr:col>13</xdr:col>
      <xdr:colOff>310928</xdr:colOff>
      <xdr:row>70</xdr:row>
      <xdr:rowOff>137572</xdr:rowOff>
    </xdr:to>
    <xdr:graphicFrame macro="">
      <xdr:nvGraphicFramePr>
        <xdr:cNvPr id="4" name="Gráfico 3">
          <a:extLst>
            <a:ext uri="{FF2B5EF4-FFF2-40B4-BE49-F238E27FC236}">
              <a16:creationId xmlns:a16="http://schemas.microsoft.com/office/drawing/2014/main" id="{FE8941A6-A116-4780-928B-D54B25175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19050</xdr:rowOff>
    </xdr:from>
    <xdr:to>
      <xdr:col>1</xdr:col>
      <xdr:colOff>2050257</xdr:colOff>
      <xdr:row>2</xdr:row>
      <xdr:rowOff>283803</xdr:rowOff>
    </xdr:to>
    <xdr:pic>
      <xdr:nvPicPr>
        <xdr:cNvPr id="2" name="Imagen 1">
          <a:extLst>
            <a:ext uri="{FF2B5EF4-FFF2-40B4-BE49-F238E27FC236}">
              <a16:creationId xmlns:a16="http://schemas.microsoft.com/office/drawing/2014/main" id="{6843219E-8E84-435E-AD7A-6206EFE0EBEF}"/>
            </a:ext>
          </a:extLst>
        </xdr:cNvPr>
        <xdr:cNvPicPr>
          <a:picLocks noChangeAspect="1"/>
        </xdr:cNvPicPr>
      </xdr:nvPicPr>
      <xdr:blipFill>
        <a:blip xmlns:r="http://schemas.openxmlformats.org/officeDocument/2006/relationships" r:embed="rId1"/>
        <a:stretch>
          <a:fillRect/>
        </a:stretch>
      </xdr:blipFill>
      <xdr:spPr>
        <a:xfrm>
          <a:off x="285750" y="19050"/>
          <a:ext cx="2193132" cy="1026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342900</xdr:colOff>
      <xdr:row>61</xdr:row>
      <xdr:rowOff>124882</xdr:rowOff>
    </xdr:from>
    <xdr:to>
      <xdr:col>7</xdr:col>
      <xdr:colOff>972375</xdr:colOff>
      <xdr:row>79</xdr:row>
      <xdr:rowOff>18832</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1</xdr:col>
      <xdr:colOff>952500</xdr:colOff>
      <xdr:row>58</xdr:row>
      <xdr:rowOff>58208</xdr:rowOff>
    </xdr:from>
    <xdr:to>
      <xdr:col>8</xdr:col>
      <xdr:colOff>538428</xdr:colOff>
      <xdr:row>72</xdr:row>
      <xdr:rowOff>59531</xdr:rowOff>
    </xdr:to>
    <xdr:graphicFrame macro="">
      <xdr:nvGraphicFramePr>
        <xdr:cNvPr id="3" name="Gráfico 2">
          <a:extLst>
            <a:ext uri="{FF2B5EF4-FFF2-40B4-BE49-F238E27FC236}">
              <a16:creationId xmlns:a16="http://schemas.microsoft.com/office/drawing/2014/main" id="{7343C153-83A8-4D2F-91D8-C176FA8C4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4-04T15:59:25.924"/>
    </inkml:context>
    <inkml:brush xml:id="br0">
      <inkml:brushProperty name="width" value="0.025" units="cm"/>
      <inkml:brushProperty name="height" value="0.025" units="cm"/>
    </inkml:brush>
  </inkml:definitions>
  <inkml:trace contextRef="#ctx0" brushRef="#br0">27 1 10434,'-10'15'-432,"-7"-22"1864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1T14:46:44.296"/>
    </inkml:context>
    <inkml:brush xml:id="br0">
      <inkml:brushProperty name="width" value="0.025" units="cm"/>
      <inkml:brushProperty name="height" value="0.025" units="cm"/>
    </inkml:brush>
  </inkml:definitions>
  <inkml:trace contextRef="#ctx0" brushRef="#br0">18 1 10434,'-6'15'-432,"-6"-22"1864</inkml:trace>
</inkml:ink>
</file>

<file path=xl/persons/person.xml><?xml version="1.0" encoding="utf-8"?>
<personList xmlns="http://schemas.microsoft.com/office/spreadsheetml/2018/threadedcomments" xmlns:x="http://schemas.openxmlformats.org/spreadsheetml/2006/main">
  <person displayName="Camila" id="{2424EA14-421D-49C8-BF8E-A517268E51AB}" userId="Camila" providerId="None"/>
  <person displayName="Astrid Camila Riveros Mesa" id="{D0521A3C-AC6D-4940-BBFD-FD88FA9C5A5D}" userId="Astrid Camila Riveros Mesa" providerId="None"/>
  <person displayName="Luis Henry Barreto Rojas" id="{EF3C90A8-71B8-4390-9171-AED832E10759}" userId="S::lbarreto@sic.gov.co::676f16cd-7f8b-4b86-9c2b-7dfbc730f6bc" providerId="AD"/>
  <person displayName="Stivinson Cordoba Sánchez" id="{E4CACA9B-7C0F-45BA-848E-1611751F21C3}" userId="S::c.scordoba@sic.gov.co::50917fe7-4542-47d2-9223-845d562ffc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I14" personId="{2424EA14-421D-49C8-BF8E-A517268E51AB}" id="{64FAE4AE-1826-4957-9F44-F9B48D188935}">
    <text>esperar a que se realice otra calibración.</text>
  </threadedComment>
  <threadedComment ref="I15" personId="{2424EA14-421D-49C8-BF8E-A517268E51AB}" id="{7BE41187-03BA-442E-B2C5-70AF38BDFB34}">
    <text xml:space="preserve">Dato de las especificaciones del equipo.
</text>
  </threadedComment>
  <threadedComment ref="I16" personId="{2424EA14-421D-49C8-BF8E-A517268E51AB}" id="{3AC69E99-ECE9-4766-971E-3A5C396DCC82}">
    <text>Dato de las especificaciones del equipo.</text>
  </threadedComment>
  <threadedComment ref="I32" dT="2022-02-23T21:10:15.06" personId="{D0521A3C-AC6D-4940-BBFD-FD88FA9C5A5D}" id="{64ED916D-3D2A-401C-85CC-0E64D54CEC8E}">
    <text>Max valor de diferencia entre las dos ultimas calibraciones, ver F44.</text>
  </threadedComment>
  <threadedComment ref="I32" dT="2024-09-18T21:13:21.92" personId="{EF3C90A8-71B8-4390-9171-AED832E10759}" id="{A1117292-F53E-4D56-B0BF-953676B2943E}" parentId="{64ED916D-3D2A-401C-85CC-0E64D54CEC8E}">
    <text>Patrón termohigrómetro  que se este utilizando en la calibración</text>
  </threadedComment>
  <threadedComment ref="K32" dT="2023-06-05T01:53:01.70" personId="{E4CACA9B-7C0F-45BA-848E-1611751F21C3}" id="{FB05C293-9ECA-4390-9CED-9F344EF7DA9D}">
    <text>De acuerdo al PEC 16 es raiz(3)</text>
  </threadedComment>
  <threadedComment ref="I33" personId="{2424EA14-421D-49C8-BF8E-A517268E51AB}" id="{2BEE8071-275D-4C2C-9A95-A9B3FEA478E1}">
    <text xml:space="preserve">del certificado de caracterización
</text>
  </threadedComment>
  <threadedComment ref="I34" personId="{2424EA14-421D-49C8-BF8E-A517268E51AB}" id="{86044FD4-4070-4D8B-91D0-9C393CD7BBEB}">
    <text xml:space="preserve">del certificado de caracterización
</text>
  </threadedComment>
  <threadedComment ref="I53" personId="{2424EA14-421D-49C8-BF8E-A517268E51AB}" id="{889D08C8-FD31-4EBC-95CC-72A15EB7F6EA}">
    <text xml:space="preserve">del certificado de caracterización
</text>
  </threadedComment>
  <threadedComment ref="I54" personId="{2424EA14-421D-49C8-BF8E-A517268E51AB}" id="{F7C33FFD-1573-46E0-8F72-38A776CAB932}">
    <text xml:space="preserve">del certificado de caracterización
</text>
  </threadedComment>
  <threadedComment ref="I73" personId="{2424EA14-421D-49C8-BF8E-A517268E51AB}" id="{0C877440-7BE2-410C-9758-ED6350FD3709}">
    <text xml:space="preserve">del certificado de caracterización
</text>
  </threadedComment>
  <threadedComment ref="I74" personId="{2424EA14-421D-49C8-BF8E-A517268E51AB}" id="{4F73BD88-8CF7-4632-8911-0B481D25DF9F}">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53"/>
  <sheetViews>
    <sheetView showGridLines="0" view="pageBreakPreview" topLeftCell="A16" zoomScale="80" zoomScaleNormal="100" zoomScaleSheetLayoutView="80" workbookViewId="0">
      <selection activeCell="M39" sqref="M39:Q39"/>
    </sheetView>
  </sheetViews>
  <sheetFormatPr baseColWidth="10" defaultColWidth="11.42578125" defaultRowHeight="15" x14ac:dyDescent="0.2"/>
  <cols>
    <col min="1" max="1" width="5.7109375" style="42" customWidth="1"/>
    <col min="2" max="7" width="12.7109375" style="42" customWidth="1"/>
    <col min="8" max="8" width="15.5703125" style="42" customWidth="1"/>
    <col min="9" max="17" width="12.7109375" style="42" customWidth="1"/>
    <col min="18" max="18" width="5.7109375" style="42" customWidth="1"/>
    <col min="19" max="23" width="11.42578125" style="42"/>
    <col min="24" max="24" width="20.42578125" style="42" customWidth="1"/>
    <col min="25" max="25" width="14" style="42" customWidth="1"/>
    <col min="26" max="26" width="22.42578125" style="42" customWidth="1"/>
    <col min="27" max="16384" width="11.42578125" style="42"/>
  </cols>
  <sheetData>
    <row r="1" spans="1:17" s="40" customFormat="1" ht="30" customHeight="1" x14ac:dyDescent="0.2">
      <c r="A1" s="737"/>
      <c r="B1" s="738"/>
      <c r="C1" s="738"/>
      <c r="D1" s="738"/>
      <c r="E1" s="739"/>
      <c r="F1" s="746" t="s">
        <v>0</v>
      </c>
      <c r="G1" s="747"/>
      <c r="H1" s="747"/>
      <c r="I1" s="747"/>
      <c r="J1" s="747"/>
      <c r="K1" s="747"/>
      <c r="L1" s="747"/>
      <c r="M1" s="747"/>
      <c r="N1" s="747"/>
      <c r="O1" s="747"/>
      <c r="P1" s="747"/>
      <c r="Q1" s="748"/>
    </row>
    <row r="2" spans="1:17" s="40" customFormat="1" ht="30" customHeight="1" x14ac:dyDescent="0.2">
      <c r="A2" s="740"/>
      <c r="B2" s="741"/>
      <c r="C2" s="741"/>
      <c r="D2" s="741"/>
      <c r="E2" s="742"/>
      <c r="F2" s="749"/>
      <c r="G2" s="750"/>
      <c r="H2" s="750"/>
      <c r="I2" s="750"/>
      <c r="J2" s="750"/>
      <c r="K2" s="750"/>
      <c r="L2" s="750"/>
      <c r="M2" s="750"/>
      <c r="N2" s="750"/>
      <c r="O2" s="750"/>
      <c r="P2" s="750"/>
      <c r="Q2" s="751"/>
    </row>
    <row r="3" spans="1:17" s="40" customFormat="1" ht="30" customHeight="1" thickBot="1" x14ac:dyDescent="0.25">
      <c r="A3" s="743"/>
      <c r="B3" s="744"/>
      <c r="C3" s="744"/>
      <c r="D3" s="744"/>
      <c r="E3" s="745"/>
      <c r="F3" s="752"/>
      <c r="G3" s="753"/>
      <c r="H3" s="753"/>
      <c r="I3" s="753"/>
      <c r="J3" s="753"/>
      <c r="K3" s="753"/>
      <c r="L3" s="753"/>
      <c r="M3" s="753"/>
      <c r="N3" s="753"/>
      <c r="O3" s="753"/>
      <c r="P3" s="753"/>
      <c r="Q3" s="754"/>
    </row>
    <row r="4" spans="1:17" s="40" customFormat="1" ht="24.95" customHeight="1" thickBot="1" x14ac:dyDescent="0.25">
      <c r="A4" s="388"/>
      <c r="B4" s="41"/>
      <c r="C4" s="41"/>
      <c r="D4" s="41"/>
      <c r="E4" s="41"/>
      <c r="F4" s="41"/>
      <c r="G4" s="41"/>
      <c r="H4" s="41"/>
      <c r="I4" s="41"/>
      <c r="J4" s="41"/>
      <c r="K4" s="41"/>
      <c r="L4" s="41"/>
      <c r="M4" s="389"/>
      <c r="N4" s="389"/>
      <c r="O4" s="389"/>
      <c r="P4" s="389"/>
      <c r="Q4" s="389"/>
    </row>
    <row r="5" spans="1:17" ht="24.95" customHeight="1" x14ac:dyDescent="0.2">
      <c r="A5" s="390"/>
      <c r="B5" s="720" t="s">
        <v>1</v>
      </c>
      <c r="C5" s="722"/>
      <c r="D5" s="722"/>
      <c r="E5" s="755"/>
      <c r="F5" s="755"/>
      <c r="G5" s="755"/>
      <c r="H5" s="755"/>
      <c r="I5" s="755"/>
      <c r="J5" s="756" t="s">
        <v>2</v>
      </c>
      <c r="K5" s="756"/>
      <c r="L5" s="756"/>
      <c r="M5" s="756"/>
      <c r="N5" s="757" t="s">
        <v>3</v>
      </c>
      <c r="O5" s="758"/>
      <c r="P5" s="758"/>
      <c r="Q5" s="759"/>
    </row>
    <row r="6" spans="1:17" ht="32.25" customHeight="1" x14ac:dyDescent="0.2">
      <c r="A6" s="390"/>
      <c r="B6" s="693" t="s">
        <v>4</v>
      </c>
      <c r="C6" s="694"/>
      <c r="D6" s="694"/>
      <c r="E6" s="760"/>
      <c r="F6" s="760"/>
      <c r="G6" s="760"/>
      <c r="H6" s="760"/>
      <c r="I6" s="760"/>
      <c r="J6" s="761" t="s">
        <v>5</v>
      </c>
      <c r="K6" s="761"/>
      <c r="L6" s="761"/>
      <c r="M6" s="761"/>
      <c r="N6" s="762" t="s">
        <v>6</v>
      </c>
      <c r="O6" s="762"/>
      <c r="P6" s="762"/>
      <c r="Q6" s="763"/>
    </row>
    <row r="7" spans="1:17" ht="24.95" customHeight="1" x14ac:dyDescent="0.2">
      <c r="A7" s="390"/>
      <c r="B7" s="693" t="s">
        <v>7</v>
      </c>
      <c r="C7" s="694"/>
      <c r="D7" s="694"/>
      <c r="E7" s="760"/>
      <c r="F7" s="760"/>
      <c r="G7" s="760"/>
      <c r="H7" s="760"/>
      <c r="I7" s="760"/>
      <c r="J7" s="761"/>
      <c r="K7" s="761"/>
      <c r="L7" s="761"/>
      <c r="M7" s="761"/>
      <c r="N7" s="762"/>
      <c r="O7" s="762"/>
      <c r="P7" s="762"/>
      <c r="Q7" s="763"/>
    </row>
    <row r="8" spans="1:17" ht="24.95" customHeight="1" x14ac:dyDescent="0.2">
      <c r="A8" s="390"/>
      <c r="B8" s="693" t="s">
        <v>8</v>
      </c>
      <c r="C8" s="694"/>
      <c r="D8" s="694"/>
      <c r="E8" s="695"/>
      <c r="F8" s="695"/>
      <c r="G8" s="695"/>
      <c r="H8" s="695"/>
      <c r="I8" s="695"/>
      <c r="J8" s="696" t="s">
        <v>9</v>
      </c>
      <c r="K8" s="696"/>
      <c r="L8" s="696"/>
      <c r="M8" s="696"/>
      <c r="N8" s="697" t="s">
        <v>10</v>
      </c>
      <c r="O8" s="698"/>
      <c r="P8" s="698"/>
      <c r="Q8" s="699"/>
    </row>
    <row r="9" spans="1:17" ht="24.95" customHeight="1" thickBot="1" x14ac:dyDescent="0.25">
      <c r="A9" s="390"/>
      <c r="B9" s="700" t="s">
        <v>11</v>
      </c>
      <c r="C9" s="701"/>
      <c r="D9" s="701"/>
      <c r="E9" s="705"/>
      <c r="F9" s="706"/>
      <c r="G9" s="706"/>
      <c r="H9" s="706"/>
      <c r="I9" s="707"/>
      <c r="J9" s="708" t="s">
        <v>12</v>
      </c>
      <c r="K9" s="708"/>
      <c r="L9" s="708"/>
      <c r="M9" s="708"/>
      <c r="N9" s="709" t="s">
        <v>13</v>
      </c>
      <c r="O9" s="709"/>
      <c r="P9" s="709"/>
      <c r="Q9" s="710"/>
    </row>
    <row r="10" spans="1:17" ht="24.95" customHeight="1" thickBot="1" x14ac:dyDescent="0.25">
      <c r="A10" s="390"/>
      <c r="B10" s="388"/>
      <c r="C10" s="388"/>
      <c r="D10" s="388"/>
      <c r="E10" s="388"/>
      <c r="F10" s="388"/>
      <c r="G10" s="388"/>
      <c r="H10" s="388"/>
      <c r="I10" s="388"/>
      <c r="J10" s="388"/>
      <c r="K10" s="388"/>
      <c r="L10" s="388"/>
      <c r="M10" s="390"/>
      <c r="N10" s="388"/>
      <c r="O10" s="388"/>
      <c r="P10" s="388"/>
      <c r="Q10" s="388"/>
    </row>
    <row r="11" spans="1:17" ht="24.95" customHeight="1" thickBot="1" x14ac:dyDescent="0.25">
      <c r="A11" s="390"/>
      <c r="B11" s="631" t="s">
        <v>14</v>
      </c>
      <c r="C11" s="632"/>
      <c r="D11" s="632"/>
      <c r="E11" s="632"/>
      <c r="F11" s="632"/>
      <c r="G11" s="632"/>
      <c r="H11" s="632"/>
      <c r="I11" s="632"/>
      <c r="J11" s="632"/>
      <c r="K11" s="632"/>
      <c r="L11" s="632"/>
      <c r="M11" s="632"/>
      <c r="N11" s="632"/>
      <c r="O11" s="632"/>
      <c r="P11" s="632"/>
      <c r="Q11" s="633"/>
    </row>
    <row r="12" spans="1:17" ht="24.95" customHeight="1" x14ac:dyDescent="0.2">
      <c r="A12" s="390"/>
      <c r="B12" s="720" t="s">
        <v>15</v>
      </c>
      <c r="C12" s="721"/>
      <c r="D12" s="722"/>
      <c r="E12" s="723"/>
      <c r="F12" s="723"/>
      <c r="G12" s="723"/>
      <c r="H12" s="723"/>
      <c r="I12" s="723"/>
      <c r="J12" s="711" t="s">
        <v>16</v>
      </c>
      <c r="K12" s="712"/>
      <c r="L12" s="713"/>
      <c r="M12" s="230">
        <v>10</v>
      </c>
      <c r="N12" s="231"/>
      <c r="O12" s="232">
        <v>39.5</v>
      </c>
      <c r="P12" s="233"/>
      <c r="Q12" s="234" t="s">
        <v>10</v>
      </c>
    </row>
    <row r="13" spans="1:17" ht="24.95" customHeight="1" x14ac:dyDescent="0.2">
      <c r="A13" s="390"/>
      <c r="B13" s="693" t="s">
        <v>17</v>
      </c>
      <c r="C13" s="716"/>
      <c r="D13" s="694"/>
      <c r="E13" s="724"/>
      <c r="F13" s="725"/>
      <c r="G13" s="725"/>
      <c r="H13" s="725"/>
      <c r="I13" s="726"/>
      <c r="J13" s="714" t="s">
        <v>18</v>
      </c>
      <c r="K13" s="715"/>
      <c r="L13" s="716"/>
      <c r="M13" s="766">
        <v>0.1</v>
      </c>
      <c r="N13" s="767"/>
      <c r="O13" s="766" t="str">
        <f>+Q12</f>
        <v>°C</v>
      </c>
      <c r="P13" s="768"/>
      <c r="Q13" s="769"/>
    </row>
    <row r="14" spans="1:17" ht="24.95" customHeight="1" x14ac:dyDescent="0.2">
      <c r="A14" s="390"/>
      <c r="B14" s="693" t="s">
        <v>19</v>
      </c>
      <c r="C14" s="716"/>
      <c r="D14" s="694"/>
      <c r="E14" s="727"/>
      <c r="F14" s="728"/>
      <c r="G14" s="728"/>
      <c r="H14" s="728"/>
      <c r="I14" s="729"/>
      <c r="J14" s="717" t="s">
        <v>20</v>
      </c>
      <c r="K14" s="718"/>
      <c r="L14" s="719"/>
      <c r="M14" s="770" t="s">
        <v>21</v>
      </c>
      <c r="N14" s="771"/>
      <c r="O14" s="770"/>
      <c r="P14" s="772"/>
      <c r="Q14" s="773"/>
    </row>
    <row r="15" spans="1:17" ht="24.95" customHeight="1" thickBot="1" x14ac:dyDescent="0.25">
      <c r="A15" s="390"/>
      <c r="B15" s="700" t="s">
        <v>22</v>
      </c>
      <c r="C15" s="787"/>
      <c r="D15" s="701"/>
      <c r="E15" s="788"/>
      <c r="F15" s="788"/>
      <c r="G15" s="788"/>
      <c r="H15" s="788"/>
      <c r="I15" s="788"/>
      <c r="J15" s="730"/>
      <c r="K15" s="731"/>
      <c r="L15" s="731"/>
      <c r="M15" s="731"/>
      <c r="N15" s="731"/>
      <c r="O15" s="731"/>
      <c r="P15" s="731"/>
      <c r="Q15" s="732"/>
    </row>
    <row r="16" spans="1:17" ht="24.95" customHeight="1" thickBot="1" x14ac:dyDescent="0.25">
      <c r="A16" s="390"/>
      <c r="B16" s="388"/>
      <c r="C16" s="388"/>
      <c r="D16" s="388"/>
      <c r="E16" s="388"/>
      <c r="F16" s="388"/>
      <c r="G16" s="388"/>
      <c r="H16" s="388"/>
      <c r="I16" s="388"/>
      <c r="J16" s="388"/>
      <c r="K16" s="388"/>
      <c r="L16" s="388"/>
      <c r="M16" s="388"/>
      <c r="N16" s="388"/>
      <c r="O16" s="388"/>
      <c r="P16" s="388"/>
      <c r="Q16" s="388"/>
    </row>
    <row r="17" spans="1:18" ht="24.95" customHeight="1" thickBot="1" x14ac:dyDescent="0.25">
      <c r="A17" s="390"/>
      <c r="B17" s="733" t="s">
        <v>23</v>
      </c>
      <c r="C17" s="734"/>
      <c r="D17" s="735"/>
      <c r="E17" s="735"/>
      <c r="F17" s="735"/>
      <c r="G17" s="735"/>
      <c r="H17" s="735"/>
      <c r="I17" s="735"/>
      <c r="J17" s="735"/>
      <c r="K17" s="735"/>
      <c r="L17" s="735"/>
      <c r="M17" s="735"/>
      <c r="N17" s="735"/>
      <c r="O17" s="735"/>
      <c r="P17" s="735"/>
      <c r="Q17" s="736"/>
      <c r="R17" s="390"/>
    </row>
    <row r="18" spans="1:18" ht="24.95" customHeight="1" x14ac:dyDescent="0.2">
      <c r="A18" s="390"/>
      <c r="B18" s="665" t="s">
        <v>15</v>
      </c>
      <c r="C18" s="666"/>
      <c r="D18" s="666"/>
      <c r="E18" s="689" t="s">
        <v>24</v>
      </c>
      <c r="F18" s="690"/>
      <c r="G18" s="690"/>
      <c r="H18" s="690"/>
      <c r="I18" s="691"/>
      <c r="J18" s="665" t="s">
        <v>15</v>
      </c>
      <c r="K18" s="666"/>
      <c r="L18" s="666"/>
      <c r="M18" s="689" t="s">
        <v>25</v>
      </c>
      <c r="N18" s="690"/>
      <c r="O18" s="690"/>
      <c r="P18" s="690"/>
      <c r="Q18" s="691"/>
      <c r="R18" s="390"/>
    </row>
    <row r="19" spans="1:18" ht="24.95" customHeight="1" x14ac:dyDescent="0.2">
      <c r="A19" s="390"/>
      <c r="B19" s="659" t="s">
        <v>26</v>
      </c>
      <c r="C19" s="660"/>
      <c r="D19" s="660"/>
      <c r="E19" s="667" t="s">
        <v>27</v>
      </c>
      <c r="F19" s="668"/>
      <c r="G19" s="668"/>
      <c r="H19" s="668"/>
      <c r="I19" s="669"/>
      <c r="J19" s="659" t="s">
        <v>26</v>
      </c>
      <c r="K19" s="660"/>
      <c r="L19" s="660"/>
      <c r="M19" s="667" t="s">
        <v>28</v>
      </c>
      <c r="N19" s="668"/>
      <c r="O19" s="668"/>
      <c r="P19" s="668"/>
      <c r="Q19" s="669"/>
      <c r="R19" s="390"/>
    </row>
    <row r="20" spans="1:18" ht="24.95" customHeight="1" x14ac:dyDescent="0.2">
      <c r="A20" s="390"/>
      <c r="B20" s="659" t="s">
        <v>22</v>
      </c>
      <c r="C20" s="660"/>
      <c r="D20" s="660"/>
      <c r="E20" s="702">
        <v>2207140802024</v>
      </c>
      <c r="F20" s="703"/>
      <c r="G20" s="703"/>
      <c r="H20" s="703"/>
      <c r="I20" s="704"/>
      <c r="J20" s="659" t="s">
        <v>22</v>
      </c>
      <c r="K20" s="660"/>
      <c r="L20" s="660"/>
      <c r="M20" s="702">
        <v>13101220802035</v>
      </c>
      <c r="N20" s="703"/>
      <c r="O20" s="703"/>
      <c r="P20" s="703"/>
      <c r="Q20" s="704"/>
      <c r="R20" s="390"/>
    </row>
    <row r="21" spans="1:18" ht="24.95" customHeight="1" x14ac:dyDescent="0.2">
      <c r="A21" s="390"/>
      <c r="B21" s="659" t="s">
        <v>19</v>
      </c>
      <c r="C21" s="660"/>
      <c r="D21" s="660"/>
      <c r="E21" s="667" t="s">
        <v>29</v>
      </c>
      <c r="F21" s="668"/>
      <c r="G21" s="668"/>
      <c r="H21" s="668"/>
      <c r="I21" s="669"/>
      <c r="J21" s="659" t="s">
        <v>19</v>
      </c>
      <c r="K21" s="660"/>
      <c r="L21" s="660"/>
      <c r="M21" s="667" t="s">
        <v>30</v>
      </c>
      <c r="N21" s="668"/>
      <c r="O21" s="668"/>
      <c r="P21" s="668"/>
      <c r="Q21" s="669"/>
      <c r="R21" s="390"/>
    </row>
    <row r="22" spans="1:18" ht="24.95" customHeight="1" x14ac:dyDescent="0.2">
      <c r="A22" s="390"/>
      <c r="B22" s="659" t="s">
        <v>31</v>
      </c>
      <c r="C22" s="660"/>
      <c r="D22" s="660"/>
      <c r="E22" s="667" t="s">
        <v>32</v>
      </c>
      <c r="F22" s="668"/>
      <c r="G22" s="668"/>
      <c r="H22" s="668"/>
      <c r="I22" s="669"/>
      <c r="J22" s="659" t="s">
        <v>31</v>
      </c>
      <c r="K22" s="660"/>
      <c r="L22" s="660"/>
      <c r="M22" s="667" t="s">
        <v>33</v>
      </c>
      <c r="N22" s="668"/>
      <c r="O22" s="668"/>
      <c r="P22" s="668"/>
      <c r="Q22" s="669"/>
      <c r="R22" s="390"/>
    </row>
    <row r="23" spans="1:18" ht="24.95" customHeight="1" x14ac:dyDescent="0.2">
      <c r="A23" s="390"/>
      <c r="B23" s="659" t="s">
        <v>34</v>
      </c>
      <c r="C23" s="660"/>
      <c r="D23" s="660"/>
      <c r="E23" s="667" t="s">
        <v>35</v>
      </c>
      <c r="F23" s="668"/>
      <c r="G23" s="668"/>
      <c r="H23" s="668"/>
      <c r="I23" s="669"/>
      <c r="J23" s="659" t="s">
        <v>34</v>
      </c>
      <c r="K23" s="660"/>
      <c r="L23" s="660"/>
      <c r="M23" s="667" t="s">
        <v>36</v>
      </c>
      <c r="N23" s="668"/>
      <c r="O23" s="668"/>
      <c r="P23" s="668"/>
      <c r="Q23" s="669"/>
      <c r="R23" s="390"/>
    </row>
    <row r="24" spans="1:18" ht="24.95" customHeight="1" x14ac:dyDescent="0.2">
      <c r="A24" s="390"/>
      <c r="B24" s="659" t="s">
        <v>11</v>
      </c>
      <c r="C24" s="660"/>
      <c r="D24" s="660"/>
      <c r="E24" s="681" t="s">
        <v>37</v>
      </c>
      <c r="F24" s="682"/>
      <c r="G24" s="682"/>
      <c r="H24" s="682"/>
      <c r="I24" s="683"/>
      <c r="J24" s="659" t="s">
        <v>11</v>
      </c>
      <c r="K24" s="660"/>
      <c r="L24" s="660"/>
      <c r="M24" s="681" t="s">
        <v>38</v>
      </c>
      <c r="N24" s="682"/>
      <c r="O24" s="682"/>
      <c r="P24" s="682"/>
      <c r="Q24" s="683"/>
      <c r="R24" s="390"/>
    </row>
    <row r="25" spans="1:18" ht="24.95" customHeight="1" thickBot="1" x14ac:dyDescent="0.25">
      <c r="A25" s="390"/>
      <c r="B25" s="675" t="s">
        <v>39</v>
      </c>
      <c r="C25" s="676"/>
      <c r="D25" s="677"/>
      <c r="E25" s="391">
        <v>0.1</v>
      </c>
      <c r="F25" s="392" t="s">
        <v>40</v>
      </c>
      <c r="G25" s="678"/>
      <c r="H25" s="678"/>
      <c r="I25" s="679"/>
      <c r="J25" s="675" t="s">
        <v>39</v>
      </c>
      <c r="K25" s="676"/>
      <c r="L25" s="677"/>
      <c r="M25" s="391">
        <v>0.1</v>
      </c>
      <c r="N25" s="392" t="s">
        <v>40</v>
      </c>
      <c r="O25" s="678"/>
      <c r="P25" s="678"/>
      <c r="Q25" s="679"/>
      <c r="R25" s="390"/>
    </row>
    <row r="26" spans="1:18" ht="24.95" customHeight="1" thickBot="1" x14ac:dyDescent="0.25">
      <c r="A26" s="393"/>
      <c r="B26" s="687"/>
      <c r="C26" s="688"/>
      <c r="D26" s="688"/>
      <c r="E26" s="225"/>
      <c r="F26" s="680"/>
      <c r="G26" s="680"/>
      <c r="H26" s="394"/>
      <c r="I26" s="395"/>
      <c r="J26" s="395"/>
      <c r="K26" s="226"/>
      <c r="L26" s="226"/>
      <c r="M26" s="692"/>
      <c r="N26" s="692"/>
      <c r="O26" s="227"/>
      <c r="P26" s="227"/>
      <c r="Q26" s="396"/>
      <c r="R26" s="390"/>
    </row>
    <row r="27" spans="1:18" ht="24.95" customHeight="1" x14ac:dyDescent="0.2">
      <c r="A27" s="390"/>
      <c r="B27" s="665" t="s">
        <v>15</v>
      </c>
      <c r="C27" s="666"/>
      <c r="D27" s="666"/>
      <c r="E27" s="689" t="s">
        <v>41</v>
      </c>
      <c r="F27" s="690"/>
      <c r="G27" s="690"/>
      <c r="H27" s="690"/>
      <c r="I27" s="691"/>
      <c r="J27" s="665" t="s">
        <v>15</v>
      </c>
      <c r="K27" s="666"/>
      <c r="L27" s="666"/>
      <c r="M27" s="689" t="s">
        <v>42</v>
      </c>
      <c r="N27" s="690"/>
      <c r="O27" s="690"/>
      <c r="P27" s="690"/>
      <c r="Q27" s="691"/>
      <c r="R27" s="390"/>
    </row>
    <row r="28" spans="1:18" ht="24.95" customHeight="1" x14ac:dyDescent="0.2">
      <c r="A28" s="390"/>
      <c r="B28" s="659" t="s">
        <v>26</v>
      </c>
      <c r="C28" s="660"/>
      <c r="D28" s="660"/>
      <c r="E28" s="667" t="s">
        <v>43</v>
      </c>
      <c r="F28" s="668"/>
      <c r="G28" s="668"/>
      <c r="H28" s="668"/>
      <c r="I28" s="669"/>
      <c r="J28" s="659" t="s">
        <v>26</v>
      </c>
      <c r="K28" s="660"/>
      <c r="L28" s="660"/>
      <c r="M28" s="667" t="s">
        <v>44</v>
      </c>
      <c r="N28" s="668"/>
      <c r="O28" s="668"/>
      <c r="P28" s="668"/>
      <c r="Q28" s="669"/>
      <c r="R28" s="390"/>
    </row>
    <row r="29" spans="1:18" ht="24.95" customHeight="1" x14ac:dyDescent="0.2">
      <c r="A29" s="390"/>
      <c r="B29" s="659" t="s">
        <v>22</v>
      </c>
      <c r="C29" s="660"/>
      <c r="D29" s="660"/>
      <c r="E29" s="667" t="s">
        <v>45</v>
      </c>
      <c r="F29" s="668"/>
      <c r="G29" s="668"/>
      <c r="H29" s="668"/>
      <c r="I29" s="669"/>
      <c r="J29" s="659" t="s">
        <v>22</v>
      </c>
      <c r="K29" s="660"/>
      <c r="L29" s="660"/>
      <c r="M29" s="667" t="s">
        <v>46</v>
      </c>
      <c r="N29" s="668"/>
      <c r="O29" s="668"/>
      <c r="P29" s="668"/>
      <c r="Q29" s="669"/>
      <c r="R29" s="390"/>
    </row>
    <row r="30" spans="1:18" ht="24.95" customHeight="1" x14ac:dyDescent="0.2">
      <c r="A30" s="390"/>
      <c r="B30" s="659" t="s">
        <v>19</v>
      </c>
      <c r="C30" s="660"/>
      <c r="D30" s="660"/>
      <c r="E30" s="667" t="s">
        <v>47</v>
      </c>
      <c r="F30" s="668"/>
      <c r="G30" s="668"/>
      <c r="H30" s="668"/>
      <c r="I30" s="669"/>
      <c r="J30" s="659" t="s">
        <v>19</v>
      </c>
      <c r="K30" s="660"/>
      <c r="L30" s="660"/>
      <c r="M30" s="667" t="s">
        <v>48</v>
      </c>
      <c r="N30" s="668"/>
      <c r="O30" s="668"/>
      <c r="P30" s="668"/>
      <c r="Q30" s="669"/>
      <c r="R30" s="390"/>
    </row>
    <row r="31" spans="1:18" ht="24.95" customHeight="1" x14ac:dyDescent="0.2">
      <c r="A31" s="390"/>
      <c r="B31" s="659" t="s">
        <v>31</v>
      </c>
      <c r="C31" s="660"/>
      <c r="D31" s="660"/>
      <c r="E31" s="667" t="s">
        <v>49</v>
      </c>
      <c r="F31" s="668"/>
      <c r="G31" s="668"/>
      <c r="H31" s="668"/>
      <c r="I31" s="669"/>
      <c r="J31" s="659" t="s">
        <v>31</v>
      </c>
      <c r="K31" s="660"/>
      <c r="L31" s="660"/>
      <c r="M31" s="667" t="s">
        <v>50</v>
      </c>
      <c r="N31" s="668"/>
      <c r="O31" s="668"/>
      <c r="P31" s="668"/>
      <c r="Q31" s="669"/>
      <c r="R31" s="390"/>
    </row>
    <row r="32" spans="1:18" ht="24.95" customHeight="1" x14ac:dyDescent="0.2">
      <c r="A32" s="390"/>
      <c r="B32" s="659" t="s">
        <v>34</v>
      </c>
      <c r="C32" s="660"/>
      <c r="D32" s="660"/>
      <c r="E32" s="667" t="s">
        <v>35</v>
      </c>
      <c r="F32" s="668"/>
      <c r="G32" s="668"/>
      <c r="H32" s="668"/>
      <c r="I32" s="669"/>
      <c r="J32" s="659" t="s">
        <v>34</v>
      </c>
      <c r="K32" s="660"/>
      <c r="L32" s="660"/>
      <c r="M32" s="667" t="s">
        <v>35</v>
      </c>
      <c r="N32" s="668"/>
      <c r="O32" s="668"/>
      <c r="P32" s="668"/>
      <c r="Q32" s="669"/>
      <c r="R32" s="390"/>
    </row>
    <row r="33" spans="1:18" ht="24.95" customHeight="1" x14ac:dyDescent="0.2">
      <c r="A33" s="390"/>
      <c r="B33" s="659" t="s">
        <v>11</v>
      </c>
      <c r="C33" s="660"/>
      <c r="D33" s="660"/>
      <c r="E33" s="670" t="s">
        <v>51</v>
      </c>
      <c r="F33" s="671"/>
      <c r="G33" s="671"/>
      <c r="H33" s="671"/>
      <c r="I33" s="672"/>
      <c r="J33" s="659" t="s">
        <v>11</v>
      </c>
      <c r="K33" s="660"/>
      <c r="L33" s="660"/>
      <c r="M33" s="681" t="s">
        <v>52</v>
      </c>
      <c r="N33" s="682"/>
      <c r="O33" s="682"/>
      <c r="P33" s="682"/>
      <c r="Q33" s="683"/>
      <c r="R33" s="390"/>
    </row>
    <row r="34" spans="1:18" ht="24.95" customHeight="1" thickBot="1" x14ac:dyDescent="0.25">
      <c r="A34" s="390"/>
      <c r="B34" s="675"/>
      <c r="C34" s="676"/>
      <c r="D34" s="677"/>
      <c r="E34" s="391"/>
      <c r="F34" s="392"/>
      <c r="G34" s="678"/>
      <c r="H34" s="678"/>
      <c r="I34" s="679"/>
      <c r="J34" s="675" t="s">
        <v>39</v>
      </c>
      <c r="K34" s="676"/>
      <c r="L34" s="677"/>
      <c r="M34" s="391">
        <v>0.01</v>
      </c>
      <c r="N34" s="392" t="s">
        <v>40</v>
      </c>
      <c r="O34" s="678"/>
      <c r="P34" s="678"/>
      <c r="Q34" s="679"/>
      <c r="R34" s="390"/>
    </row>
    <row r="35" spans="1:18" ht="24.95" customHeight="1" thickBot="1" x14ac:dyDescent="0.25">
      <c r="A35" s="390"/>
      <c r="B35" s="684"/>
      <c r="C35" s="685"/>
      <c r="D35" s="685"/>
      <c r="E35" s="390"/>
      <c r="F35" s="390"/>
      <c r="G35" s="390"/>
      <c r="H35" s="390"/>
      <c r="I35" s="390"/>
      <c r="J35" s="397"/>
      <c r="K35" s="228"/>
      <c r="L35" s="228"/>
      <c r="M35" s="686"/>
      <c r="N35" s="686"/>
      <c r="O35" s="229"/>
      <c r="P35" s="229"/>
      <c r="Q35" s="398"/>
      <c r="R35" s="390"/>
    </row>
    <row r="36" spans="1:18" ht="9.9499999999999993" customHeight="1" x14ac:dyDescent="0.2">
      <c r="A36" s="390"/>
      <c r="B36" s="665" t="s">
        <v>15</v>
      </c>
      <c r="C36" s="666"/>
      <c r="D36" s="666"/>
      <c r="E36" s="648"/>
      <c r="F36" s="649"/>
      <c r="G36" s="649"/>
      <c r="H36" s="649"/>
      <c r="I36" s="650"/>
      <c r="J36" s="673" t="s">
        <v>15</v>
      </c>
      <c r="K36" s="674"/>
      <c r="L36" s="674"/>
      <c r="M36" s="774"/>
      <c r="N36" s="775"/>
      <c r="O36" s="775"/>
      <c r="P36" s="775"/>
      <c r="Q36" s="776"/>
      <c r="R36" s="390"/>
    </row>
    <row r="37" spans="1:18" ht="9.9499999999999993" customHeight="1" x14ac:dyDescent="0.2">
      <c r="A37" s="390"/>
      <c r="B37" s="659" t="s">
        <v>26</v>
      </c>
      <c r="C37" s="660"/>
      <c r="D37" s="660"/>
      <c r="E37" s="651"/>
      <c r="F37" s="652"/>
      <c r="G37" s="652"/>
      <c r="H37" s="652"/>
      <c r="I37" s="653"/>
      <c r="J37" s="663" t="s">
        <v>26</v>
      </c>
      <c r="K37" s="660"/>
      <c r="L37" s="660"/>
      <c r="M37" s="651"/>
      <c r="N37" s="652"/>
      <c r="O37" s="652"/>
      <c r="P37" s="652"/>
      <c r="Q37" s="661"/>
      <c r="R37" s="390"/>
    </row>
    <row r="38" spans="1:18" ht="9.9499999999999993" customHeight="1" x14ac:dyDescent="0.2">
      <c r="A38" s="390"/>
      <c r="B38" s="659" t="s">
        <v>22</v>
      </c>
      <c r="C38" s="660"/>
      <c r="D38" s="660"/>
      <c r="E38" s="651"/>
      <c r="F38" s="652"/>
      <c r="G38" s="652"/>
      <c r="H38" s="652"/>
      <c r="I38" s="653"/>
      <c r="J38" s="663" t="s">
        <v>22</v>
      </c>
      <c r="K38" s="660"/>
      <c r="L38" s="660"/>
      <c r="M38" s="651"/>
      <c r="N38" s="652"/>
      <c r="O38" s="652"/>
      <c r="P38" s="652"/>
      <c r="Q38" s="661"/>
      <c r="R38" s="390"/>
    </row>
    <row r="39" spans="1:18" ht="9.9499999999999993" customHeight="1" x14ac:dyDescent="0.2">
      <c r="A39" s="390"/>
      <c r="B39" s="659" t="s">
        <v>19</v>
      </c>
      <c r="C39" s="660"/>
      <c r="D39" s="660"/>
      <c r="E39" s="651"/>
      <c r="F39" s="652"/>
      <c r="G39" s="652"/>
      <c r="H39" s="652"/>
      <c r="I39" s="653"/>
      <c r="J39" s="663" t="s">
        <v>19</v>
      </c>
      <c r="K39" s="660"/>
      <c r="L39" s="660"/>
      <c r="M39" s="651"/>
      <c r="N39" s="652"/>
      <c r="O39" s="652"/>
      <c r="P39" s="652"/>
      <c r="Q39" s="661"/>
      <c r="R39" s="390"/>
    </row>
    <row r="40" spans="1:18" ht="9.9499999999999993" customHeight="1" x14ac:dyDescent="0.2">
      <c r="A40" s="390"/>
      <c r="B40" s="659" t="s">
        <v>31</v>
      </c>
      <c r="C40" s="660"/>
      <c r="D40" s="660"/>
      <c r="E40" s="651"/>
      <c r="F40" s="652"/>
      <c r="G40" s="652"/>
      <c r="H40" s="652"/>
      <c r="I40" s="653"/>
      <c r="J40" s="663" t="s">
        <v>31</v>
      </c>
      <c r="K40" s="660"/>
      <c r="L40" s="660"/>
      <c r="M40" s="651"/>
      <c r="N40" s="652"/>
      <c r="O40" s="652"/>
      <c r="P40" s="652"/>
      <c r="Q40" s="661"/>
      <c r="R40" s="390"/>
    </row>
    <row r="41" spans="1:18" ht="9.9499999999999993" customHeight="1" x14ac:dyDescent="0.2">
      <c r="A41" s="390"/>
      <c r="B41" s="659" t="s">
        <v>34</v>
      </c>
      <c r="C41" s="660"/>
      <c r="D41" s="660"/>
      <c r="E41" s="651"/>
      <c r="F41" s="652"/>
      <c r="G41" s="652"/>
      <c r="H41" s="652"/>
      <c r="I41" s="653"/>
      <c r="J41" s="663" t="s">
        <v>34</v>
      </c>
      <c r="K41" s="660"/>
      <c r="L41" s="660"/>
      <c r="M41" s="651"/>
      <c r="N41" s="652"/>
      <c r="O41" s="652"/>
      <c r="P41" s="652"/>
      <c r="Q41" s="661"/>
      <c r="R41" s="390"/>
    </row>
    <row r="42" spans="1:18" ht="9.9499999999999993" customHeight="1" thickBot="1" x14ac:dyDescent="0.25">
      <c r="A42" s="390"/>
      <c r="B42" s="657" t="s">
        <v>11</v>
      </c>
      <c r="C42" s="658"/>
      <c r="D42" s="658"/>
      <c r="E42" s="654"/>
      <c r="F42" s="655"/>
      <c r="G42" s="655"/>
      <c r="H42" s="655"/>
      <c r="I42" s="656"/>
      <c r="J42" s="664" t="s">
        <v>11</v>
      </c>
      <c r="K42" s="658"/>
      <c r="L42" s="658"/>
      <c r="M42" s="654"/>
      <c r="N42" s="655"/>
      <c r="O42" s="655"/>
      <c r="P42" s="655"/>
      <c r="Q42" s="662"/>
      <c r="R42" s="390"/>
    </row>
    <row r="43" spans="1:18" ht="24.95" customHeight="1" x14ac:dyDescent="0.2">
      <c r="A43" s="390"/>
      <c r="B43" s="390"/>
      <c r="C43" s="390"/>
      <c r="D43" s="390"/>
      <c r="E43" s="390"/>
      <c r="F43" s="390"/>
      <c r="G43" s="390"/>
      <c r="H43" s="390"/>
      <c r="I43" s="388"/>
      <c r="J43" s="390"/>
      <c r="K43" s="390"/>
      <c r="L43" s="390"/>
      <c r="M43" s="390"/>
      <c r="N43" s="390"/>
      <c r="O43" s="390"/>
      <c r="P43" s="390"/>
      <c r="Q43" s="390"/>
      <c r="R43" s="390"/>
    </row>
    <row r="44" spans="1:18" ht="24.95" customHeight="1" thickBot="1" x14ac:dyDescent="0.25">
      <c r="A44" s="390"/>
      <c r="B44" s="390"/>
      <c r="C44" s="390"/>
      <c r="D44" s="390"/>
      <c r="E44" s="390"/>
      <c r="F44" s="390"/>
      <c r="G44" s="390"/>
      <c r="H44" s="390"/>
      <c r="I44" s="390"/>
      <c r="J44" s="390"/>
      <c r="K44" s="390"/>
      <c r="L44" s="390"/>
      <c r="M44" s="390"/>
      <c r="N44" s="390"/>
      <c r="O44" s="390"/>
      <c r="P44" s="390"/>
      <c r="Q44" s="390"/>
      <c r="R44" s="390"/>
    </row>
    <row r="45" spans="1:18" ht="24.95" customHeight="1" thickBot="1" x14ac:dyDescent="0.25">
      <c r="A45" s="390"/>
      <c r="B45" s="390"/>
      <c r="C45" s="631" t="s">
        <v>53</v>
      </c>
      <c r="D45" s="632"/>
      <c r="E45" s="632"/>
      <c r="F45" s="632"/>
      <c r="G45" s="632"/>
      <c r="H45" s="632"/>
      <c r="I45" s="632"/>
      <c r="J45" s="632"/>
      <c r="K45" s="632"/>
      <c r="L45" s="632"/>
      <c r="M45" s="632"/>
      <c r="N45" s="632"/>
      <c r="O45" s="632"/>
      <c r="P45" s="633"/>
      <c r="Q45" s="390"/>
      <c r="R45" s="390"/>
    </row>
    <row r="46" spans="1:18" ht="60.75" customHeight="1" thickBot="1" x14ac:dyDescent="0.25">
      <c r="A46" s="390"/>
      <c r="B46" s="390"/>
      <c r="C46" s="210" t="s">
        <v>35</v>
      </c>
      <c r="D46" s="784" t="s">
        <v>54</v>
      </c>
      <c r="E46" s="785"/>
      <c r="F46" s="785"/>
      <c r="G46" s="785"/>
      <c r="H46" s="785"/>
      <c r="I46" s="785"/>
      <c r="J46" s="785"/>
      <c r="K46" s="785"/>
      <c r="L46" s="785"/>
      <c r="M46" s="785"/>
      <c r="N46" s="785"/>
      <c r="O46" s="785"/>
      <c r="P46" s="786"/>
      <c r="Q46" s="390"/>
      <c r="R46" s="390"/>
    </row>
    <row r="47" spans="1:18" ht="62.25" customHeight="1" thickBot="1" x14ac:dyDescent="0.25">
      <c r="A47" s="390"/>
      <c r="B47" s="390"/>
      <c r="C47" s="210" t="s">
        <v>55</v>
      </c>
      <c r="D47" s="784" t="s">
        <v>56</v>
      </c>
      <c r="E47" s="785"/>
      <c r="F47" s="785"/>
      <c r="G47" s="785"/>
      <c r="H47" s="785"/>
      <c r="I47" s="785"/>
      <c r="J47" s="785"/>
      <c r="K47" s="785"/>
      <c r="L47" s="785"/>
      <c r="M47" s="785"/>
      <c r="N47" s="785"/>
      <c r="O47" s="785"/>
      <c r="P47" s="786"/>
      <c r="Q47" s="390"/>
      <c r="R47" s="390"/>
    </row>
    <row r="48" spans="1:18" ht="66.75" customHeight="1" thickBot="1" x14ac:dyDescent="0.25">
      <c r="A48" s="390"/>
      <c r="B48" s="390"/>
      <c r="C48" s="211" t="s">
        <v>57</v>
      </c>
      <c r="D48" s="784" t="s">
        <v>58</v>
      </c>
      <c r="E48" s="785"/>
      <c r="F48" s="785"/>
      <c r="G48" s="785"/>
      <c r="H48" s="785"/>
      <c r="I48" s="785"/>
      <c r="J48" s="785"/>
      <c r="K48" s="785"/>
      <c r="L48" s="785"/>
      <c r="M48" s="785"/>
      <c r="N48" s="785"/>
      <c r="O48" s="785"/>
      <c r="P48" s="786"/>
      <c r="Q48" s="390"/>
      <c r="R48" s="390"/>
    </row>
    <row r="49" spans="2:17" ht="24.95" customHeight="1" thickBot="1" x14ac:dyDescent="0.3">
      <c r="B49" s="39"/>
      <c r="C49" s="39"/>
      <c r="D49" s="39"/>
      <c r="E49" s="39"/>
      <c r="F49" s="39"/>
      <c r="G49" s="39"/>
      <c r="H49" s="39"/>
      <c r="I49" s="39"/>
      <c r="J49" s="39"/>
      <c r="K49" s="39"/>
      <c r="L49" s="39"/>
      <c r="M49" s="39"/>
      <c r="N49" s="39"/>
      <c r="O49" s="39"/>
      <c r="P49" s="39"/>
      <c r="Q49" s="39"/>
    </row>
    <row r="50" spans="2:17" ht="24.95" customHeight="1" x14ac:dyDescent="0.25">
      <c r="B50" s="39"/>
      <c r="C50" s="778" t="s">
        <v>59</v>
      </c>
      <c r="D50" s="779"/>
      <c r="E50" s="779"/>
      <c r="F50" s="779"/>
      <c r="G50" s="779"/>
      <c r="H50" s="779"/>
      <c r="I50" s="779"/>
      <c r="J50" s="779"/>
      <c r="K50" s="779"/>
      <c r="L50" s="779"/>
      <c r="M50" s="779"/>
      <c r="N50" s="779"/>
      <c r="O50" s="779"/>
      <c r="P50" s="780"/>
      <c r="Q50" s="39"/>
    </row>
    <row r="51" spans="2:17" ht="24.95" customHeight="1" x14ac:dyDescent="0.25">
      <c r="B51" s="39"/>
      <c r="C51" s="781"/>
      <c r="D51" s="782"/>
      <c r="E51" s="782"/>
      <c r="F51" s="782"/>
      <c r="G51" s="782"/>
      <c r="H51" s="782"/>
      <c r="I51" s="782"/>
      <c r="J51" s="782"/>
      <c r="K51" s="782"/>
      <c r="L51" s="782"/>
      <c r="M51" s="782"/>
      <c r="N51" s="782"/>
      <c r="O51" s="782"/>
      <c r="P51" s="783"/>
      <c r="Q51" s="390"/>
    </row>
    <row r="52" spans="2:17" ht="24.95" customHeight="1" thickBot="1" x14ac:dyDescent="0.3">
      <c r="B52" s="39"/>
      <c r="C52" s="235" t="s">
        <v>60</v>
      </c>
      <c r="D52" s="777" t="s">
        <v>61</v>
      </c>
      <c r="E52" s="777"/>
      <c r="F52" s="777"/>
      <c r="G52" s="777"/>
      <c r="H52" s="777"/>
      <c r="I52" s="764" t="s">
        <v>62</v>
      </c>
      <c r="J52" s="764"/>
      <c r="K52" s="764"/>
      <c r="L52" s="764"/>
      <c r="M52" s="764"/>
      <c r="N52" s="764"/>
      <c r="O52" s="764"/>
      <c r="P52" s="765"/>
      <c r="Q52" s="390"/>
    </row>
    <row r="53" spans="2:17" ht="9.75" customHeight="1" x14ac:dyDescent="0.25">
      <c r="B53" s="39"/>
      <c r="C53" s="789"/>
      <c r="D53" s="790"/>
      <c r="E53" s="790"/>
      <c r="F53" s="790"/>
      <c r="G53" s="790"/>
      <c r="H53" s="790"/>
      <c r="I53" s="791"/>
      <c r="J53" s="792"/>
      <c r="K53" s="792"/>
      <c r="L53" s="793"/>
      <c r="M53" s="797"/>
      <c r="N53" s="797"/>
      <c r="O53" s="797"/>
      <c r="P53" s="798"/>
      <c r="Q53" s="390"/>
    </row>
    <row r="54" spans="2:17" ht="9.75" customHeight="1" x14ac:dyDescent="0.25">
      <c r="B54" s="39"/>
      <c r="C54" s="640"/>
      <c r="D54" s="642"/>
      <c r="E54" s="642"/>
      <c r="F54" s="642"/>
      <c r="G54" s="642"/>
      <c r="H54" s="642"/>
      <c r="I54" s="794"/>
      <c r="J54" s="795"/>
      <c r="K54" s="795"/>
      <c r="L54" s="796"/>
      <c r="M54" s="644"/>
      <c r="N54" s="644"/>
      <c r="O54" s="644"/>
      <c r="P54" s="646"/>
      <c r="Q54" s="390"/>
    </row>
    <row r="55" spans="2:17" ht="15" customHeight="1" x14ac:dyDescent="0.25">
      <c r="B55" s="39"/>
      <c r="C55" s="640" t="s">
        <v>63</v>
      </c>
      <c r="D55" s="642" t="s">
        <v>64</v>
      </c>
      <c r="E55" s="642"/>
      <c r="F55" s="642"/>
      <c r="G55" s="642"/>
      <c r="H55" s="642"/>
      <c r="I55" s="644" t="s">
        <v>65</v>
      </c>
      <c r="J55" s="644"/>
      <c r="K55" s="644"/>
      <c r="L55" s="644"/>
      <c r="M55" s="644" t="s">
        <v>66</v>
      </c>
      <c r="N55" s="644"/>
      <c r="O55" s="644"/>
      <c r="P55" s="646"/>
      <c r="Q55" s="390"/>
    </row>
    <row r="56" spans="2:17" ht="15" customHeight="1" x14ac:dyDescent="0.25">
      <c r="B56" s="39"/>
      <c r="C56" s="640"/>
      <c r="D56" s="642"/>
      <c r="E56" s="642"/>
      <c r="F56" s="642"/>
      <c r="G56" s="642"/>
      <c r="H56" s="642"/>
      <c r="I56" s="644"/>
      <c r="J56" s="644"/>
      <c r="K56" s="644"/>
      <c r="L56" s="644"/>
      <c r="M56" s="644"/>
      <c r="N56" s="644"/>
      <c r="O56" s="644"/>
      <c r="P56" s="646"/>
      <c r="Q56" s="390"/>
    </row>
    <row r="57" spans="2:17" ht="15" customHeight="1" x14ac:dyDescent="0.25">
      <c r="B57" s="39"/>
      <c r="C57" s="640" t="s">
        <v>67</v>
      </c>
      <c r="D57" s="642" t="s">
        <v>68</v>
      </c>
      <c r="E57" s="642"/>
      <c r="F57" s="642"/>
      <c r="G57" s="642"/>
      <c r="H57" s="642"/>
      <c r="I57" s="644" t="s">
        <v>69</v>
      </c>
      <c r="J57" s="644"/>
      <c r="K57" s="644"/>
      <c r="L57" s="644"/>
      <c r="M57" s="644" t="s">
        <v>66</v>
      </c>
      <c r="N57" s="644"/>
      <c r="O57" s="644"/>
      <c r="P57" s="646"/>
      <c r="Q57" s="390"/>
    </row>
    <row r="58" spans="2:17" ht="15" customHeight="1" x14ac:dyDescent="0.25">
      <c r="B58" s="39"/>
      <c r="C58" s="640"/>
      <c r="D58" s="642"/>
      <c r="E58" s="642"/>
      <c r="F58" s="642"/>
      <c r="G58" s="642"/>
      <c r="H58" s="642"/>
      <c r="I58" s="644"/>
      <c r="J58" s="644"/>
      <c r="K58" s="644"/>
      <c r="L58" s="644"/>
      <c r="M58" s="644"/>
      <c r="N58" s="644"/>
      <c r="O58" s="644"/>
      <c r="P58" s="646"/>
      <c r="Q58" s="390"/>
    </row>
    <row r="59" spans="2:17" ht="9.75" customHeight="1" x14ac:dyDescent="0.25">
      <c r="B59" s="39"/>
      <c r="C59" s="640"/>
      <c r="D59" s="642"/>
      <c r="E59" s="642"/>
      <c r="F59" s="642"/>
      <c r="G59" s="642"/>
      <c r="H59" s="642"/>
      <c r="I59" s="644" t="s">
        <v>65</v>
      </c>
      <c r="J59" s="644"/>
      <c r="K59" s="644"/>
      <c r="L59" s="644"/>
      <c r="M59" s="644"/>
      <c r="N59" s="644"/>
      <c r="O59" s="644"/>
      <c r="P59" s="646"/>
      <c r="Q59" s="390"/>
    </row>
    <row r="60" spans="2:17" ht="9.75" customHeight="1" x14ac:dyDescent="0.25">
      <c r="B60" s="39"/>
      <c r="C60" s="640"/>
      <c r="D60" s="642"/>
      <c r="E60" s="642"/>
      <c r="F60" s="642"/>
      <c r="G60" s="642"/>
      <c r="H60" s="642"/>
      <c r="I60" s="644"/>
      <c r="J60" s="644"/>
      <c r="K60" s="644"/>
      <c r="L60" s="644"/>
      <c r="M60" s="644"/>
      <c r="N60" s="644"/>
      <c r="O60" s="644"/>
      <c r="P60" s="646"/>
      <c r="Q60" s="390"/>
    </row>
    <row r="61" spans="2:17" ht="9.75" customHeight="1" x14ac:dyDescent="0.25">
      <c r="B61" s="39"/>
      <c r="C61" s="640"/>
      <c r="D61" s="642"/>
      <c r="E61" s="642"/>
      <c r="F61" s="642"/>
      <c r="G61" s="642"/>
      <c r="H61" s="642"/>
      <c r="I61" s="644"/>
      <c r="J61" s="644"/>
      <c r="K61" s="644"/>
      <c r="L61" s="644"/>
      <c r="M61" s="644"/>
      <c r="N61" s="644"/>
      <c r="O61" s="644"/>
      <c r="P61" s="646"/>
      <c r="Q61" s="390"/>
    </row>
    <row r="62" spans="2:17" ht="9.75" customHeight="1" thickBot="1" x14ac:dyDescent="0.3">
      <c r="B62" s="39"/>
      <c r="C62" s="641"/>
      <c r="D62" s="643"/>
      <c r="E62" s="643"/>
      <c r="F62" s="643"/>
      <c r="G62" s="643"/>
      <c r="H62" s="643"/>
      <c r="I62" s="645"/>
      <c r="J62" s="645"/>
      <c r="K62" s="645"/>
      <c r="L62" s="645"/>
      <c r="M62" s="645"/>
      <c r="N62" s="645"/>
      <c r="O62" s="645"/>
      <c r="P62" s="647"/>
      <c r="Q62" s="390"/>
    </row>
    <row r="63" spans="2:17" ht="24.95" customHeight="1" thickBot="1" x14ac:dyDescent="0.3">
      <c r="B63" s="39"/>
      <c r="C63" s="39"/>
      <c r="D63" s="390"/>
      <c r="E63" s="390"/>
      <c r="F63" s="390"/>
      <c r="G63" s="390"/>
      <c r="H63" s="390"/>
      <c r="I63" s="390"/>
      <c r="J63" s="390"/>
      <c r="K63" s="390"/>
      <c r="L63" s="390"/>
      <c r="M63" s="390"/>
      <c r="N63" s="390"/>
      <c r="O63" s="390"/>
      <c r="P63" s="390"/>
      <c r="Q63" s="390"/>
    </row>
    <row r="64" spans="2:17" ht="39.950000000000003" customHeight="1" thickBot="1" x14ac:dyDescent="0.25">
      <c r="B64" s="390"/>
      <c r="C64" s="631" t="s">
        <v>70</v>
      </c>
      <c r="D64" s="632"/>
      <c r="E64" s="632"/>
      <c r="F64" s="632"/>
      <c r="G64" s="632"/>
      <c r="H64" s="632"/>
      <c r="I64" s="632"/>
      <c r="J64" s="632"/>
      <c r="K64" s="632"/>
      <c r="L64" s="632"/>
      <c r="M64" s="632"/>
      <c r="N64" s="632"/>
      <c r="O64" s="632"/>
      <c r="P64" s="633"/>
      <c r="Q64" s="390"/>
    </row>
    <row r="65" spans="2:17" ht="15" customHeight="1" thickBot="1" x14ac:dyDescent="0.3">
      <c r="B65" s="39"/>
      <c r="C65" s="385"/>
      <c r="D65" s="634"/>
      <c r="E65" s="635"/>
      <c r="F65" s="635"/>
      <c r="G65" s="635"/>
      <c r="H65" s="635"/>
      <c r="I65" s="635"/>
      <c r="J65" s="635"/>
      <c r="K65" s="635"/>
      <c r="L65" s="635"/>
      <c r="M65" s="635"/>
      <c r="N65" s="635"/>
      <c r="O65" s="635"/>
      <c r="P65" s="636"/>
      <c r="Q65" s="390"/>
    </row>
    <row r="66" spans="2:17" ht="27.75" customHeight="1" thickBot="1" x14ac:dyDescent="0.3">
      <c r="B66" s="39"/>
      <c r="C66" s="399" t="s">
        <v>71</v>
      </c>
      <c r="D66" s="637" t="s">
        <v>72</v>
      </c>
      <c r="E66" s="638"/>
      <c r="F66" s="638"/>
      <c r="G66" s="638"/>
      <c r="H66" s="638"/>
      <c r="I66" s="638"/>
      <c r="J66" s="638"/>
      <c r="K66" s="638"/>
      <c r="L66" s="638"/>
      <c r="M66" s="638"/>
      <c r="N66" s="638"/>
      <c r="O66" s="638"/>
      <c r="P66" s="639"/>
      <c r="Q66" s="390"/>
    </row>
    <row r="67" spans="2:17" ht="15" customHeight="1" x14ac:dyDescent="0.25">
      <c r="B67" s="39"/>
      <c r="C67" s="39"/>
      <c r="D67" s="390"/>
      <c r="E67" s="390"/>
      <c r="F67" s="390"/>
      <c r="G67" s="390"/>
      <c r="H67" s="390"/>
      <c r="I67" s="390"/>
      <c r="J67" s="390"/>
      <c r="K67" s="390"/>
      <c r="L67" s="390"/>
      <c r="M67" s="390"/>
      <c r="N67" s="390"/>
      <c r="O67" s="390"/>
      <c r="P67" s="390"/>
      <c r="Q67" s="390"/>
    </row>
    <row r="68" spans="2:17" ht="15" customHeight="1" x14ac:dyDescent="0.25">
      <c r="B68" s="39"/>
      <c r="C68" s="39"/>
      <c r="D68" s="390"/>
      <c r="E68" s="390"/>
      <c r="F68" s="390"/>
      <c r="G68" s="390"/>
      <c r="H68" s="390"/>
      <c r="I68" s="390"/>
      <c r="J68" s="390"/>
      <c r="K68" s="390"/>
      <c r="L68" s="390"/>
      <c r="M68" s="390"/>
      <c r="N68" s="390"/>
      <c r="O68" s="390"/>
      <c r="P68" s="390"/>
      <c r="Q68" s="390"/>
    </row>
    <row r="69" spans="2:17" ht="15" customHeight="1" x14ac:dyDescent="0.25">
      <c r="B69" s="39"/>
      <c r="C69" s="39"/>
      <c r="D69" s="390"/>
      <c r="E69" s="390"/>
      <c r="F69" s="390"/>
      <c r="G69" s="390"/>
      <c r="H69" s="390"/>
      <c r="I69" s="390"/>
      <c r="J69" s="390"/>
      <c r="K69" s="390"/>
      <c r="L69" s="390"/>
      <c r="M69" s="390"/>
      <c r="N69" s="390"/>
      <c r="O69" s="390"/>
      <c r="P69" s="390"/>
      <c r="Q69" s="390"/>
    </row>
    <row r="70" spans="2:17" ht="15" customHeight="1" x14ac:dyDescent="0.25">
      <c r="B70" s="39"/>
      <c r="C70" s="39"/>
      <c r="D70" s="390"/>
      <c r="E70" s="390"/>
      <c r="F70" s="390"/>
      <c r="G70" s="390"/>
      <c r="H70" s="390"/>
      <c r="I70" s="390"/>
      <c r="J70" s="390"/>
      <c r="K70" s="390"/>
      <c r="L70" s="390"/>
      <c r="M70" s="390"/>
      <c r="N70" s="390"/>
      <c r="O70" s="390"/>
      <c r="P70" s="390"/>
      <c r="Q70" s="390"/>
    </row>
    <row r="71" spans="2:17" ht="15" customHeight="1" x14ac:dyDescent="0.25">
      <c r="B71" s="39"/>
      <c r="C71" s="39"/>
      <c r="D71" s="390"/>
      <c r="E71" s="390"/>
      <c r="F71" s="390"/>
      <c r="G71" s="390"/>
      <c r="H71" s="390"/>
      <c r="I71" s="390"/>
      <c r="J71" s="390"/>
      <c r="K71" s="390"/>
      <c r="L71" s="390"/>
      <c r="M71" s="390"/>
      <c r="N71" s="390"/>
      <c r="O71" s="390"/>
      <c r="P71" s="390"/>
      <c r="Q71" s="390"/>
    </row>
    <row r="72" spans="2:17" ht="15" customHeight="1" x14ac:dyDescent="0.25">
      <c r="B72" s="39"/>
      <c r="C72" s="39"/>
      <c r="D72" s="39"/>
      <c r="E72" s="39"/>
      <c r="F72" s="39"/>
      <c r="G72" s="39"/>
      <c r="H72" s="39"/>
      <c r="I72" s="39"/>
      <c r="J72" s="39"/>
      <c r="K72" s="39"/>
      <c r="L72" s="39"/>
      <c r="M72" s="39"/>
      <c r="N72" s="39"/>
      <c r="O72" s="39"/>
      <c r="P72" s="39"/>
      <c r="Q72" s="39"/>
    </row>
    <row r="73" spans="2:17" ht="15" customHeight="1" x14ac:dyDescent="0.25">
      <c r="B73" s="39"/>
      <c r="C73" s="39"/>
      <c r="D73" s="39"/>
      <c r="E73" s="39"/>
      <c r="F73" s="39"/>
      <c r="G73" s="39"/>
      <c r="H73" s="39"/>
      <c r="I73" s="39"/>
      <c r="J73" s="39"/>
      <c r="K73" s="39"/>
      <c r="L73" s="39"/>
      <c r="M73" s="39"/>
      <c r="N73" s="39"/>
      <c r="O73" s="39"/>
      <c r="P73" s="39"/>
      <c r="Q73" s="39"/>
    </row>
    <row r="74" spans="2:17" ht="15" customHeight="1" x14ac:dyDescent="0.25">
      <c r="B74" s="39"/>
      <c r="C74" s="39"/>
      <c r="D74" s="39"/>
      <c r="E74" s="39"/>
      <c r="F74" s="39"/>
      <c r="G74" s="39"/>
      <c r="H74" s="39"/>
      <c r="I74" s="39"/>
      <c r="J74" s="39"/>
      <c r="K74" s="39"/>
      <c r="L74" s="39"/>
      <c r="M74" s="39"/>
      <c r="N74" s="39"/>
      <c r="O74" s="39"/>
      <c r="P74" s="39"/>
      <c r="Q74" s="39"/>
    </row>
    <row r="75" spans="2:17" ht="15" customHeight="1" x14ac:dyDescent="0.25">
      <c r="B75" s="39"/>
      <c r="C75" s="39"/>
      <c r="D75" s="39"/>
      <c r="E75" s="39"/>
      <c r="F75" s="39"/>
      <c r="G75" s="39"/>
      <c r="H75" s="39"/>
      <c r="I75" s="39"/>
      <c r="J75" s="39"/>
      <c r="K75" s="39"/>
      <c r="L75" s="39"/>
      <c r="M75" s="39"/>
      <c r="N75" s="39"/>
      <c r="O75" s="39"/>
      <c r="P75" s="39"/>
      <c r="Q75" s="39"/>
    </row>
    <row r="76" spans="2:17" ht="15" customHeight="1" x14ac:dyDescent="0.25">
      <c r="B76" s="39"/>
      <c r="C76" s="39"/>
      <c r="D76" s="39"/>
      <c r="E76" s="39"/>
      <c r="F76" s="39"/>
      <c r="G76" s="39"/>
      <c r="H76" s="39"/>
      <c r="I76" s="39"/>
      <c r="J76" s="39"/>
      <c r="K76" s="39"/>
      <c r="L76" s="39"/>
      <c r="M76" s="39"/>
      <c r="N76" s="39"/>
      <c r="O76" s="39"/>
      <c r="P76" s="39"/>
      <c r="Q76" s="39"/>
    </row>
    <row r="77" spans="2:17" ht="15" customHeight="1" x14ac:dyDescent="0.25">
      <c r="B77" s="39"/>
      <c r="C77" s="39"/>
      <c r="D77" s="39"/>
      <c r="E77" s="39"/>
      <c r="F77" s="39"/>
      <c r="G77" s="39"/>
      <c r="H77" s="39"/>
      <c r="I77" s="39"/>
      <c r="J77" s="39"/>
      <c r="K77" s="39"/>
      <c r="L77" s="39"/>
      <c r="M77" s="39"/>
      <c r="N77" s="39"/>
      <c r="O77" s="39"/>
      <c r="P77" s="39"/>
      <c r="Q77" s="39"/>
    </row>
    <row r="78" spans="2:17" ht="15" customHeight="1" x14ac:dyDescent="0.25">
      <c r="B78" s="39"/>
      <c r="C78" s="39"/>
      <c r="D78" s="39"/>
      <c r="E78" s="39"/>
      <c r="F78" s="39"/>
      <c r="G78" s="39"/>
      <c r="H78" s="39"/>
      <c r="I78" s="39"/>
      <c r="J78" s="39"/>
      <c r="K78" s="39"/>
      <c r="L78" s="39"/>
      <c r="M78" s="39"/>
      <c r="N78" s="39"/>
      <c r="O78" s="39"/>
      <c r="P78" s="39"/>
      <c r="Q78" s="39"/>
    </row>
    <row r="79" spans="2:17" ht="15" customHeight="1" x14ac:dyDescent="0.25">
      <c r="B79" s="39"/>
      <c r="C79" s="39"/>
      <c r="D79" s="39"/>
      <c r="E79" s="39"/>
      <c r="F79" s="39"/>
      <c r="G79" s="39"/>
      <c r="H79" s="39"/>
      <c r="I79" s="39"/>
      <c r="J79" s="39"/>
      <c r="K79" s="39"/>
      <c r="L79" s="39"/>
      <c r="M79" s="39"/>
      <c r="N79" s="39"/>
      <c r="O79" s="39"/>
      <c r="P79" s="39"/>
      <c r="Q79" s="39"/>
    </row>
    <row r="80" spans="2:17" ht="15" customHeight="1" x14ac:dyDescent="0.25">
      <c r="B80" s="39"/>
      <c r="C80" s="39"/>
      <c r="D80" s="39"/>
      <c r="E80" s="39"/>
      <c r="F80" s="39"/>
      <c r="G80" s="39"/>
      <c r="H80" s="39"/>
      <c r="I80" s="39"/>
      <c r="J80" s="39"/>
      <c r="K80" s="39"/>
      <c r="L80" s="39"/>
      <c r="M80" s="39"/>
      <c r="N80" s="39"/>
      <c r="O80" s="39"/>
      <c r="P80" s="39"/>
      <c r="Q80" s="39"/>
    </row>
    <row r="81" spans="2:17" ht="15" customHeight="1" x14ac:dyDescent="0.25">
      <c r="B81" s="39"/>
      <c r="C81" s="39"/>
      <c r="D81" s="39"/>
      <c r="E81" s="39"/>
      <c r="F81" s="39"/>
      <c r="G81" s="39"/>
      <c r="H81" s="39"/>
      <c r="I81" s="39"/>
      <c r="J81" s="39"/>
      <c r="K81" s="39"/>
      <c r="L81" s="39"/>
      <c r="M81" s="39"/>
      <c r="N81" s="39"/>
      <c r="O81" s="39"/>
      <c r="P81" s="39"/>
      <c r="Q81" s="39"/>
    </row>
    <row r="82" spans="2:17" ht="15" customHeight="1" x14ac:dyDescent="0.25">
      <c r="B82" s="39"/>
      <c r="C82" s="39"/>
      <c r="D82" s="39"/>
      <c r="E82" s="39"/>
      <c r="F82" s="39"/>
      <c r="G82" s="39"/>
      <c r="H82" s="39"/>
      <c r="I82" s="39"/>
      <c r="J82" s="39"/>
      <c r="K82" s="39"/>
      <c r="L82" s="39"/>
      <c r="M82" s="39"/>
      <c r="N82" s="39"/>
      <c r="O82" s="39"/>
      <c r="P82" s="39"/>
      <c r="Q82" s="39"/>
    </row>
    <row r="83" spans="2:17" ht="15" customHeight="1" x14ac:dyDescent="0.25">
      <c r="B83" s="39"/>
      <c r="C83" s="39"/>
      <c r="D83" s="39"/>
      <c r="E83" s="39"/>
      <c r="F83" s="39"/>
      <c r="G83" s="39"/>
      <c r="H83" s="39"/>
      <c r="I83" s="39"/>
      <c r="J83" s="39"/>
      <c r="K83" s="39"/>
      <c r="L83" s="39"/>
      <c r="M83" s="39"/>
      <c r="N83" s="39"/>
      <c r="O83" s="39"/>
      <c r="P83" s="39"/>
      <c r="Q83" s="39"/>
    </row>
    <row r="84" spans="2:17" ht="15" customHeight="1" x14ac:dyDescent="0.25">
      <c r="B84" s="39"/>
      <c r="C84" s="39"/>
      <c r="D84" s="39"/>
      <c r="E84" s="39"/>
      <c r="F84" s="39"/>
      <c r="G84" s="39"/>
      <c r="H84" s="39"/>
      <c r="I84" s="39"/>
      <c r="J84" s="39"/>
      <c r="K84" s="39"/>
      <c r="L84" s="39"/>
      <c r="M84" s="39"/>
      <c r="N84" s="39"/>
      <c r="O84" s="39"/>
      <c r="P84" s="39"/>
      <c r="Q84" s="39"/>
    </row>
    <row r="85" spans="2:17" ht="15" customHeight="1" x14ac:dyDescent="0.25">
      <c r="B85" s="39"/>
      <c r="C85" s="39"/>
      <c r="D85" s="39"/>
      <c r="E85" s="39"/>
      <c r="F85" s="39"/>
      <c r="G85" s="39"/>
      <c r="H85" s="39"/>
      <c r="I85" s="39"/>
      <c r="J85" s="39"/>
      <c r="K85" s="39"/>
      <c r="L85" s="39"/>
      <c r="M85" s="39"/>
      <c r="N85" s="39"/>
      <c r="O85" s="39"/>
      <c r="P85" s="39"/>
      <c r="Q85" s="39"/>
    </row>
    <row r="86" spans="2:17" ht="15" customHeight="1" x14ac:dyDescent="0.25">
      <c r="B86" s="39"/>
      <c r="C86" s="39"/>
      <c r="D86" s="39"/>
      <c r="E86" s="39"/>
      <c r="F86" s="39"/>
      <c r="G86" s="39"/>
      <c r="H86" s="39"/>
      <c r="I86" s="39"/>
      <c r="J86" s="39"/>
      <c r="K86" s="39"/>
      <c r="L86" s="39"/>
      <c r="M86" s="39"/>
      <c r="N86" s="39"/>
      <c r="O86" s="39"/>
      <c r="P86" s="39"/>
      <c r="Q86" s="39"/>
    </row>
    <row r="87" spans="2:17" ht="15" customHeight="1" x14ac:dyDescent="0.25">
      <c r="B87" s="39"/>
      <c r="C87" s="39"/>
      <c r="D87" s="39"/>
      <c r="E87" s="39"/>
      <c r="F87" s="39"/>
      <c r="G87" s="39"/>
      <c r="H87" s="39"/>
      <c r="I87" s="39"/>
      <c r="J87" s="39"/>
      <c r="K87" s="39"/>
      <c r="L87" s="39"/>
      <c r="M87" s="39"/>
      <c r="N87" s="39"/>
      <c r="O87" s="39"/>
      <c r="P87" s="39"/>
      <c r="Q87" s="39"/>
    </row>
    <row r="88" spans="2:17" ht="15" customHeight="1" x14ac:dyDescent="0.25">
      <c r="B88" s="39"/>
      <c r="C88" s="39"/>
      <c r="D88" s="39"/>
      <c r="E88" s="39"/>
      <c r="F88" s="39"/>
      <c r="G88" s="39"/>
      <c r="H88" s="39"/>
      <c r="I88" s="39"/>
      <c r="J88" s="39"/>
      <c r="K88" s="39"/>
      <c r="L88" s="39"/>
      <c r="M88" s="39"/>
      <c r="N88" s="39"/>
      <c r="O88" s="39"/>
      <c r="P88" s="39"/>
      <c r="Q88" s="39"/>
    </row>
    <row r="89" spans="2:17" ht="15" customHeight="1" x14ac:dyDescent="0.25">
      <c r="B89" s="39"/>
      <c r="C89" s="39"/>
      <c r="D89" s="39"/>
      <c r="E89" s="39"/>
      <c r="F89" s="39"/>
      <c r="G89" s="39"/>
      <c r="H89" s="39"/>
      <c r="I89" s="39"/>
      <c r="J89" s="39"/>
      <c r="K89" s="39"/>
      <c r="L89" s="39"/>
      <c r="M89" s="39"/>
      <c r="N89" s="39"/>
      <c r="O89" s="39"/>
      <c r="P89" s="39"/>
      <c r="Q89" s="39"/>
    </row>
    <row r="90" spans="2:17" ht="15" customHeight="1" x14ac:dyDescent="0.25">
      <c r="B90" s="39"/>
      <c r="C90" s="39"/>
      <c r="D90" s="39"/>
      <c r="E90" s="39"/>
      <c r="F90" s="39"/>
      <c r="G90" s="39"/>
      <c r="H90" s="39"/>
      <c r="I90" s="39"/>
      <c r="J90" s="39"/>
      <c r="K90" s="39"/>
      <c r="L90" s="39"/>
      <c r="M90" s="39"/>
      <c r="N90" s="39"/>
      <c r="O90" s="39"/>
      <c r="P90" s="39"/>
      <c r="Q90" s="39"/>
    </row>
    <row r="91" spans="2:17" ht="15" customHeight="1" x14ac:dyDescent="0.25">
      <c r="B91" s="39"/>
      <c r="C91" s="39"/>
      <c r="D91" s="39"/>
      <c r="E91" s="39"/>
      <c r="F91" s="39"/>
      <c r="G91" s="39"/>
      <c r="H91" s="39"/>
      <c r="I91" s="39"/>
      <c r="J91" s="39"/>
      <c r="K91" s="39"/>
      <c r="L91" s="39"/>
      <c r="M91" s="39"/>
      <c r="N91" s="39"/>
      <c r="O91" s="39"/>
      <c r="P91" s="39"/>
      <c r="Q91" s="39"/>
    </row>
    <row r="92" spans="2:17" ht="15" customHeight="1" x14ac:dyDescent="0.25">
      <c r="B92" s="39"/>
      <c r="C92" s="39"/>
      <c r="D92" s="39"/>
      <c r="E92" s="39"/>
      <c r="F92" s="39"/>
      <c r="G92" s="39"/>
      <c r="H92" s="39"/>
      <c r="I92" s="39"/>
      <c r="J92" s="39"/>
      <c r="K92" s="39"/>
      <c r="L92" s="39"/>
      <c r="M92" s="39"/>
      <c r="N92" s="39"/>
      <c r="O92" s="39"/>
      <c r="P92" s="39"/>
      <c r="Q92" s="39"/>
    </row>
    <row r="93" spans="2:17" ht="15" customHeight="1" x14ac:dyDescent="0.25">
      <c r="B93" s="39"/>
      <c r="C93" s="39"/>
      <c r="D93" s="39"/>
      <c r="E93" s="39"/>
      <c r="F93" s="39"/>
      <c r="G93" s="39"/>
      <c r="H93" s="39"/>
      <c r="I93" s="39"/>
      <c r="J93" s="39"/>
      <c r="K93" s="39"/>
      <c r="L93" s="39"/>
      <c r="M93" s="39"/>
      <c r="N93" s="39"/>
      <c r="O93" s="39"/>
      <c r="P93" s="39"/>
      <c r="Q93" s="39"/>
    </row>
    <row r="94" spans="2:17" ht="15" customHeight="1" x14ac:dyDescent="0.25">
      <c r="B94" s="39"/>
      <c r="C94" s="39"/>
      <c r="D94" s="39"/>
      <c r="E94" s="39"/>
      <c r="F94" s="39"/>
      <c r="G94" s="39"/>
      <c r="H94" s="39"/>
      <c r="I94" s="39"/>
      <c r="J94" s="39"/>
      <c r="K94" s="39"/>
      <c r="L94" s="39"/>
      <c r="M94" s="39"/>
      <c r="N94" s="39"/>
      <c r="O94" s="39"/>
      <c r="P94" s="39"/>
      <c r="Q94" s="39"/>
    </row>
    <row r="95" spans="2:17" ht="15" customHeight="1" x14ac:dyDescent="0.25">
      <c r="B95" s="39"/>
      <c r="C95" s="39"/>
      <c r="D95" s="39"/>
      <c r="E95" s="39"/>
      <c r="F95" s="130"/>
      <c r="G95" s="39"/>
      <c r="H95" s="39"/>
      <c r="I95" s="39"/>
      <c r="J95" s="39"/>
      <c r="K95" s="39"/>
      <c r="L95" s="39"/>
      <c r="M95" s="39"/>
      <c r="N95" s="39"/>
      <c r="O95" s="39"/>
      <c r="P95" s="39"/>
      <c r="Q95" s="39"/>
    </row>
    <row r="96" spans="2:17" ht="15" customHeight="1" x14ac:dyDescent="0.25">
      <c r="B96" s="39"/>
      <c r="C96" s="39"/>
      <c r="D96" s="39"/>
      <c r="E96" s="39"/>
      <c r="F96" s="39"/>
      <c r="G96" s="39"/>
      <c r="H96" s="39"/>
      <c r="I96" s="39"/>
      <c r="J96" s="39"/>
      <c r="K96" s="39"/>
      <c r="L96" s="39"/>
      <c r="M96" s="39"/>
      <c r="N96" s="39"/>
      <c r="O96" s="39"/>
      <c r="P96" s="39"/>
      <c r="Q96" s="39"/>
    </row>
    <row r="97" spans="2:17" ht="15" customHeight="1" x14ac:dyDescent="0.25">
      <c r="B97" s="39"/>
      <c r="C97" s="39"/>
      <c r="D97" s="39"/>
      <c r="E97" s="39"/>
      <c r="F97" s="39"/>
      <c r="G97" s="39"/>
      <c r="H97" s="39"/>
      <c r="I97" s="39"/>
      <c r="J97" s="39"/>
      <c r="K97" s="39"/>
      <c r="L97" s="39"/>
      <c r="M97" s="39"/>
      <c r="N97" s="39"/>
      <c r="O97" s="39"/>
      <c r="P97" s="39"/>
      <c r="Q97" s="39"/>
    </row>
    <row r="98" spans="2:17" ht="15" customHeight="1" x14ac:dyDescent="0.25">
      <c r="B98" s="39"/>
      <c r="C98" s="39"/>
      <c r="D98" s="39"/>
      <c r="E98" s="39"/>
      <c r="F98" s="39"/>
      <c r="G98" s="39"/>
      <c r="H98" s="39"/>
      <c r="I98" s="39"/>
      <c r="J98" s="39"/>
      <c r="K98" s="39"/>
      <c r="L98" s="39"/>
      <c r="M98" s="39"/>
      <c r="N98" s="39"/>
      <c r="O98" s="39"/>
      <c r="P98" s="39"/>
      <c r="Q98" s="39"/>
    </row>
    <row r="99" spans="2:17" ht="15" customHeight="1" x14ac:dyDescent="0.25">
      <c r="B99" s="39"/>
      <c r="C99" s="39"/>
      <c r="D99" s="39"/>
      <c r="E99" s="39"/>
      <c r="F99" s="39"/>
      <c r="G99" s="39"/>
      <c r="H99" s="39"/>
      <c r="I99" s="39"/>
      <c r="J99" s="39"/>
      <c r="K99" s="39"/>
      <c r="L99" s="39"/>
      <c r="M99" s="39"/>
      <c r="N99" s="39"/>
      <c r="O99" s="39"/>
      <c r="P99" s="39"/>
      <c r="Q99" s="39"/>
    </row>
    <row r="100" spans="2:17" ht="15" customHeight="1" x14ac:dyDescent="0.25">
      <c r="B100" s="39"/>
      <c r="C100" s="39"/>
      <c r="D100" s="39"/>
      <c r="E100" s="39"/>
      <c r="F100" s="39"/>
      <c r="G100" s="39"/>
      <c r="H100" s="39"/>
      <c r="I100" s="39"/>
      <c r="J100" s="39"/>
      <c r="K100" s="39"/>
      <c r="L100" s="39"/>
      <c r="M100" s="39"/>
      <c r="N100" s="39"/>
      <c r="O100" s="39"/>
      <c r="P100" s="39"/>
      <c r="Q100" s="39"/>
    </row>
    <row r="101" spans="2:17" ht="15" customHeight="1" x14ac:dyDescent="0.25">
      <c r="B101" s="39"/>
      <c r="C101" s="39"/>
      <c r="D101" s="39"/>
      <c r="E101" s="39"/>
      <c r="F101" s="39"/>
      <c r="G101" s="39"/>
      <c r="H101" s="39"/>
      <c r="I101" s="39"/>
      <c r="J101" s="39"/>
      <c r="K101" s="39"/>
      <c r="L101" s="39"/>
      <c r="M101" s="39"/>
      <c r="N101" s="39"/>
      <c r="O101" s="39"/>
      <c r="P101" s="39"/>
      <c r="Q101" s="39"/>
    </row>
    <row r="102" spans="2:17" ht="15" customHeight="1" x14ac:dyDescent="0.25">
      <c r="B102" s="39"/>
      <c r="C102" s="39"/>
      <c r="D102" s="39"/>
      <c r="E102" s="39"/>
      <c r="F102" s="39"/>
      <c r="G102" s="39"/>
      <c r="H102" s="39"/>
      <c r="I102" s="39"/>
      <c r="J102" s="39"/>
      <c r="K102" s="39"/>
      <c r="L102" s="39"/>
      <c r="M102" s="39"/>
      <c r="N102" s="39"/>
      <c r="O102" s="39"/>
      <c r="P102" s="39"/>
      <c r="Q102" s="39"/>
    </row>
    <row r="103" spans="2:17" ht="15" customHeight="1" x14ac:dyDescent="0.25">
      <c r="B103" s="39"/>
      <c r="C103" s="39"/>
      <c r="D103" s="39"/>
      <c r="E103" s="39"/>
      <c r="F103" s="39"/>
      <c r="G103" s="39"/>
      <c r="H103" s="39"/>
      <c r="I103" s="39"/>
      <c r="J103" s="39"/>
      <c r="K103" s="39"/>
      <c r="L103" s="39"/>
      <c r="M103" s="39"/>
      <c r="N103" s="39"/>
      <c r="O103" s="39"/>
      <c r="P103" s="39"/>
      <c r="Q103" s="39"/>
    </row>
    <row r="104" spans="2:17" ht="15" customHeight="1" x14ac:dyDescent="0.25">
      <c r="B104" s="39"/>
      <c r="C104" s="39"/>
      <c r="D104" s="39"/>
      <c r="E104" s="39"/>
      <c r="F104" s="39"/>
      <c r="G104" s="39"/>
      <c r="H104" s="39"/>
      <c r="I104" s="39"/>
      <c r="J104" s="39"/>
      <c r="K104" s="39"/>
      <c r="L104" s="39"/>
      <c r="M104" s="39"/>
      <c r="N104" s="39"/>
      <c r="O104" s="39"/>
      <c r="P104" s="39"/>
      <c r="Q104" s="39"/>
    </row>
    <row r="105" spans="2:17" ht="15" customHeight="1" x14ac:dyDescent="0.25">
      <c r="B105" s="39"/>
      <c r="C105" s="39"/>
      <c r="D105" s="39"/>
      <c r="E105" s="39"/>
      <c r="F105" s="39"/>
      <c r="G105" s="39"/>
      <c r="H105" s="39"/>
      <c r="I105" s="39"/>
      <c r="J105" s="39"/>
      <c r="K105" s="39"/>
      <c r="L105" s="39"/>
      <c r="M105" s="39"/>
      <c r="N105" s="39"/>
      <c r="O105" s="39"/>
      <c r="P105" s="39"/>
      <c r="Q105" s="39"/>
    </row>
    <row r="106" spans="2:17" ht="15" customHeight="1" x14ac:dyDescent="0.25">
      <c r="B106" s="39"/>
      <c r="C106" s="39"/>
      <c r="D106" s="39"/>
      <c r="E106" s="39"/>
      <c r="F106" s="39"/>
      <c r="G106" s="39"/>
      <c r="H106" s="39"/>
      <c r="I106" s="39"/>
      <c r="J106" s="39"/>
      <c r="K106" s="39"/>
      <c r="L106" s="39"/>
      <c r="M106" s="39"/>
      <c r="N106" s="39"/>
      <c r="O106" s="39"/>
      <c r="P106" s="39"/>
      <c r="Q106" s="39"/>
    </row>
    <row r="107" spans="2:17" ht="15" customHeight="1" x14ac:dyDescent="0.25">
      <c r="B107" s="39"/>
      <c r="C107" s="39"/>
      <c r="D107" s="39"/>
      <c r="E107" s="39"/>
      <c r="F107" s="39"/>
      <c r="G107" s="39"/>
      <c r="H107" s="39"/>
      <c r="I107" s="39"/>
      <c r="J107" s="39"/>
      <c r="K107" s="39"/>
      <c r="L107" s="39"/>
      <c r="M107" s="39"/>
      <c r="N107" s="39"/>
      <c r="O107" s="39"/>
      <c r="P107" s="39"/>
      <c r="Q107" s="39"/>
    </row>
    <row r="108" spans="2:17" ht="15" customHeight="1" x14ac:dyDescent="0.25">
      <c r="B108" s="39"/>
      <c r="C108" s="39"/>
      <c r="D108" s="39"/>
      <c r="E108" s="39"/>
      <c r="F108" s="39"/>
      <c r="G108" s="39"/>
      <c r="H108" s="39"/>
      <c r="I108" s="39"/>
      <c r="J108" s="39"/>
      <c r="K108" s="39"/>
      <c r="L108" s="39"/>
      <c r="M108" s="39"/>
      <c r="N108" s="39"/>
      <c r="O108" s="39"/>
      <c r="P108" s="39"/>
      <c r="Q108" s="39"/>
    </row>
    <row r="109" spans="2:17" ht="15" customHeight="1" x14ac:dyDescent="0.25">
      <c r="B109" s="39"/>
      <c r="C109" s="39"/>
      <c r="D109" s="39"/>
      <c r="E109" s="39"/>
      <c r="F109" s="39"/>
      <c r="G109" s="39"/>
      <c r="H109" s="39"/>
      <c r="I109" s="39"/>
      <c r="J109" s="39"/>
      <c r="K109" s="39"/>
      <c r="L109" s="39"/>
      <c r="M109" s="39"/>
      <c r="N109" s="39"/>
      <c r="O109" s="39"/>
      <c r="P109" s="39"/>
      <c r="Q109" s="39"/>
    </row>
    <row r="110" spans="2:17" ht="15.75" x14ac:dyDescent="0.25">
      <c r="B110" s="39"/>
      <c r="C110" s="39"/>
      <c r="D110" s="39"/>
      <c r="E110" s="39"/>
      <c r="F110" s="39"/>
      <c r="G110" s="39"/>
      <c r="H110" s="39"/>
      <c r="I110" s="39"/>
      <c r="J110" s="39"/>
      <c r="K110" s="39"/>
      <c r="L110" s="39"/>
      <c r="M110" s="39"/>
      <c r="N110" s="39"/>
      <c r="O110" s="39"/>
      <c r="P110" s="39"/>
      <c r="Q110" s="39"/>
    </row>
    <row r="111" spans="2:17" ht="15.75" x14ac:dyDescent="0.25">
      <c r="B111" s="39"/>
      <c r="C111" s="39"/>
      <c r="D111" s="39"/>
      <c r="E111" s="39"/>
      <c r="F111" s="39"/>
      <c r="G111" s="39"/>
      <c r="H111" s="39"/>
      <c r="I111" s="39"/>
      <c r="J111" s="39"/>
      <c r="K111" s="39"/>
      <c r="L111" s="39"/>
      <c r="M111" s="39"/>
      <c r="N111" s="39"/>
      <c r="O111" s="39"/>
      <c r="P111" s="39"/>
      <c r="Q111" s="39"/>
    </row>
    <row r="112" spans="2:17" ht="15.75" x14ac:dyDescent="0.25">
      <c r="B112" s="39"/>
      <c r="C112" s="39"/>
      <c r="D112" s="39"/>
      <c r="E112" s="39"/>
      <c r="F112" s="39"/>
      <c r="G112" s="39"/>
      <c r="H112" s="39"/>
      <c r="I112" s="39"/>
      <c r="J112" s="39"/>
      <c r="K112" s="39"/>
      <c r="L112" s="39"/>
      <c r="M112" s="39"/>
      <c r="N112" s="39"/>
      <c r="O112" s="39"/>
      <c r="P112" s="39"/>
      <c r="Q112" s="39"/>
    </row>
    <row r="113" spans="2:18" ht="15.75" x14ac:dyDescent="0.25">
      <c r="B113" s="39"/>
      <c r="C113" s="39"/>
      <c r="D113" s="39"/>
      <c r="E113" s="39"/>
      <c r="F113" s="39"/>
      <c r="G113" s="39"/>
      <c r="H113" s="39"/>
      <c r="I113" s="39"/>
      <c r="J113" s="39"/>
      <c r="K113" s="39"/>
      <c r="L113" s="39"/>
      <c r="M113" s="39"/>
      <c r="N113" s="39"/>
      <c r="O113" s="39"/>
      <c r="P113" s="39"/>
      <c r="Q113" s="39"/>
      <c r="R113" s="390"/>
    </row>
    <row r="114" spans="2:18" ht="15.75" x14ac:dyDescent="0.25">
      <c r="B114" s="39"/>
      <c r="C114" s="39"/>
      <c r="D114" s="39"/>
      <c r="E114" s="39"/>
      <c r="F114" s="39"/>
      <c r="G114" s="39"/>
      <c r="H114" s="39"/>
      <c r="I114" s="39"/>
      <c r="J114" s="39"/>
      <c r="K114" s="39"/>
      <c r="L114" s="39"/>
      <c r="M114" s="39"/>
      <c r="N114" s="39"/>
      <c r="O114" s="39"/>
      <c r="P114" s="39"/>
      <c r="Q114" s="39"/>
      <c r="R114" s="390"/>
    </row>
    <row r="115" spans="2:18" ht="15.75" x14ac:dyDescent="0.25">
      <c r="B115" s="39"/>
      <c r="C115" s="39"/>
      <c r="D115" s="39"/>
      <c r="E115" s="39"/>
      <c r="F115" s="39"/>
      <c r="G115" s="39"/>
      <c r="H115" s="39"/>
      <c r="I115" s="39"/>
      <c r="J115" s="39"/>
      <c r="K115" s="39"/>
      <c r="L115" s="39"/>
      <c r="M115" s="39"/>
      <c r="N115" s="39"/>
      <c r="O115" s="39"/>
      <c r="P115" s="39"/>
      <c r="Q115" s="39"/>
      <c r="R115" s="390"/>
    </row>
    <row r="116" spans="2:18" ht="15.75" x14ac:dyDescent="0.25">
      <c r="B116" s="39"/>
      <c r="C116" s="39"/>
      <c r="D116" s="39"/>
      <c r="E116" s="39"/>
      <c r="F116" s="39"/>
      <c r="G116" s="39"/>
      <c r="H116" s="39"/>
      <c r="I116" s="39"/>
      <c r="J116" s="39"/>
      <c r="K116" s="39"/>
      <c r="L116" s="39"/>
      <c r="M116" s="39"/>
      <c r="N116" s="39"/>
      <c r="O116" s="39"/>
      <c r="P116" s="39"/>
      <c r="Q116" s="39"/>
      <c r="R116" s="390"/>
    </row>
    <row r="117" spans="2:18" ht="15.75" x14ac:dyDescent="0.25">
      <c r="B117" s="39"/>
      <c r="C117" s="39"/>
      <c r="D117" s="39"/>
      <c r="E117" s="39"/>
      <c r="F117" s="39"/>
      <c r="G117" s="39"/>
      <c r="H117" s="39"/>
      <c r="I117" s="39"/>
      <c r="J117" s="39"/>
      <c r="K117" s="39"/>
      <c r="L117" s="39"/>
      <c r="M117" s="39"/>
      <c r="N117" s="39"/>
      <c r="O117" s="39"/>
      <c r="P117" s="39"/>
      <c r="Q117" s="39"/>
      <c r="R117" s="390"/>
    </row>
    <row r="118" spans="2:18" ht="15.75" x14ac:dyDescent="0.25">
      <c r="B118" s="39"/>
      <c r="C118" s="39"/>
      <c r="D118" s="39"/>
      <c r="E118" s="39"/>
      <c r="F118" s="39"/>
      <c r="G118" s="39"/>
      <c r="H118" s="39"/>
      <c r="I118" s="39"/>
      <c r="J118" s="39"/>
      <c r="K118" s="39"/>
      <c r="L118" s="39"/>
      <c r="M118" s="39"/>
      <c r="N118" s="39"/>
      <c r="O118" s="39"/>
      <c r="P118" s="39"/>
      <c r="Q118" s="39"/>
      <c r="R118" s="390"/>
    </row>
    <row r="119" spans="2:18" ht="15.75" x14ac:dyDescent="0.25">
      <c r="B119" s="39"/>
      <c r="C119" s="39"/>
      <c r="D119" s="39"/>
      <c r="E119" s="39"/>
      <c r="F119" s="39"/>
      <c r="G119" s="39"/>
      <c r="H119" s="39"/>
      <c r="I119" s="39"/>
      <c r="J119" s="39"/>
      <c r="K119" s="39"/>
      <c r="L119" s="39"/>
      <c r="M119" s="39"/>
      <c r="N119" s="39"/>
      <c r="O119" s="39"/>
      <c r="P119" s="39"/>
      <c r="Q119" s="39"/>
      <c r="R119" s="390"/>
    </row>
    <row r="120" spans="2:18" ht="15.75" x14ac:dyDescent="0.25">
      <c r="B120" s="39"/>
      <c r="C120" s="39"/>
      <c r="D120" s="39"/>
      <c r="E120" s="39"/>
      <c r="F120" s="39"/>
      <c r="G120" s="39"/>
      <c r="H120" s="39"/>
      <c r="I120" s="39"/>
      <c r="J120" s="39"/>
      <c r="K120" s="39"/>
      <c r="L120" s="39"/>
      <c r="M120" s="39"/>
      <c r="N120" s="39"/>
      <c r="O120" s="39"/>
      <c r="P120" s="39"/>
      <c r="Q120" s="39"/>
      <c r="R120" s="390"/>
    </row>
    <row r="121" spans="2:18" ht="15.75" x14ac:dyDescent="0.25">
      <c r="B121" s="39"/>
      <c r="C121" s="39"/>
      <c r="D121" s="39"/>
      <c r="E121" s="39"/>
      <c r="F121" s="39"/>
      <c r="G121" s="39"/>
      <c r="H121" s="39"/>
      <c r="I121" s="39"/>
      <c r="J121" s="39"/>
      <c r="K121" s="39"/>
      <c r="L121" s="39"/>
      <c r="M121" s="39"/>
      <c r="N121" s="39"/>
      <c r="O121" s="39"/>
      <c r="P121" s="39"/>
      <c r="Q121" s="39"/>
      <c r="R121" s="390"/>
    </row>
    <row r="122" spans="2:18" ht="15.75" x14ac:dyDescent="0.25">
      <c r="B122" s="39"/>
      <c r="C122" s="39"/>
      <c r="D122" s="39"/>
      <c r="E122" s="39"/>
      <c r="F122" s="39"/>
      <c r="G122" s="39"/>
      <c r="H122" s="39"/>
      <c r="I122" s="39"/>
      <c r="J122" s="39"/>
      <c r="K122" s="39"/>
      <c r="L122" s="39"/>
      <c r="M122" s="39"/>
      <c r="N122" s="39"/>
      <c r="O122" s="39"/>
      <c r="P122" s="39"/>
      <c r="Q122" s="39"/>
      <c r="R122" s="390"/>
    </row>
    <row r="123" spans="2:18" ht="15.75" x14ac:dyDescent="0.25">
      <c r="B123" s="39"/>
      <c r="C123" s="39"/>
      <c r="D123" s="39"/>
      <c r="E123" s="39"/>
      <c r="F123" s="39"/>
      <c r="G123" s="39"/>
      <c r="H123" s="39"/>
      <c r="I123" s="39"/>
      <c r="J123" s="39"/>
      <c r="K123" s="39"/>
      <c r="L123" s="39"/>
      <c r="M123" s="39"/>
      <c r="N123" s="39"/>
      <c r="O123" s="39"/>
      <c r="P123" s="39"/>
      <c r="Q123" s="39"/>
      <c r="R123" s="390"/>
    </row>
    <row r="124" spans="2:18" ht="15.75" x14ac:dyDescent="0.25">
      <c r="B124" s="39"/>
      <c r="C124" s="39"/>
      <c r="D124" s="39"/>
      <c r="E124" s="39"/>
      <c r="F124" s="39"/>
      <c r="G124" s="39"/>
      <c r="H124" s="39"/>
      <c r="I124" s="39"/>
      <c r="J124" s="39"/>
      <c r="K124" s="39"/>
      <c r="L124" s="39"/>
      <c r="M124" s="39"/>
      <c r="N124" s="39"/>
      <c r="O124" s="39"/>
      <c r="P124" s="39"/>
      <c r="Q124" s="39"/>
      <c r="R124" s="390"/>
    </row>
    <row r="125" spans="2:18" ht="15.75" x14ac:dyDescent="0.25">
      <c r="B125" s="39"/>
      <c r="C125" s="39"/>
      <c r="D125" s="39"/>
      <c r="E125" s="39"/>
      <c r="F125" s="39"/>
      <c r="G125" s="39"/>
      <c r="H125" s="39"/>
      <c r="I125" s="39"/>
      <c r="J125" s="39"/>
      <c r="K125" s="39"/>
      <c r="L125" s="39"/>
      <c r="M125" s="39"/>
      <c r="N125" s="39"/>
      <c r="O125" s="39"/>
      <c r="P125" s="39"/>
      <c r="Q125" s="39"/>
      <c r="R125" s="390"/>
    </row>
    <row r="126" spans="2:18" ht="15.75" x14ac:dyDescent="0.25">
      <c r="B126" s="39"/>
      <c r="C126" s="39"/>
      <c r="D126" s="39"/>
      <c r="E126" s="39"/>
      <c r="F126" s="39"/>
      <c r="G126" s="39"/>
      <c r="H126" s="39"/>
      <c r="I126" s="39"/>
      <c r="J126" s="39"/>
      <c r="K126" s="39"/>
      <c r="L126" s="39"/>
      <c r="M126" s="39"/>
      <c r="N126" s="39"/>
      <c r="O126" s="39"/>
      <c r="P126" s="39"/>
      <c r="Q126" s="39"/>
      <c r="R126" s="390"/>
    </row>
    <row r="127" spans="2:18" ht="15.75" x14ac:dyDescent="0.25">
      <c r="B127" s="39"/>
      <c r="C127" s="39"/>
      <c r="D127" s="39"/>
      <c r="E127" s="39"/>
      <c r="F127" s="39"/>
      <c r="G127" s="39"/>
      <c r="H127" s="39"/>
      <c r="I127" s="39"/>
      <c r="J127" s="39"/>
      <c r="K127" s="39"/>
      <c r="L127" s="39"/>
      <c r="M127" s="39"/>
      <c r="N127" s="39"/>
      <c r="O127" s="39"/>
      <c r="P127" s="39"/>
      <c r="Q127" s="39"/>
      <c r="R127" s="390"/>
    </row>
    <row r="128" spans="2:18" ht="15.75" x14ac:dyDescent="0.25">
      <c r="B128" s="39"/>
      <c r="C128" s="39"/>
      <c r="D128" s="39"/>
      <c r="E128" s="39"/>
      <c r="F128" s="39"/>
      <c r="G128" s="39"/>
      <c r="H128" s="39"/>
      <c r="I128" s="39"/>
      <c r="J128" s="39"/>
      <c r="K128" s="39"/>
      <c r="L128" s="39"/>
      <c r="M128" s="39"/>
      <c r="N128" s="39"/>
      <c r="O128" s="39"/>
      <c r="P128" s="39"/>
      <c r="Q128" s="39"/>
      <c r="R128" s="390"/>
    </row>
    <row r="129" spans="2:18" ht="15.75" x14ac:dyDescent="0.25">
      <c r="B129" s="39"/>
      <c r="C129" s="39"/>
      <c r="D129" s="39"/>
      <c r="E129" s="39"/>
      <c r="F129" s="39"/>
      <c r="G129" s="39"/>
      <c r="H129" s="39"/>
      <c r="I129" s="39"/>
      <c r="J129" s="39"/>
      <c r="K129" s="39"/>
      <c r="L129" s="39"/>
      <c r="M129" s="39"/>
      <c r="N129" s="39"/>
      <c r="O129" s="39"/>
      <c r="P129" s="39"/>
      <c r="Q129" s="39"/>
      <c r="R129" s="390"/>
    </row>
    <row r="130" spans="2:18" ht="15.75" x14ac:dyDescent="0.25">
      <c r="B130" s="39"/>
      <c r="C130" s="39"/>
      <c r="D130" s="39"/>
      <c r="E130" s="39"/>
      <c r="F130" s="39"/>
      <c r="G130" s="39"/>
      <c r="H130" s="39"/>
      <c r="I130" s="39"/>
      <c r="J130" s="39"/>
      <c r="K130" s="39"/>
      <c r="L130" s="39"/>
      <c r="M130" s="39"/>
      <c r="N130" s="39"/>
      <c r="O130" s="39"/>
      <c r="P130" s="39"/>
      <c r="Q130" s="39"/>
      <c r="R130" s="390"/>
    </row>
    <row r="131" spans="2:18" ht="15.75" x14ac:dyDescent="0.25">
      <c r="B131" s="39"/>
      <c r="C131" s="39"/>
      <c r="D131" s="39"/>
      <c r="E131" s="39"/>
      <c r="F131" s="39"/>
      <c r="G131" s="39"/>
      <c r="H131" s="39"/>
      <c r="I131" s="39"/>
      <c r="J131" s="39"/>
      <c r="K131" s="39"/>
      <c r="L131" s="39"/>
      <c r="M131" s="39"/>
      <c r="N131" s="39"/>
      <c r="O131" s="39"/>
      <c r="P131" s="39"/>
      <c r="Q131" s="39"/>
      <c r="R131" s="390"/>
    </row>
    <row r="132" spans="2:18" ht="15.75" x14ac:dyDescent="0.25">
      <c r="B132" s="39"/>
      <c r="C132" s="39"/>
      <c r="D132" s="39"/>
      <c r="E132" s="39"/>
      <c r="F132" s="39"/>
      <c r="G132" s="39"/>
      <c r="H132" s="39"/>
      <c r="I132" s="39"/>
      <c r="J132" s="39"/>
      <c r="K132" s="39"/>
      <c r="L132" s="39"/>
      <c r="M132" s="39"/>
      <c r="N132" s="39"/>
      <c r="O132" s="39"/>
      <c r="P132" s="39"/>
      <c r="Q132" s="39"/>
      <c r="R132" s="390"/>
    </row>
    <row r="133" spans="2:18" ht="15.75" x14ac:dyDescent="0.25">
      <c r="B133" s="39"/>
      <c r="C133" s="39"/>
      <c r="D133" s="39"/>
      <c r="E133" s="39"/>
      <c r="F133" s="39"/>
      <c r="G133" s="39"/>
      <c r="H133" s="39"/>
      <c r="I133" s="39"/>
      <c r="J133" s="39"/>
      <c r="K133" s="39"/>
      <c r="L133" s="39"/>
      <c r="M133" s="39"/>
      <c r="N133" s="39"/>
      <c r="O133" s="39"/>
      <c r="P133" s="39"/>
      <c r="Q133" s="39"/>
      <c r="R133" s="39"/>
    </row>
    <row r="134" spans="2:18" ht="15.75" x14ac:dyDescent="0.25">
      <c r="B134" s="39"/>
      <c r="C134" s="39"/>
      <c r="D134" s="39"/>
      <c r="E134" s="39"/>
      <c r="F134" s="39"/>
      <c r="G134" s="39"/>
      <c r="H134" s="39"/>
      <c r="I134" s="39"/>
      <c r="J134" s="39"/>
      <c r="K134" s="39"/>
      <c r="L134" s="39"/>
      <c r="M134" s="39"/>
      <c r="N134" s="39"/>
      <c r="O134" s="39"/>
      <c r="P134" s="39"/>
      <c r="Q134" s="39"/>
      <c r="R134" s="39"/>
    </row>
    <row r="135" spans="2:18" ht="15.75" x14ac:dyDescent="0.25">
      <c r="B135" s="39"/>
      <c r="C135" s="39"/>
      <c r="D135" s="39"/>
      <c r="E135" s="39"/>
      <c r="F135" s="39"/>
      <c r="G135" s="39"/>
      <c r="H135" s="39"/>
      <c r="I135" s="39"/>
      <c r="J135" s="39"/>
      <c r="K135" s="39"/>
      <c r="L135" s="39"/>
      <c r="M135" s="39"/>
      <c r="N135" s="39"/>
      <c r="O135" s="39"/>
      <c r="P135" s="39"/>
      <c r="Q135" s="39"/>
      <c r="R135" s="39"/>
    </row>
    <row r="136" spans="2:18" ht="15.75" x14ac:dyDescent="0.25">
      <c r="B136" s="39"/>
      <c r="C136" s="39"/>
      <c r="D136" s="39"/>
      <c r="E136" s="39"/>
      <c r="F136" s="39"/>
      <c r="G136" s="39"/>
      <c r="H136" s="39"/>
      <c r="I136" s="39"/>
      <c r="J136" s="39"/>
      <c r="K136" s="39"/>
      <c r="L136" s="39"/>
      <c r="M136" s="39"/>
      <c r="N136" s="39"/>
      <c r="O136" s="39"/>
      <c r="P136" s="39"/>
      <c r="Q136" s="39"/>
      <c r="R136" s="39"/>
    </row>
    <row r="137" spans="2:18" ht="15.75" x14ac:dyDescent="0.25">
      <c r="B137" s="39"/>
      <c r="C137" s="39"/>
      <c r="D137" s="39"/>
      <c r="E137" s="39"/>
      <c r="F137" s="39"/>
      <c r="G137" s="39"/>
      <c r="H137" s="39"/>
      <c r="I137" s="39"/>
      <c r="J137" s="39"/>
      <c r="K137" s="39"/>
      <c r="L137" s="39"/>
      <c r="M137" s="39"/>
      <c r="N137" s="39"/>
      <c r="O137" s="39"/>
      <c r="P137" s="39"/>
      <c r="Q137" s="39"/>
      <c r="R137" s="39"/>
    </row>
    <row r="138" spans="2:18" ht="15.75" x14ac:dyDescent="0.25">
      <c r="B138" s="39"/>
      <c r="C138" s="39"/>
      <c r="D138" s="39"/>
      <c r="E138" s="39"/>
      <c r="F138" s="39"/>
      <c r="G138" s="39"/>
      <c r="H138" s="39"/>
      <c r="I138" s="39"/>
      <c r="J138" s="39"/>
      <c r="K138" s="39"/>
      <c r="L138" s="39"/>
      <c r="M138" s="39"/>
      <c r="N138" s="39"/>
      <c r="O138" s="39"/>
      <c r="P138" s="39"/>
      <c r="Q138" s="39"/>
      <c r="R138" s="39"/>
    </row>
    <row r="139" spans="2:18" ht="15.75" x14ac:dyDescent="0.25">
      <c r="B139" s="39"/>
      <c r="C139" s="39"/>
      <c r="D139" s="39"/>
      <c r="E139" s="39"/>
      <c r="F139" s="39"/>
      <c r="G139" s="39"/>
      <c r="H139" s="39"/>
      <c r="I139" s="39"/>
      <c r="J139" s="39"/>
      <c r="K139" s="39"/>
      <c r="L139" s="39"/>
      <c r="M139" s="39"/>
      <c r="N139" s="39"/>
      <c r="O139" s="39"/>
      <c r="P139" s="39"/>
      <c r="Q139" s="39"/>
      <c r="R139" s="39"/>
    </row>
    <row r="140" spans="2:18" ht="15.75" x14ac:dyDescent="0.25">
      <c r="B140" s="39"/>
      <c r="C140" s="39"/>
      <c r="D140" s="39"/>
      <c r="E140" s="39"/>
      <c r="F140" s="39"/>
      <c r="G140" s="39"/>
      <c r="H140" s="39"/>
      <c r="I140" s="39"/>
      <c r="J140" s="39"/>
      <c r="K140" s="39"/>
      <c r="L140" s="39"/>
      <c r="M140" s="39"/>
      <c r="N140" s="39"/>
      <c r="O140" s="39"/>
      <c r="P140" s="39"/>
      <c r="Q140" s="39"/>
      <c r="R140" s="39"/>
    </row>
    <row r="141" spans="2:18" ht="15.75" x14ac:dyDescent="0.25">
      <c r="B141" s="39"/>
      <c r="C141" s="39"/>
      <c r="D141" s="39"/>
      <c r="E141" s="39"/>
      <c r="F141" s="39"/>
      <c r="G141" s="39"/>
      <c r="H141" s="39"/>
      <c r="I141" s="39"/>
      <c r="J141" s="39"/>
      <c r="K141" s="39"/>
      <c r="L141" s="39"/>
      <c r="M141" s="39"/>
      <c r="N141" s="39"/>
      <c r="O141" s="39"/>
      <c r="P141" s="39"/>
      <c r="Q141" s="39"/>
      <c r="R141" s="39"/>
    </row>
    <row r="142" spans="2:18" ht="15.75" x14ac:dyDescent="0.25">
      <c r="B142" s="39"/>
      <c r="C142" s="39"/>
      <c r="D142" s="39"/>
      <c r="E142" s="39"/>
      <c r="F142" s="39"/>
      <c r="G142" s="39"/>
      <c r="H142" s="39"/>
      <c r="I142" s="39"/>
      <c r="J142" s="39"/>
      <c r="K142" s="39"/>
      <c r="L142" s="39"/>
      <c r="M142" s="39"/>
      <c r="N142" s="39"/>
      <c r="O142" s="39"/>
      <c r="P142" s="39"/>
      <c r="Q142" s="39"/>
      <c r="R142" s="39"/>
    </row>
    <row r="143" spans="2:18" ht="15.75" x14ac:dyDescent="0.25">
      <c r="B143" s="39"/>
      <c r="C143" s="39"/>
      <c r="D143" s="39"/>
      <c r="E143" s="39"/>
      <c r="F143" s="39"/>
      <c r="G143" s="39"/>
      <c r="H143" s="39"/>
      <c r="I143" s="39"/>
      <c r="J143" s="39"/>
      <c r="K143" s="39"/>
      <c r="L143" s="39"/>
      <c r="M143" s="39"/>
      <c r="N143" s="39"/>
      <c r="O143" s="39"/>
      <c r="P143" s="39"/>
      <c r="Q143" s="39"/>
      <c r="R143" s="39"/>
    </row>
    <row r="144" spans="2:18" ht="15.75" x14ac:dyDescent="0.25">
      <c r="B144" s="39"/>
      <c r="C144" s="39"/>
      <c r="D144" s="39"/>
      <c r="E144" s="39"/>
      <c r="F144" s="39"/>
      <c r="G144" s="39"/>
      <c r="H144" s="39"/>
      <c r="I144" s="39"/>
      <c r="J144" s="39"/>
      <c r="K144" s="39"/>
      <c r="L144" s="39"/>
      <c r="M144" s="39"/>
      <c r="N144" s="39"/>
      <c r="O144" s="39"/>
      <c r="P144" s="39"/>
      <c r="Q144" s="39"/>
      <c r="R144" s="39"/>
    </row>
    <row r="145" spans="2:18" ht="15.75" x14ac:dyDescent="0.25">
      <c r="B145" s="39"/>
      <c r="C145" s="39"/>
      <c r="D145" s="39"/>
      <c r="E145" s="39"/>
      <c r="F145" s="39"/>
      <c r="G145" s="39"/>
      <c r="H145" s="39"/>
      <c r="I145" s="39"/>
      <c r="J145" s="39"/>
      <c r="K145" s="39"/>
      <c r="L145" s="39"/>
      <c r="M145" s="39"/>
      <c r="N145" s="39"/>
      <c r="O145" s="39"/>
      <c r="P145" s="39"/>
      <c r="Q145" s="39"/>
      <c r="R145" s="39"/>
    </row>
    <row r="146" spans="2:18" ht="15.75" x14ac:dyDescent="0.25">
      <c r="B146" s="39"/>
      <c r="C146" s="39"/>
      <c r="D146" s="39"/>
      <c r="E146" s="39"/>
      <c r="F146" s="39"/>
      <c r="G146" s="39"/>
      <c r="H146" s="39"/>
      <c r="I146" s="39"/>
      <c r="J146" s="39"/>
      <c r="K146" s="39"/>
      <c r="L146" s="39"/>
      <c r="M146" s="39"/>
      <c r="N146" s="39"/>
      <c r="O146" s="39"/>
      <c r="P146" s="39"/>
      <c r="Q146" s="39"/>
      <c r="R146" s="39"/>
    </row>
    <row r="147" spans="2:18" ht="15.75" x14ac:dyDescent="0.25">
      <c r="B147" s="39"/>
      <c r="C147" s="39"/>
      <c r="D147" s="39"/>
      <c r="E147" s="39"/>
      <c r="F147" s="39"/>
      <c r="G147" s="39"/>
      <c r="H147" s="39"/>
      <c r="I147" s="39"/>
      <c r="J147" s="39"/>
      <c r="K147" s="39"/>
      <c r="L147" s="39"/>
      <c r="M147" s="39"/>
      <c r="N147" s="39"/>
      <c r="O147" s="39"/>
      <c r="P147" s="39"/>
      <c r="Q147" s="39"/>
      <c r="R147" s="39"/>
    </row>
    <row r="148" spans="2:18" ht="15.75" x14ac:dyDescent="0.25">
      <c r="B148" s="39"/>
      <c r="C148" s="39"/>
      <c r="D148" s="39"/>
      <c r="E148" s="39"/>
      <c r="F148" s="39"/>
      <c r="G148" s="39"/>
      <c r="H148" s="39"/>
      <c r="I148" s="39"/>
      <c r="J148" s="39"/>
      <c r="K148" s="39"/>
      <c r="L148" s="39"/>
      <c r="M148" s="39"/>
      <c r="N148" s="39"/>
      <c r="O148" s="39"/>
      <c r="P148" s="39"/>
      <c r="Q148" s="39"/>
      <c r="R148" s="39"/>
    </row>
    <row r="149" spans="2:18" ht="15.75" x14ac:dyDescent="0.25">
      <c r="B149" s="39"/>
      <c r="C149" s="39"/>
      <c r="D149" s="39"/>
      <c r="E149" s="39"/>
      <c r="F149" s="39"/>
      <c r="G149" s="39"/>
      <c r="H149" s="39"/>
      <c r="I149" s="39"/>
      <c r="J149" s="39"/>
      <c r="K149" s="39"/>
      <c r="L149" s="39"/>
      <c r="M149" s="39"/>
      <c r="N149" s="39"/>
      <c r="O149" s="39"/>
      <c r="P149" s="39"/>
      <c r="Q149" s="39"/>
      <c r="R149" s="39"/>
    </row>
    <row r="150" spans="2:18" ht="15.75" x14ac:dyDescent="0.25">
      <c r="B150" s="39"/>
      <c r="C150" s="39"/>
      <c r="D150" s="39"/>
      <c r="E150" s="39"/>
      <c r="F150" s="39"/>
      <c r="G150" s="39"/>
      <c r="H150" s="39"/>
      <c r="I150" s="39"/>
      <c r="J150" s="39"/>
      <c r="K150" s="39"/>
      <c r="L150" s="39"/>
      <c r="M150" s="39"/>
      <c r="N150" s="39"/>
      <c r="O150" s="39"/>
      <c r="P150" s="39"/>
      <c r="Q150" s="39"/>
      <c r="R150" s="39"/>
    </row>
    <row r="151" spans="2:18" ht="15.75" x14ac:dyDescent="0.25">
      <c r="B151" s="39"/>
      <c r="C151" s="39"/>
      <c r="D151" s="39"/>
      <c r="E151" s="39"/>
      <c r="F151" s="39"/>
      <c r="G151" s="39"/>
      <c r="H151" s="39"/>
      <c r="I151" s="39"/>
      <c r="J151" s="39"/>
      <c r="K151" s="39"/>
      <c r="L151" s="39"/>
      <c r="M151" s="39"/>
      <c r="N151" s="39"/>
      <c r="O151" s="39"/>
      <c r="P151" s="39"/>
      <c r="Q151" s="39"/>
      <c r="R151" s="39"/>
    </row>
    <row r="152" spans="2:18" ht="15.75" x14ac:dyDescent="0.25">
      <c r="B152" s="39"/>
      <c r="C152" s="39"/>
      <c r="D152" s="39"/>
      <c r="E152" s="39"/>
      <c r="F152" s="39"/>
      <c r="G152" s="39"/>
      <c r="H152" s="39"/>
      <c r="I152" s="39"/>
      <c r="J152" s="39"/>
      <c r="K152" s="39"/>
      <c r="L152" s="39"/>
      <c r="M152" s="39"/>
      <c r="N152" s="39"/>
      <c r="O152" s="39"/>
      <c r="P152" s="39"/>
      <c r="Q152" s="39"/>
      <c r="R152" s="39"/>
    </row>
    <row r="153" spans="2:18" ht="15.75" x14ac:dyDescent="0.25">
      <c r="B153" s="39"/>
      <c r="C153" s="39"/>
      <c r="D153" s="39"/>
      <c r="E153" s="39"/>
      <c r="F153" s="39"/>
      <c r="G153" s="39"/>
      <c r="H153" s="39"/>
      <c r="I153" s="39"/>
      <c r="J153" s="39"/>
      <c r="K153" s="39"/>
      <c r="L153" s="39"/>
      <c r="M153" s="39"/>
      <c r="N153" s="39"/>
      <c r="O153" s="39"/>
      <c r="P153" s="39"/>
      <c r="Q153" s="39"/>
      <c r="R153" s="39"/>
    </row>
  </sheetData>
  <sheetProtection algorithmName="SHA-512" hashValue="YuPaZyl0S97KjVZfTXJVMMBcOui8Vrel3Q+NfkaQ78khPhGNfM0elWMGZiH6a4S1VN2zREiecgXdCqK5I0YL9Q==" saltValue="vFhkYdWwUksVs3z/ZdE2SA==" spinCount="100000" sheet="1" objects="1" scenarios="1"/>
  <mergeCells count="165">
    <mergeCell ref="B41:D41"/>
    <mergeCell ref="B15:D15"/>
    <mergeCell ref="E15:I15"/>
    <mergeCell ref="C59:C60"/>
    <mergeCell ref="D59:H60"/>
    <mergeCell ref="C53:C54"/>
    <mergeCell ref="D53:H54"/>
    <mergeCell ref="I53:L54"/>
    <mergeCell ref="M53:P54"/>
    <mergeCell ref="C55:C56"/>
    <mergeCell ref="D55:H56"/>
    <mergeCell ref="I55:L56"/>
    <mergeCell ref="M55:P56"/>
    <mergeCell ref="C57:C58"/>
    <mergeCell ref="D57:H58"/>
    <mergeCell ref="I57:L58"/>
    <mergeCell ref="M57:P58"/>
    <mergeCell ref="I59:L60"/>
    <mergeCell ref="M59:P60"/>
    <mergeCell ref="B25:D25"/>
    <mergeCell ref="B29:D29"/>
    <mergeCell ref="G25:I25"/>
    <mergeCell ref="I52:P52"/>
    <mergeCell ref="M13:N13"/>
    <mergeCell ref="O13:Q13"/>
    <mergeCell ref="M14:N14"/>
    <mergeCell ref="O14:Q14"/>
    <mergeCell ref="M36:Q36"/>
    <mergeCell ref="M37:Q37"/>
    <mergeCell ref="M18:Q18"/>
    <mergeCell ref="M19:Q19"/>
    <mergeCell ref="M20:Q20"/>
    <mergeCell ref="M21:Q21"/>
    <mergeCell ref="M22:Q22"/>
    <mergeCell ref="M23:Q23"/>
    <mergeCell ref="C45:P45"/>
    <mergeCell ref="D52:H52"/>
    <mergeCell ref="C50:P51"/>
    <mergeCell ref="D46:P46"/>
    <mergeCell ref="D47:P47"/>
    <mergeCell ref="M41:Q41"/>
    <mergeCell ref="J18:L18"/>
    <mergeCell ref="J19:L19"/>
    <mergeCell ref="J20:L20"/>
    <mergeCell ref="D48:P48"/>
    <mergeCell ref="M39:Q39"/>
    <mergeCell ref="J21:L21"/>
    <mergeCell ref="J22:L22"/>
    <mergeCell ref="J23:L23"/>
    <mergeCell ref="J24:L24"/>
    <mergeCell ref="B19:D19"/>
    <mergeCell ref="E19:I19"/>
    <mergeCell ref="B23:D23"/>
    <mergeCell ref="E23:I23"/>
    <mergeCell ref="E24:I24"/>
    <mergeCell ref="E21:I21"/>
    <mergeCell ref="B22:D22"/>
    <mergeCell ref="E22:I22"/>
    <mergeCell ref="B21:D21"/>
    <mergeCell ref="A1:E3"/>
    <mergeCell ref="F1:Q3"/>
    <mergeCell ref="B5:D5"/>
    <mergeCell ref="E5:I5"/>
    <mergeCell ref="J5:M5"/>
    <mergeCell ref="N5:Q5"/>
    <mergeCell ref="B6:D6"/>
    <mergeCell ref="E6:I6"/>
    <mergeCell ref="J6:M7"/>
    <mergeCell ref="N6:Q7"/>
    <mergeCell ref="B7:D7"/>
    <mergeCell ref="E7:I7"/>
    <mergeCell ref="B8:D8"/>
    <mergeCell ref="E8:I8"/>
    <mergeCell ref="J8:M8"/>
    <mergeCell ref="N8:Q8"/>
    <mergeCell ref="B9:D9"/>
    <mergeCell ref="B20:D20"/>
    <mergeCell ref="E20:I20"/>
    <mergeCell ref="E9:I9"/>
    <mergeCell ref="J9:M9"/>
    <mergeCell ref="N9:Q9"/>
    <mergeCell ref="B11:Q11"/>
    <mergeCell ref="J12:L12"/>
    <mergeCell ref="J13:L13"/>
    <mergeCell ref="J14:L14"/>
    <mergeCell ref="B12:D12"/>
    <mergeCell ref="E12:I12"/>
    <mergeCell ref="B13:D13"/>
    <mergeCell ref="E13:I13"/>
    <mergeCell ref="B14:D14"/>
    <mergeCell ref="E14:I14"/>
    <mergeCell ref="J15:Q15"/>
    <mergeCell ref="B17:Q17"/>
    <mergeCell ref="B18:D18"/>
    <mergeCell ref="E18:I18"/>
    <mergeCell ref="F26:G26"/>
    <mergeCell ref="B24:D24"/>
    <mergeCell ref="M30:Q30"/>
    <mergeCell ref="M29:Q29"/>
    <mergeCell ref="M28:Q28"/>
    <mergeCell ref="M31:Q31"/>
    <mergeCell ref="M32:Q32"/>
    <mergeCell ref="M33:Q33"/>
    <mergeCell ref="B35:D35"/>
    <mergeCell ref="M35:N35"/>
    <mergeCell ref="M24:Q24"/>
    <mergeCell ref="O34:Q34"/>
    <mergeCell ref="B26:D26"/>
    <mergeCell ref="E27:I27"/>
    <mergeCell ref="E28:I28"/>
    <mergeCell ref="E29:I29"/>
    <mergeCell ref="E31:I31"/>
    <mergeCell ref="J29:L29"/>
    <mergeCell ref="J31:L31"/>
    <mergeCell ref="B28:D28"/>
    <mergeCell ref="J25:L25"/>
    <mergeCell ref="M26:N26"/>
    <mergeCell ref="M27:Q27"/>
    <mergeCell ref="O25:Q25"/>
    <mergeCell ref="B39:D39"/>
    <mergeCell ref="B32:D32"/>
    <mergeCell ref="B36:D36"/>
    <mergeCell ref="B33:D33"/>
    <mergeCell ref="J27:L27"/>
    <mergeCell ref="J28:L28"/>
    <mergeCell ref="B31:D31"/>
    <mergeCell ref="E32:I32"/>
    <mergeCell ref="E33:I33"/>
    <mergeCell ref="J36:L36"/>
    <mergeCell ref="J37:L37"/>
    <mergeCell ref="J38:L38"/>
    <mergeCell ref="B34:D34"/>
    <mergeCell ref="G34:I34"/>
    <mergeCell ref="B27:D27"/>
    <mergeCell ref="B30:D30"/>
    <mergeCell ref="E30:I30"/>
    <mergeCell ref="J30:L30"/>
    <mergeCell ref="J39:L39"/>
    <mergeCell ref="J34:L34"/>
    <mergeCell ref="J32:L32"/>
    <mergeCell ref="J33:L33"/>
    <mergeCell ref="C64:P64"/>
    <mergeCell ref="D65:P65"/>
    <mergeCell ref="D66:P66"/>
    <mergeCell ref="C61:C62"/>
    <mergeCell ref="D61:H62"/>
    <mergeCell ref="I61:L62"/>
    <mergeCell ref="M61:P62"/>
    <mergeCell ref="E36:I36"/>
    <mergeCell ref="E37:I37"/>
    <mergeCell ref="E38:I38"/>
    <mergeCell ref="E39:I39"/>
    <mergeCell ref="E40:I40"/>
    <mergeCell ref="E41:I41"/>
    <mergeCell ref="E42:I42"/>
    <mergeCell ref="B42:D42"/>
    <mergeCell ref="B37:D37"/>
    <mergeCell ref="M40:Q40"/>
    <mergeCell ref="M38:Q38"/>
    <mergeCell ref="B38:D38"/>
    <mergeCell ref="B40:D40"/>
    <mergeCell ref="M42:Q42"/>
    <mergeCell ref="J41:L41"/>
    <mergeCell ref="J42:L42"/>
    <mergeCell ref="J40:L40"/>
  </mergeCells>
  <phoneticPr fontId="26" type="noConversion"/>
  <conditionalFormatting sqref="C46:D48">
    <cfRule type="cellIs" dxfId="26" priority="3" operator="equal">
      <formula>"NO"</formula>
    </cfRule>
  </conditionalFormatting>
  <conditionalFormatting sqref="C65:D66">
    <cfRule type="cellIs" dxfId="25"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R204"/>
  <sheetViews>
    <sheetView showGridLines="0" view="pageBreakPreview" zoomScale="80" zoomScaleNormal="80" zoomScaleSheetLayoutView="80" workbookViewId="0">
      <selection activeCell="L5" sqref="L5"/>
    </sheetView>
  </sheetViews>
  <sheetFormatPr baseColWidth="10" defaultColWidth="11.42578125" defaultRowHeight="15" x14ac:dyDescent="0.25"/>
  <cols>
    <col min="1" max="1" width="21.28515625" style="104" customWidth="1"/>
    <col min="2" max="2" width="20" style="104" customWidth="1"/>
    <col min="3" max="3" width="18.28515625" style="104" customWidth="1"/>
    <col min="4" max="5" width="14" style="104" customWidth="1"/>
    <col min="6" max="6" width="26" style="104" customWidth="1"/>
    <col min="7" max="7" width="30.42578125" style="104" customWidth="1"/>
    <col min="8" max="8" width="11.42578125" style="104"/>
    <col min="9" max="9" width="12.7109375" style="104" customWidth="1"/>
    <col min="10" max="10" width="11.42578125" style="104"/>
    <col min="11" max="11" width="14.140625" style="104" bestFit="1" customWidth="1"/>
    <col min="12" max="12" width="29.7109375" style="104" customWidth="1"/>
    <col min="13" max="13" width="27.28515625" style="104" customWidth="1"/>
    <col min="14" max="14" width="16.42578125" style="336" customWidth="1"/>
    <col min="15" max="15" width="19.42578125" style="336" customWidth="1"/>
    <col min="16" max="16384" width="11.42578125" style="104"/>
  </cols>
  <sheetData>
    <row r="1" spans="1:18" ht="30" customHeight="1" x14ac:dyDescent="0.25">
      <c r="A1" s="799"/>
      <c r="B1" s="800"/>
      <c r="C1" s="801"/>
      <c r="D1" s="746" t="s">
        <v>73</v>
      </c>
      <c r="E1" s="747"/>
      <c r="F1" s="747"/>
      <c r="G1" s="747"/>
      <c r="H1" s="747"/>
      <c r="I1" s="747"/>
      <c r="J1" s="747"/>
      <c r="K1" s="747"/>
      <c r="L1" s="747"/>
      <c r="M1" s="748"/>
      <c r="N1" s="400"/>
      <c r="O1" s="400"/>
      <c r="P1" s="400"/>
      <c r="Q1" s="400"/>
      <c r="R1" s="400"/>
    </row>
    <row r="2" spans="1:18" ht="30" customHeight="1" x14ac:dyDescent="0.25">
      <c r="A2" s="802"/>
      <c r="B2" s="803"/>
      <c r="C2" s="804"/>
      <c r="D2" s="749"/>
      <c r="E2" s="750"/>
      <c r="F2" s="750"/>
      <c r="G2" s="750"/>
      <c r="H2" s="750"/>
      <c r="I2" s="750"/>
      <c r="J2" s="750"/>
      <c r="K2" s="750"/>
      <c r="L2" s="750"/>
      <c r="M2" s="751"/>
      <c r="N2" s="400"/>
      <c r="O2" s="400"/>
      <c r="P2" s="400"/>
      <c r="Q2" s="400"/>
      <c r="R2" s="400"/>
    </row>
    <row r="3" spans="1:18" ht="30" customHeight="1" thickBot="1" x14ac:dyDescent="0.3">
      <c r="A3" s="805"/>
      <c r="B3" s="806"/>
      <c r="C3" s="807"/>
      <c r="D3" s="752"/>
      <c r="E3" s="753"/>
      <c r="F3" s="753"/>
      <c r="G3" s="753"/>
      <c r="H3" s="753"/>
      <c r="I3" s="753"/>
      <c r="J3" s="753"/>
      <c r="K3" s="753"/>
      <c r="L3" s="753"/>
      <c r="M3" s="754"/>
      <c r="N3" s="400"/>
      <c r="O3" s="400"/>
      <c r="P3" s="400"/>
      <c r="Q3" s="400"/>
      <c r="R3" s="400"/>
    </row>
    <row r="4" spans="1:18" ht="16.5" thickBot="1" x14ac:dyDescent="0.3">
      <c r="A4" s="400"/>
      <c r="B4" s="105"/>
      <c r="C4" s="105"/>
      <c r="D4" s="400"/>
      <c r="E4" s="400"/>
      <c r="F4" s="400"/>
      <c r="G4" s="400"/>
      <c r="H4" s="400"/>
      <c r="I4" s="400"/>
      <c r="J4" s="400"/>
      <c r="K4" s="400"/>
      <c r="L4" s="400"/>
      <c r="M4" s="400"/>
      <c r="N4" s="400"/>
      <c r="O4" s="400"/>
      <c r="P4" s="400"/>
      <c r="Q4" s="400"/>
      <c r="R4" s="400"/>
    </row>
    <row r="5" spans="1:18" ht="21.95" customHeight="1" thickBot="1" x14ac:dyDescent="0.3">
      <c r="A5" s="403"/>
      <c r="B5" s="45"/>
      <c r="C5" s="45"/>
      <c r="D5" s="819" t="s">
        <v>74</v>
      </c>
      <c r="E5" s="820"/>
      <c r="F5" s="816" t="e">
        <f>VLOOKUP($I5,'Datos '!C53:P62,2,FALSE)</f>
        <v>#N/A</v>
      </c>
      <c r="G5" s="817"/>
      <c r="H5" s="818"/>
      <c r="I5" s="404"/>
      <c r="J5" s="400"/>
      <c r="K5" s="400"/>
      <c r="L5" s="400"/>
      <c r="M5" s="403"/>
      <c r="N5" s="403"/>
      <c r="O5" s="400"/>
      <c r="P5" s="400"/>
      <c r="Q5" s="400"/>
      <c r="R5" s="400"/>
    </row>
    <row r="6" spans="1:18" ht="47.25" customHeight="1" thickBot="1" x14ac:dyDescent="0.3">
      <c r="A6" s="102" t="s">
        <v>75</v>
      </c>
      <c r="B6" s="271" t="str">
        <f>+'Datos '!N6</f>
        <v>LCTA-XXXX-XX</v>
      </c>
      <c r="C6" s="400"/>
      <c r="D6" s="403"/>
      <c r="E6" s="403"/>
      <c r="F6" s="821"/>
      <c r="G6" s="822"/>
      <c r="H6" s="823"/>
      <c r="I6" s="400"/>
      <c r="J6" s="400"/>
      <c r="K6" s="400"/>
      <c r="L6" s="400"/>
      <c r="M6" s="403"/>
      <c r="N6" s="403"/>
      <c r="O6" s="400"/>
      <c r="P6" s="400"/>
      <c r="Q6" s="400"/>
      <c r="R6" s="400"/>
    </row>
    <row r="7" spans="1:18" ht="20.100000000000001" customHeight="1" thickBot="1" x14ac:dyDescent="0.3">
      <c r="A7" s="46"/>
      <c r="B7" s="46"/>
      <c r="C7" s="46"/>
      <c r="D7" s="403"/>
      <c r="E7" s="403"/>
      <c r="F7" s="403"/>
      <c r="G7" s="403"/>
      <c r="H7" s="403"/>
      <c r="I7" s="403"/>
      <c r="J7" s="403"/>
      <c r="K7" s="403"/>
      <c r="L7" s="403"/>
      <c r="M7" s="403"/>
      <c r="N7" s="403"/>
      <c r="O7" s="403"/>
      <c r="P7" s="403"/>
      <c r="Q7" s="403"/>
      <c r="R7" s="403"/>
    </row>
    <row r="8" spans="1:18" ht="20.100000000000001" customHeight="1" thickBot="1" x14ac:dyDescent="0.3">
      <c r="A8" s="46"/>
      <c r="B8" s="46"/>
      <c r="C8" s="46"/>
      <c r="D8" s="631" t="s">
        <v>53</v>
      </c>
      <c r="E8" s="632"/>
      <c r="F8" s="632"/>
      <c r="G8" s="632"/>
      <c r="H8" s="632"/>
      <c r="I8" s="632"/>
      <c r="J8" s="632"/>
      <c r="K8" s="632"/>
      <c r="L8" s="633"/>
      <c r="M8" s="403"/>
      <c r="N8" s="403"/>
      <c r="O8" s="403"/>
      <c r="P8" s="403"/>
      <c r="Q8" s="403"/>
      <c r="R8" s="403"/>
    </row>
    <row r="9" spans="1:18" ht="39" customHeight="1" thickBot="1" x14ac:dyDescent="0.3">
      <c r="A9" s="403"/>
      <c r="B9" s="46"/>
      <c r="C9" s="46"/>
      <c r="D9" s="813"/>
      <c r="E9" s="814"/>
      <c r="F9" s="814"/>
      <c r="G9" s="814"/>
      <c r="H9" s="814"/>
      <c r="I9" s="814"/>
      <c r="J9" s="814"/>
      <c r="K9" s="814"/>
      <c r="L9" s="815"/>
      <c r="M9" s="403"/>
      <c r="N9" s="403"/>
      <c r="O9" s="403"/>
      <c r="P9" s="403"/>
      <c r="Q9" s="403"/>
      <c r="R9" s="403"/>
    </row>
    <row r="10" spans="1:18" ht="39" customHeight="1" thickBot="1" x14ac:dyDescent="0.3">
      <c r="A10" s="403"/>
      <c r="B10" s="46"/>
      <c r="C10" s="46"/>
      <c r="D10" s="824" t="str">
        <f>VLOOKUP(L10,'Datos '!C65:P66,2,FALSE)</f>
        <v>El laboratorio toma acciones para evitar ajustes no previstos del equipamiento, según lo definido en el numeral 6.4.12 de la norma NTC ISO/IEC 17025:2017</v>
      </c>
      <c r="E10" s="825"/>
      <c r="F10" s="825"/>
      <c r="G10" s="825"/>
      <c r="H10" s="825"/>
      <c r="I10" s="825"/>
      <c r="J10" s="825"/>
      <c r="K10" s="826"/>
      <c r="L10" s="272" t="s">
        <v>71</v>
      </c>
      <c r="M10" s="403"/>
      <c r="N10" s="403"/>
      <c r="O10" s="403"/>
      <c r="P10" s="403"/>
      <c r="Q10" s="403"/>
      <c r="R10" s="403"/>
    </row>
    <row r="11" spans="1:18" ht="20.100000000000001" customHeight="1" thickBot="1" x14ac:dyDescent="0.3">
      <c r="A11" s="46"/>
      <c r="B11" s="46"/>
      <c r="C11" s="46"/>
      <c r="D11" s="403"/>
      <c r="E11" s="403"/>
      <c r="F11" s="403"/>
      <c r="G11" s="403"/>
      <c r="H11" s="403"/>
      <c r="I11" s="403"/>
      <c r="J11" s="403"/>
      <c r="K11" s="403"/>
      <c r="L11" s="403"/>
      <c r="M11" s="403"/>
      <c r="N11" s="403"/>
      <c r="O11" s="403"/>
      <c r="P11" s="403"/>
      <c r="Q11" s="403"/>
      <c r="R11" s="403"/>
    </row>
    <row r="12" spans="1:18" ht="21.95" customHeight="1" x14ac:dyDescent="0.25">
      <c r="A12" s="117" t="s">
        <v>76</v>
      </c>
      <c r="B12" s="239">
        <v>10</v>
      </c>
      <c r="C12" s="58" t="s">
        <v>10</v>
      </c>
      <c r="D12" s="236">
        <v>50</v>
      </c>
      <c r="E12" s="262" t="s">
        <v>77</v>
      </c>
      <c r="F12" s="405"/>
      <c r="G12" s="405"/>
      <c r="H12" s="405"/>
      <c r="I12" s="405"/>
      <c r="J12" s="405"/>
      <c r="K12" s="405"/>
      <c r="L12" s="406"/>
      <c r="M12" s="403"/>
      <c r="N12" s="403"/>
      <c r="O12" s="403"/>
      <c r="P12" s="403"/>
      <c r="Q12" s="403"/>
      <c r="R12" s="403"/>
    </row>
    <row r="13" spans="1:18" ht="21.95" customHeight="1" thickBot="1" x14ac:dyDescent="0.3">
      <c r="A13" s="335" t="s">
        <v>78</v>
      </c>
      <c r="B13" s="270" t="s">
        <v>79</v>
      </c>
      <c r="C13" s="244" t="s">
        <v>80</v>
      </c>
      <c r="D13" s="56" t="s">
        <v>81</v>
      </c>
      <c r="E13" s="62" t="s">
        <v>82</v>
      </c>
      <c r="F13" s="52" t="s">
        <v>83</v>
      </c>
      <c r="G13" s="407"/>
      <c r="H13" s="403"/>
      <c r="I13" s="403"/>
      <c r="J13" s="403"/>
      <c r="K13" s="403"/>
      <c r="L13" s="65" t="s">
        <v>84</v>
      </c>
      <c r="M13" s="65" t="s">
        <v>85</v>
      </c>
      <c r="N13" s="403" t="s">
        <v>86</v>
      </c>
      <c r="O13" s="403" t="s">
        <v>87</v>
      </c>
      <c r="P13" s="403"/>
      <c r="Q13" s="403"/>
      <c r="R13" s="403"/>
    </row>
    <row r="14" spans="1:18" ht="21.95" customHeight="1" x14ac:dyDescent="0.25">
      <c r="A14" s="240">
        <v>1</v>
      </c>
      <c r="B14" s="375"/>
      <c r="C14" s="376"/>
      <c r="D14" s="377"/>
      <c r="E14" s="378"/>
      <c r="F14" s="52" t="s">
        <v>88</v>
      </c>
      <c r="G14" s="408"/>
      <c r="H14" s="403"/>
      <c r="I14" s="403"/>
      <c r="J14" s="403"/>
      <c r="K14" s="403"/>
      <c r="L14" s="409">
        <f>+'RT03-F58'!B14*'Interpolación patrones'!$I$14+'Interpolación patrones'!$J$14+B14</f>
        <v>-5.0212526836015743E-2</v>
      </c>
      <c r="M14" s="409">
        <f>+'RT03-F58'!C14*'Interpolación patrones'!$B$14+'Interpolación patrones'!$C$14+C14</f>
        <v>-7.7668845596522322</v>
      </c>
      <c r="N14" s="410">
        <f>+ABS($L$23-L14)</f>
        <v>0</v>
      </c>
      <c r="O14" s="403">
        <f>+ABS($M$23-M14)</f>
        <v>0</v>
      </c>
      <c r="P14" s="403"/>
      <c r="Q14" s="403"/>
      <c r="R14" s="403"/>
    </row>
    <row r="15" spans="1:18" ht="21.95" customHeight="1" x14ac:dyDescent="0.25">
      <c r="A15" s="240">
        <v>2</v>
      </c>
      <c r="B15" s="379"/>
      <c r="C15" s="378"/>
      <c r="D15" s="377"/>
      <c r="E15" s="378"/>
      <c r="F15" s="52" t="s">
        <v>89</v>
      </c>
      <c r="G15" s="810" t="s">
        <v>90</v>
      </c>
      <c r="H15" s="810"/>
      <c r="I15" s="810"/>
      <c r="J15" s="403"/>
      <c r="K15" s="403"/>
      <c r="L15" s="409">
        <f>+'RT03-F58'!B15*'Interpolación patrones'!$I$14+'Interpolación patrones'!$J$14+B15</f>
        <v>-5.0212526836015743E-2</v>
      </c>
      <c r="M15" s="409">
        <f>+'RT03-F58'!C15*'Interpolación patrones'!$B$14+'Interpolación patrones'!$C$14+C15</f>
        <v>-7.7668845596522322</v>
      </c>
      <c r="N15" s="410">
        <f t="shared" ref="N15:N21" si="0">+ABS($L$23-L15)</f>
        <v>0</v>
      </c>
      <c r="O15" s="403">
        <f t="shared" ref="O15:O22" si="1">+ABS($M$23-M15)</f>
        <v>0</v>
      </c>
      <c r="P15" s="403"/>
      <c r="Q15" s="403"/>
      <c r="R15" s="403"/>
    </row>
    <row r="16" spans="1:18" ht="21.95" customHeight="1" x14ac:dyDescent="0.25">
      <c r="A16" s="240">
        <v>3</v>
      </c>
      <c r="B16" s="379"/>
      <c r="C16" s="378"/>
      <c r="D16" s="377"/>
      <c r="E16" s="378"/>
      <c r="F16" s="52" t="s">
        <v>91</v>
      </c>
      <c r="G16" s="114" t="s">
        <v>41</v>
      </c>
      <c r="H16" s="400"/>
      <c r="I16" s="400"/>
      <c r="J16" s="403"/>
      <c r="K16" s="403"/>
      <c r="L16" s="409">
        <f>+'RT03-F58'!B16*'Interpolación patrones'!$I$14+'Interpolación patrones'!$J$14+B16</f>
        <v>-5.0212526836015743E-2</v>
      </c>
      <c r="M16" s="409">
        <f>+'RT03-F58'!C16*'Interpolación patrones'!$B$14+'Interpolación patrones'!$C$14+C16</f>
        <v>-7.7668845596522322</v>
      </c>
      <c r="N16" s="410">
        <f t="shared" si="0"/>
        <v>0</v>
      </c>
      <c r="O16" s="403">
        <f t="shared" si="1"/>
        <v>0</v>
      </c>
      <c r="P16" s="403"/>
      <c r="Q16" s="403"/>
      <c r="R16" s="403"/>
    </row>
    <row r="17" spans="1:18" ht="21.95" customHeight="1" x14ac:dyDescent="0.25">
      <c r="A17" s="240">
        <v>4</v>
      </c>
      <c r="B17" s="379"/>
      <c r="C17" s="378"/>
      <c r="D17" s="377"/>
      <c r="E17" s="378"/>
      <c r="F17" s="52" t="s">
        <v>92</v>
      </c>
      <c r="G17" s="237" t="s">
        <v>93</v>
      </c>
      <c r="H17" s="106" t="s">
        <v>94</v>
      </c>
      <c r="I17" s="56" t="s">
        <v>95</v>
      </c>
      <c r="J17" s="238" t="s">
        <v>96</v>
      </c>
      <c r="K17" s="403"/>
      <c r="L17" s="409">
        <f>+'RT03-F58'!B17*'Interpolación patrones'!$I$14+'Interpolación patrones'!$J$14+B17</f>
        <v>-5.0212526836015743E-2</v>
      </c>
      <c r="M17" s="409">
        <f>+'RT03-F58'!C17*'Interpolación patrones'!$B$14+'Interpolación patrones'!$C$14+C17</f>
        <v>-7.7668845596522322</v>
      </c>
      <c r="N17" s="410">
        <f t="shared" si="0"/>
        <v>0</v>
      </c>
      <c r="O17" s="403">
        <f t="shared" si="1"/>
        <v>0</v>
      </c>
      <c r="P17" s="403"/>
      <c r="Q17" s="403"/>
      <c r="R17" s="403"/>
    </row>
    <row r="18" spans="1:18" ht="21.95" customHeight="1" x14ac:dyDescent="0.25">
      <c r="A18" s="240">
        <v>5</v>
      </c>
      <c r="B18" s="379"/>
      <c r="C18" s="378"/>
      <c r="D18" s="377"/>
      <c r="E18" s="378"/>
      <c r="F18" s="52" t="s">
        <v>97</v>
      </c>
      <c r="G18" s="56" t="s">
        <v>98</v>
      </c>
      <c r="H18" s="56" t="s">
        <v>97</v>
      </c>
      <c r="I18" s="56" t="s">
        <v>98</v>
      </c>
      <c r="J18" s="403"/>
      <c r="K18" s="403"/>
      <c r="L18" s="409">
        <f>+'RT03-F58'!B18*'Interpolación patrones'!$I$14+'Interpolación patrones'!$J$14+B18</f>
        <v>-5.0212526836015743E-2</v>
      </c>
      <c r="M18" s="409">
        <f>+'RT03-F58'!C18*'Interpolación patrones'!$B$14+'Interpolación patrones'!$C$14+C18</f>
        <v>-7.7668845596522322</v>
      </c>
      <c r="N18" s="410">
        <f t="shared" si="0"/>
        <v>0</v>
      </c>
      <c r="O18" s="403">
        <f t="shared" si="1"/>
        <v>0</v>
      </c>
      <c r="P18" s="403"/>
      <c r="Q18" s="403"/>
      <c r="R18" s="403"/>
    </row>
    <row r="19" spans="1:18" ht="21.95" customHeight="1" x14ac:dyDescent="0.25">
      <c r="A19" s="240">
        <v>6</v>
      </c>
      <c r="B19" s="379"/>
      <c r="C19" s="378"/>
      <c r="D19" s="377"/>
      <c r="E19" s="378"/>
      <c r="F19" s="411"/>
      <c r="G19" s="412"/>
      <c r="H19" s="113">
        <f>+F19*'Interpolación Condi Amb TH'!$B$15+'Interpolación Condi Amb TH'!$C$15+F19</f>
        <v>-0.25855281124799306</v>
      </c>
      <c r="I19" s="113">
        <f>+G19*'Interpolación Condi Amb TH'!$F$15+'Interpolación Condi Amb TH'!G15+G19</f>
        <v>-4.2136530955014422</v>
      </c>
      <c r="J19" s="403"/>
      <c r="K19" s="403"/>
      <c r="L19" s="409">
        <f>+'RT03-F58'!B19*'Interpolación patrones'!$I$14+'Interpolación patrones'!$J$14+B19</f>
        <v>-5.0212526836015743E-2</v>
      </c>
      <c r="M19" s="409">
        <f>+'RT03-F58'!C19*'Interpolación patrones'!$B$14+'Interpolación patrones'!$C$14+C19</f>
        <v>-7.7668845596522322</v>
      </c>
      <c r="N19" s="410">
        <f t="shared" si="0"/>
        <v>0</v>
      </c>
      <c r="O19" s="403">
        <f t="shared" si="1"/>
        <v>0</v>
      </c>
      <c r="P19" s="403"/>
      <c r="Q19" s="403"/>
      <c r="R19" s="403"/>
    </row>
    <row r="20" spans="1:18" ht="21.95" customHeight="1" x14ac:dyDescent="0.25">
      <c r="A20" s="240">
        <v>7</v>
      </c>
      <c r="B20" s="379"/>
      <c r="C20" s="378"/>
      <c r="D20" s="377"/>
      <c r="E20" s="378"/>
      <c r="F20" s="265" t="s">
        <v>99</v>
      </c>
      <c r="G20" s="122">
        <f>+MAX(N14:N22)</f>
        <v>0</v>
      </c>
      <c r="H20" s="125" t="str">
        <f>+IF(G20&lt;'Interpolación patrones'!K7,"SI","NO")</f>
        <v>SI</v>
      </c>
      <c r="I20" s="403"/>
      <c r="J20" s="403"/>
      <c r="K20" s="403"/>
      <c r="L20" s="409">
        <f>+'RT03-F58'!B20*'Interpolación patrones'!$I$14+'Interpolación patrones'!$J$14+B20</f>
        <v>-5.0212526836015743E-2</v>
      </c>
      <c r="M20" s="409">
        <f>+'RT03-F58'!C20*'Interpolación patrones'!$B$14+'Interpolación patrones'!$C$14+C20</f>
        <v>-7.7668845596522322</v>
      </c>
      <c r="N20" s="410">
        <f t="shared" si="0"/>
        <v>0</v>
      </c>
      <c r="O20" s="403">
        <f t="shared" si="1"/>
        <v>0</v>
      </c>
      <c r="P20" s="403"/>
      <c r="Q20" s="403"/>
      <c r="R20" s="403"/>
    </row>
    <row r="21" spans="1:18" ht="21.95" customHeight="1" x14ac:dyDescent="0.25">
      <c r="A21" s="240">
        <v>8</v>
      </c>
      <c r="B21" s="379"/>
      <c r="C21" s="378"/>
      <c r="D21" s="377"/>
      <c r="E21" s="378"/>
      <c r="F21" s="265" t="s">
        <v>100</v>
      </c>
      <c r="G21" s="122">
        <f>+MAX(O14:O22)</f>
        <v>0</v>
      </c>
      <c r="H21" s="125" t="str">
        <f>+IF(G21&lt;'Interpolación patrones'!D7,"SI","NO")</f>
        <v>SI</v>
      </c>
      <c r="I21" s="403"/>
      <c r="J21" s="403"/>
      <c r="K21" s="403"/>
      <c r="L21" s="409">
        <f>+'RT03-F58'!B21*'Interpolación patrones'!$I$14+'Interpolación patrones'!$J$14+B21</f>
        <v>-5.0212526836015743E-2</v>
      </c>
      <c r="M21" s="409">
        <f>+'RT03-F58'!C21*'Interpolación patrones'!$B$14+'Interpolación patrones'!$C$14+C21</f>
        <v>-7.7668845596522322</v>
      </c>
      <c r="N21" s="410">
        <f t="shared" si="0"/>
        <v>0</v>
      </c>
      <c r="O21" s="403">
        <f t="shared" si="1"/>
        <v>0</v>
      </c>
      <c r="P21" s="403"/>
      <c r="Q21" s="403"/>
      <c r="R21" s="403"/>
    </row>
    <row r="22" spans="1:18" ht="21.95" customHeight="1" x14ac:dyDescent="0.25">
      <c r="A22" s="240">
        <v>9</v>
      </c>
      <c r="B22" s="379"/>
      <c r="C22" s="378"/>
      <c r="D22" s="377"/>
      <c r="E22" s="378"/>
      <c r="F22" s="811" t="s">
        <v>101</v>
      </c>
      <c r="G22" s="812" t="str">
        <f>+IF(AND(H20="SI",H21="SI"),"SI","NO")</f>
        <v>SI</v>
      </c>
      <c r="H22" s="403"/>
      <c r="I22" s="403"/>
      <c r="J22" s="403"/>
      <c r="K22" s="403"/>
      <c r="L22" s="409">
        <f>+'RT03-F58'!B22*'Interpolación patrones'!$I$14+'Interpolación patrones'!$J$14+B22</f>
        <v>-5.0212526836015743E-2</v>
      </c>
      <c r="M22" s="409">
        <f>+'RT03-F58'!C22*'Interpolación patrones'!$B$14+'Interpolación patrones'!$C$14+C22</f>
        <v>-7.7668845596522322</v>
      </c>
      <c r="N22" s="410">
        <f>+ABS($L$23-L22)</f>
        <v>0</v>
      </c>
      <c r="O22" s="403">
        <f t="shared" si="1"/>
        <v>0</v>
      </c>
      <c r="P22" s="403"/>
      <c r="Q22" s="403"/>
      <c r="R22" s="403"/>
    </row>
    <row r="23" spans="1:18" ht="21.95" customHeight="1" x14ac:dyDescent="0.25">
      <c r="A23" s="240" t="s">
        <v>102</v>
      </c>
      <c r="B23" s="120" t="e">
        <f>AVERAGE(B14:B22)</f>
        <v>#DIV/0!</v>
      </c>
      <c r="C23" s="245" t="e">
        <f t="shared" ref="C23:E23" si="2">AVERAGE(C14:C22)</f>
        <v>#DIV/0!</v>
      </c>
      <c r="D23" s="242" t="e">
        <f>AVERAGE(D14:D22)</f>
        <v>#DIV/0!</v>
      </c>
      <c r="E23" s="245" t="e">
        <f t="shared" si="2"/>
        <v>#DIV/0!</v>
      </c>
      <c r="F23" s="811"/>
      <c r="G23" s="812"/>
      <c r="H23" s="403"/>
      <c r="I23" s="403"/>
      <c r="J23" s="403"/>
      <c r="K23" s="115" t="s">
        <v>102</v>
      </c>
      <c r="L23" s="121">
        <f>+AVERAGE(L14:L22)</f>
        <v>-5.0212526836015743E-2</v>
      </c>
      <c r="M23" s="204">
        <f>+AVERAGE(M14:M22)</f>
        <v>-7.7668845596522322</v>
      </c>
      <c r="N23" s="403"/>
      <c r="O23" s="403"/>
      <c r="P23" s="403"/>
      <c r="Q23" s="403"/>
      <c r="R23" s="403"/>
    </row>
    <row r="24" spans="1:18" ht="21.95" customHeight="1" thickBot="1" x14ac:dyDescent="0.3">
      <c r="A24" s="241" t="s">
        <v>103</v>
      </c>
      <c r="B24" s="129" t="e">
        <f>_xlfn.STDEV.S(B14:B22)</f>
        <v>#DIV/0!</v>
      </c>
      <c r="C24" s="246" t="e">
        <f>_xlfn.STDEV.S(C14:C22)</f>
        <v>#DIV/0!</v>
      </c>
      <c r="D24" s="243" t="e">
        <f>STDEV(D14:D22)</f>
        <v>#DIV/0!</v>
      </c>
      <c r="E24" s="246" t="e">
        <f t="shared" ref="E24" si="3">STDEV(E14:E22)</f>
        <v>#DIV/0!</v>
      </c>
      <c r="F24" s="413"/>
      <c r="G24" s="413"/>
      <c r="H24" s="413"/>
      <c r="I24" s="413"/>
      <c r="J24" s="413"/>
      <c r="K24" s="116" t="s">
        <v>103</v>
      </c>
      <c r="L24" s="127">
        <f>_xlfn.STDEV.S(L14:L22)</f>
        <v>0</v>
      </c>
      <c r="M24" s="126">
        <f>_xlfn.STDEV.S(M14:M22)</f>
        <v>0</v>
      </c>
      <c r="N24" s="403"/>
      <c r="O24" s="403"/>
      <c r="P24" s="403"/>
      <c r="Q24" s="403"/>
      <c r="R24" s="403"/>
    </row>
    <row r="25" spans="1:18" ht="20.100000000000001" customHeight="1" x14ac:dyDescent="0.25">
      <c r="A25" s="46"/>
      <c r="B25" s="46"/>
      <c r="C25" s="46"/>
      <c r="D25" s="403"/>
      <c r="E25" s="403"/>
      <c r="F25" s="403"/>
      <c r="G25" s="403"/>
      <c r="H25" s="403"/>
      <c r="I25" s="403"/>
      <c r="J25" s="403"/>
      <c r="K25" s="403"/>
      <c r="L25" s="403"/>
      <c r="M25" s="403"/>
      <c r="N25" s="403"/>
      <c r="O25" s="403"/>
      <c r="P25" s="403"/>
      <c r="Q25" s="403"/>
      <c r="R25" s="403"/>
    </row>
    <row r="26" spans="1:18" ht="20.100000000000001" customHeight="1" thickBot="1" x14ac:dyDescent="0.3">
      <c r="A26" s="403"/>
      <c r="B26" s="403"/>
      <c r="C26" s="403"/>
      <c r="D26" s="403"/>
      <c r="E26" s="403"/>
      <c r="F26" s="403"/>
      <c r="G26" s="403"/>
      <c r="H26" s="403"/>
      <c r="I26" s="403"/>
      <c r="J26" s="403"/>
      <c r="K26" s="403"/>
      <c r="L26" s="403"/>
      <c r="M26" s="403"/>
      <c r="N26" s="403"/>
      <c r="O26" s="403"/>
      <c r="P26" s="403"/>
      <c r="Q26" s="403"/>
      <c r="R26" s="403"/>
    </row>
    <row r="27" spans="1:18" ht="20.100000000000001" customHeight="1" x14ac:dyDescent="0.25">
      <c r="A27" s="117" t="s">
        <v>76</v>
      </c>
      <c r="B27" s="239">
        <v>20</v>
      </c>
      <c r="C27" s="250" t="s">
        <v>10</v>
      </c>
      <c r="D27" s="247">
        <v>50</v>
      </c>
      <c r="E27" s="250" t="s">
        <v>77</v>
      </c>
      <c r="F27" s="59"/>
      <c r="G27" s="59"/>
      <c r="H27" s="59"/>
      <c r="I27" s="59"/>
      <c r="J27" s="405"/>
      <c r="K27" s="405"/>
      <c r="L27" s="406"/>
      <c r="M27" s="406"/>
      <c r="N27" s="403"/>
      <c r="O27" s="403"/>
      <c r="P27" s="403"/>
      <c r="Q27" s="403"/>
      <c r="R27" s="403"/>
    </row>
    <row r="28" spans="1:18" ht="20.100000000000001" customHeight="1" x14ac:dyDescent="0.25">
      <c r="A28" s="118" t="s">
        <v>78</v>
      </c>
      <c r="B28" s="119" t="s">
        <v>79</v>
      </c>
      <c r="C28" s="251" t="s">
        <v>104</v>
      </c>
      <c r="D28" s="248" t="s">
        <v>81</v>
      </c>
      <c r="E28" s="269" t="s">
        <v>105</v>
      </c>
      <c r="F28" s="268" t="s">
        <v>83</v>
      </c>
      <c r="G28" s="414"/>
      <c r="H28" s="403"/>
      <c r="I28" s="403"/>
      <c r="J28" s="403"/>
      <c r="K28" s="403"/>
      <c r="L28" s="65" t="s">
        <v>84</v>
      </c>
      <c r="M28" s="65" t="s">
        <v>85</v>
      </c>
      <c r="N28" s="403" t="s">
        <v>86</v>
      </c>
      <c r="O28" s="403" t="s">
        <v>87</v>
      </c>
      <c r="P28" s="403"/>
      <c r="Q28" s="403"/>
      <c r="R28" s="403"/>
    </row>
    <row r="29" spans="1:18" ht="20.100000000000001" customHeight="1" x14ac:dyDescent="0.25">
      <c r="A29" s="118">
        <v>1</v>
      </c>
      <c r="B29" s="379"/>
      <c r="C29" s="378"/>
      <c r="D29" s="377"/>
      <c r="E29" s="378"/>
      <c r="F29" s="52" t="s">
        <v>88</v>
      </c>
      <c r="G29" s="415"/>
      <c r="H29" s="403"/>
      <c r="I29" s="403"/>
      <c r="J29" s="403"/>
      <c r="K29" s="403"/>
      <c r="L29" s="416">
        <f>+'RT03-F58'!B29*'Interpolación patrones'!$I$14+'Interpolación patrones'!$J$14+B29</f>
        <v>-5.0212526836015743E-2</v>
      </c>
      <c r="M29" s="416">
        <f>+'RT03-F58'!C29*'Interpolación patrones'!$B$14+'Interpolación patrones'!$C$14+C29</f>
        <v>-7.7668845596522322</v>
      </c>
      <c r="N29" s="403">
        <f>+ABS($L$38-L29)</f>
        <v>0</v>
      </c>
      <c r="O29" s="403">
        <f>+ABS($M$38-M29)</f>
        <v>0</v>
      </c>
      <c r="P29" s="403"/>
      <c r="Q29" s="403"/>
      <c r="R29" s="403"/>
    </row>
    <row r="30" spans="1:18" ht="20.100000000000001" customHeight="1" x14ac:dyDescent="0.25">
      <c r="A30" s="118">
        <v>2</v>
      </c>
      <c r="B30" s="379"/>
      <c r="C30" s="378"/>
      <c r="D30" s="377"/>
      <c r="E30" s="378"/>
      <c r="F30" s="52" t="s">
        <v>89</v>
      </c>
      <c r="G30" s="810" t="str">
        <f>G15</f>
        <v>M-011</v>
      </c>
      <c r="H30" s="810"/>
      <c r="I30" s="810"/>
      <c r="J30" s="403"/>
      <c r="K30" s="403"/>
      <c r="L30" s="409">
        <f>+'RT03-F58'!B30*'Interpolación patrones'!$I$14+'Interpolación patrones'!$J$14+B30</f>
        <v>-5.0212526836015743E-2</v>
      </c>
      <c r="M30" s="409">
        <f>+'RT03-F58'!C30*'Interpolación patrones'!$B$14+'Interpolación patrones'!$C$14+C30</f>
        <v>-7.7668845596522322</v>
      </c>
      <c r="N30" s="403">
        <f t="shared" ref="N30:N36" si="4">+ABS($L$38-L30)</f>
        <v>0</v>
      </c>
      <c r="O30" s="403">
        <f t="shared" ref="O30:O37" si="5">+ABS($M$38-M30)</f>
        <v>0</v>
      </c>
      <c r="P30" s="403"/>
      <c r="Q30" s="403"/>
      <c r="R30" s="403"/>
    </row>
    <row r="31" spans="1:18" ht="20.100000000000001" customHeight="1" x14ac:dyDescent="0.25">
      <c r="A31" s="118">
        <v>3</v>
      </c>
      <c r="B31" s="379"/>
      <c r="C31" s="378"/>
      <c r="D31" s="377"/>
      <c r="E31" s="378"/>
      <c r="F31" s="52" t="s">
        <v>91</v>
      </c>
      <c r="G31" s="114" t="s">
        <v>41</v>
      </c>
      <c r="H31" s="400"/>
      <c r="I31" s="400"/>
      <c r="J31" s="403"/>
      <c r="K31" s="403"/>
      <c r="L31" s="409">
        <f>+'RT03-F58'!B31*'Interpolación patrones'!$I$14+'Interpolación patrones'!$J$14+B31</f>
        <v>-5.0212526836015743E-2</v>
      </c>
      <c r="M31" s="409">
        <f>+'RT03-F58'!C31*'Interpolación patrones'!$B$14+'Interpolación patrones'!$C$14+C31</f>
        <v>-7.7668845596522322</v>
      </c>
      <c r="N31" s="403">
        <f>+ABS($L$38-L31)</f>
        <v>0</v>
      </c>
      <c r="O31" s="403">
        <f t="shared" si="5"/>
        <v>0</v>
      </c>
      <c r="P31" s="403"/>
      <c r="Q31" s="808"/>
      <c r="R31" s="809"/>
    </row>
    <row r="32" spans="1:18" ht="20.100000000000001" customHeight="1" x14ac:dyDescent="0.25">
      <c r="A32" s="118">
        <v>4</v>
      </c>
      <c r="B32" s="379"/>
      <c r="C32" s="378"/>
      <c r="D32" s="377"/>
      <c r="E32" s="378"/>
      <c r="F32" s="52" t="s">
        <v>92</v>
      </c>
      <c r="G32" s="237" t="s">
        <v>93</v>
      </c>
      <c r="H32" s="106" t="s">
        <v>94</v>
      </c>
      <c r="I32" s="56" t="s">
        <v>95</v>
      </c>
      <c r="J32" s="238" t="str">
        <f>J17</f>
        <v>TH-013</v>
      </c>
      <c r="K32" s="403"/>
      <c r="L32" s="409">
        <f>+'RT03-F58'!B32*'Interpolación patrones'!$I$14+'Interpolación patrones'!$J$14+B32</f>
        <v>-5.0212526836015743E-2</v>
      </c>
      <c r="M32" s="409">
        <f>+'RT03-F58'!C32*'Interpolación patrones'!$B$14+'Interpolación patrones'!$C$14+C32</f>
        <v>-7.7668845596522322</v>
      </c>
      <c r="N32" s="403">
        <f t="shared" si="4"/>
        <v>0</v>
      </c>
      <c r="O32" s="403">
        <f t="shared" si="5"/>
        <v>0</v>
      </c>
      <c r="P32" s="403"/>
      <c r="Q32" s="808"/>
      <c r="R32" s="809"/>
    </row>
    <row r="33" spans="1:18" ht="20.100000000000001" customHeight="1" x14ac:dyDescent="0.25">
      <c r="A33" s="118">
        <v>5</v>
      </c>
      <c r="B33" s="379"/>
      <c r="C33" s="378"/>
      <c r="D33" s="377"/>
      <c r="E33" s="378"/>
      <c r="F33" s="52" t="s">
        <v>97</v>
      </c>
      <c r="G33" s="56" t="s">
        <v>98</v>
      </c>
      <c r="H33" s="56" t="s">
        <v>97</v>
      </c>
      <c r="I33" s="56" t="s">
        <v>98</v>
      </c>
      <c r="J33" s="403"/>
      <c r="K33" s="403"/>
      <c r="L33" s="409">
        <f>+'RT03-F58'!B33*'Interpolación patrones'!$I$14+'Interpolación patrones'!$J$14+B33</f>
        <v>-5.0212526836015743E-2</v>
      </c>
      <c r="M33" s="409">
        <f>+'RT03-F58'!C33*'Interpolación patrones'!$B$14+'Interpolación patrones'!$C$14+C33</f>
        <v>-7.7668845596522322</v>
      </c>
      <c r="N33" s="403">
        <f>+ABS($L$38-L33)</f>
        <v>0</v>
      </c>
      <c r="O33" s="403">
        <f t="shared" si="5"/>
        <v>0</v>
      </c>
      <c r="P33" s="403"/>
      <c r="Q33" s="403"/>
      <c r="R33" s="403"/>
    </row>
    <row r="34" spans="1:18" ht="20.100000000000001" customHeight="1" x14ac:dyDescent="0.25">
      <c r="A34" s="118">
        <v>6</v>
      </c>
      <c r="B34" s="379"/>
      <c r="C34" s="378"/>
      <c r="D34" s="377"/>
      <c r="E34" s="378"/>
      <c r="F34" s="411"/>
      <c r="G34" s="412"/>
      <c r="H34" s="109">
        <f>+F34*'Interpolación Condi Amb TH'!$B$15+'Interpolación Condi Amb TH'!$C$15+F34</f>
        <v>-0.25855281124799306</v>
      </c>
      <c r="I34" s="113">
        <f>+G34*'Interpolación Condi Amb TH'!$F$15+'Interpolación Condi Amb TH'!G15+G34</f>
        <v>-4.2136530955014422</v>
      </c>
      <c r="J34" s="403"/>
      <c r="K34" s="403"/>
      <c r="L34" s="409">
        <f>+'RT03-F58'!B34*'Interpolación patrones'!$I$14+'Interpolación patrones'!$J$14+B34</f>
        <v>-5.0212526836015743E-2</v>
      </c>
      <c r="M34" s="409">
        <f>+'RT03-F58'!C34*'Interpolación patrones'!$B$14+'Interpolación patrones'!$C$14+C34</f>
        <v>-7.7668845596522322</v>
      </c>
      <c r="N34" s="403">
        <f t="shared" si="4"/>
        <v>0</v>
      </c>
      <c r="O34" s="403">
        <f t="shared" si="5"/>
        <v>0</v>
      </c>
      <c r="P34" s="403"/>
      <c r="Q34" s="403"/>
      <c r="R34" s="403"/>
    </row>
    <row r="35" spans="1:18" ht="20.100000000000001" customHeight="1" x14ac:dyDescent="0.25">
      <c r="A35" s="118">
        <v>7</v>
      </c>
      <c r="B35" s="379"/>
      <c r="C35" s="378"/>
      <c r="D35" s="377"/>
      <c r="E35" s="378"/>
      <c r="F35" s="265" t="s">
        <v>99</v>
      </c>
      <c r="G35" s="123">
        <f>MAX(N29:N37)</f>
        <v>0</v>
      </c>
      <c r="H35" s="125" t="str">
        <f>+IF(G35&lt;'Interpolación patrones'!K8,"SI","NO")</f>
        <v>SI</v>
      </c>
      <c r="I35" s="46"/>
      <c r="J35" s="403"/>
      <c r="K35" s="403"/>
      <c r="L35" s="409">
        <f>+'RT03-F58'!B35*'Interpolación patrones'!$I$14+'Interpolación patrones'!$J$14+B35</f>
        <v>-5.0212526836015743E-2</v>
      </c>
      <c r="M35" s="409">
        <f>+'RT03-F58'!C35*'Interpolación patrones'!$B$14+'Interpolación patrones'!$C$14+C35</f>
        <v>-7.7668845596522322</v>
      </c>
      <c r="N35" s="403">
        <f t="shared" si="4"/>
        <v>0</v>
      </c>
      <c r="O35" s="403">
        <f t="shared" si="5"/>
        <v>0</v>
      </c>
      <c r="P35" s="403"/>
      <c r="Q35" s="403"/>
      <c r="R35" s="403"/>
    </row>
    <row r="36" spans="1:18" ht="20.100000000000001" customHeight="1" x14ac:dyDescent="0.25">
      <c r="A36" s="118">
        <v>8</v>
      </c>
      <c r="B36" s="379"/>
      <c r="C36" s="378"/>
      <c r="D36" s="377"/>
      <c r="E36" s="378"/>
      <c r="F36" s="265" t="s">
        <v>100</v>
      </c>
      <c r="G36" s="123">
        <f>MAX(O29:O37)</f>
        <v>0</v>
      </c>
      <c r="H36" s="125" t="str">
        <f>+IF(G36&lt;'Interpolación patrones'!D8,"SI","NO")</f>
        <v>SI</v>
      </c>
      <c r="I36" s="46"/>
      <c r="J36" s="403"/>
      <c r="K36" s="403"/>
      <c r="L36" s="409">
        <f>+'RT03-F58'!B36*'Interpolación patrones'!$I$14+'Interpolación patrones'!$J$14+B36</f>
        <v>-5.0212526836015743E-2</v>
      </c>
      <c r="M36" s="409">
        <f>+'RT03-F58'!C36*'Interpolación patrones'!$B$14+'Interpolación patrones'!$C$14+C36</f>
        <v>-7.7668845596522322</v>
      </c>
      <c r="N36" s="403">
        <f t="shared" si="4"/>
        <v>0</v>
      </c>
      <c r="O36" s="403">
        <f t="shared" si="5"/>
        <v>0</v>
      </c>
      <c r="P36" s="403"/>
      <c r="Q36" s="403"/>
      <c r="R36" s="403"/>
    </row>
    <row r="37" spans="1:18" ht="20.100000000000001" customHeight="1" x14ac:dyDescent="0.25">
      <c r="A37" s="118">
        <v>9</v>
      </c>
      <c r="B37" s="379"/>
      <c r="C37" s="378"/>
      <c r="D37" s="377"/>
      <c r="E37" s="378"/>
      <c r="F37" s="828" t="s">
        <v>101</v>
      </c>
      <c r="G37" s="829" t="str">
        <f>+IF(AND(H35="SI",H36="SI"),"SI","NO")</f>
        <v>SI</v>
      </c>
      <c r="H37" s="46"/>
      <c r="I37" s="46"/>
      <c r="J37" s="403"/>
      <c r="K37" s="403"/>
      <c r="L37" s="409">
        <f>+'RT03-F58'!B37*'Interpolación patrones'!$I$14+'Interpolación patrones'!$J$14+B37</f>
        <v>-5.0212526836015743E-2</v>
      </c>
      <c r="M37" s="409">
        <f>+'RT03-F58'!C37*'Interpolación patrones'!$B$14+'Interpolación patrones'!$C$14+C37</f>
        <v>-7.7668845596522322</v>
      </c>
      <c r="N37" s="403">
        <f>+ABS($L$38-L37)</f>
        <v>0</v>
      </c>
      <c r="O37" s="403">
        <f t="shared" si="5"/>
        <v>0</v>
      </c>
      <c r="P37" s="403"/>
      <c r="Q37" s="403"/>
      <c r="R37" s="403"/>
    </row>
    <row r="38" spans="1:18" ht="20.100000000000001" customHeight="1" x14ac:dyDescent="0.25">
      <c r="A38" s="118" t="s">
        <v>102</v>
      </c>
      <c r="B38" s="120" t="e">
        <f>AVERAGE(B29:B37)</f>
        <v>#DIV/0!</v>
      </c>
      <c r="C38" s="252" t="e">
        <f t="shared" ref="C38" si="6">AVERAGE(C29:C37)</f>
        <v>#DIV/0!</v>
      </c>
      <c r="D38" s="249" t="e">
        <f>AVERAGE(D29:D37)</f>
        <v>#DIV/0!</v>
      </c>
      <c r="E38" s="252" t="e">
        <f t="shared" ref="E38" si="7">AVERAGE(E29:E37)</f>
        <v>#DIV/0!</v>
      </c>
      <c r="F38" s="828"/>
      <c r="G38" s="830"/>
      <c r="H38" s="46"/>
      <c r="I38" s="403"/>
      <c r="J38" s="403"/>
      <c r="K38" s="115" t="s">
        <v>102</v>
      </c>
      <c r="L38" s="121">
        <f>+AVERAGE(L29:L37)</f>
        <v>-5.0212526836015743E-2</v>
      </c>
      <c r="M38" s="121">
        <f>+AVERAGE(M29:M37)</f>
        <v>-7.7668845596522322</v>
      </c>
      <c r="N38" s="403"/>
      <c r="O38" s="403"/>
      <c r="P38" s="403"/>
      <c r="Q38" s="403"/>
      <c r="R38" s="403"/>
    </row>
    <row r="39" spans="1:18" ht="20.100000000000001" customHeight="1" thickBot="1" x14ac:dyDescent="0.3">
      <c r="A39" s="118" t="s">
        <v>103</v>
      </c>
      <c r="B39" s="129" t="e">
        <f>_xlfn.STDEV.S(B29:B37)</f>
        <v>#DIV/0!</v>
      </c>
      <c r="C39" s="246" t="e">
        <f t="shared" ref="C39:E39" si="8">_xlfn.STDEV.S(C29:C37)</f>
        <v>#DIV/0!</v>
      </c>
      <c r="D39" s="243" t="e">
        <f t="shared" si="8"/>
        <v>#DIV/0!</v>
      </c>
      <c r="E39" s="246" t="e">
        <f t="shared" si="8"/>
        <v>#DIV/0!</v>
      </c>
      <c r="F39" s="402"/>
      <c r="G39" s="402"/>
      <c r="H39" s="61"/>
      <c r="I39" s="61"/>
      <c r="J39" s="61"/>
      <c r="K39" s="116" t="s">
        <v>103</v>
      </c>
      <c r="L39" s="127">
        <f>_xlfn.STDEV.S(L29:L37)</f>
        <v>0</v>
      </c>
      <c r="M39" s="126">
        <f>_xlfn.STDEV.S(M29:M37)</f>
        <v>0</v>
      </c>
      <c r="N39" s="403"/>
      <c r="O39" s="403"/>
      <c r="P39" s="403"/>
      <c r="Q39" s="403"/>
      <c r="R39" s="403"/>
    </row>
    <row r="40" spans="1:18" ht="20.100000000000001" customHeight="1" x14ac:dyDescent="0.25">
      <c r="A40" s="403"/>
      <c r="B40" s="48"/>
      <c r="C40" s="48"/>
      <c r="D40" s="403"/>
      <c r="E40" s="403"/>
      <c r="F40" s="400"/>
      <c r="G40" s="400"/>
      <c r="H40" s="403"/>
      <c r="I40" s="403"/>
      <c r="J40" s="403"/>
      <c r="K40" s="403"/>
      <c r="L40" s="403"/>
      <c r="M40" s="403"/>
      <c r="N40" s="403"/>
      <c r="O40" s="403"/>
      <c r="P40" s="403"/>
      <c r="Q40" s="403"/>
      <c r="R40" s="403"/>
    </row>
    <row r="41" spans="1:18" ht="20.100000000000001" customHeight="1" thickBot="1" x14ac:dyDescent="0.3">
      <c r="A41" s="403"/>
      <c r="B41" s="48"/>
      <c r="C41" s="48"/>
      <c r="D41" s="403"/>
      <c r="E41" s="403"/>
      <c r="F41" s="400"/>
      <c r="G41" s="400"/>
      <c r="H41" s="403"/>
      <c r="I41" s="403"/>
      <c r="J41" s="403"/>
      <c r="K41" s="403"/>
      <c r="L41" s="403"/>
      <c r="M41" s="403"/>
      <c r="N41" s="403"/>
      <c r="O41" s="403"/>
      <c r="P41" s="403"/>
      <c r="Q41" s="403"/>
      <c r="R41" s="403"/>
    </row>
    <row r="42" spans="1:18" ht="20.100000000000001" customHeight="1" x14ac:dyDescent="0.25">
      <c r="A42" s="117" t="s">
        <v>76</v>
      </c>
      <c r="B42" s="255">
        <v>39.5</v>
      </c>
      <c r="C42" s="250" t="s">
        <v>10</v>
      </c>
      <c r="D42" s="266">
        <v>50</v>
      </c>
      <c r="E42" s="250" t="s">
        <v>77</v>
      </c>
      <c r="F42" s="405"/>
      <c r="G42" s="405"/>
      <c r="H42" s="405"/>
      <c r="I42" s="405"/>
      <c r="J42" s="405"/>
      <c r="K42" s="405"/>
      <c r="L42" s="406"/>
      <c r="M42" s="403"/>
      <c r="N42" s="403"/>
      <c r="O42" s="403"/>
      <c r="P42" s="403"/>
      <c r="Q42" s="403"/>
      <c r="R42" s="403"/>
    </row>
    <row r="43" spans="1:18" ht="20.100000000000001" customHeight="1" x14ac:dyDescent="0.25">
      <c r="A43" s="240" t="s">
        <v>78</v>
      </c>
      <c r="B43" s="256" t="s">
        <v>79</v>
      </c>
      <c r="C43" s="62" t="s">
        <v>104</v>
      </c>
      <c r="D43" s="52" t="s">
        <v>81</v>
      </c>
      <c r="E43" s="62" t="s">
        <v>105</v>
      </c>
      <c r="F43" s="52" t="s">
        <v>83</v>
      </c>
      <c r="G43" s="417"/>
      <c r="H43" s="403"/>
      <c r="I43" s="403"/>
      <c r="J43" s="403"/>
      <c r="K43" s="403"/>
      <c r="L43" s="65" t="s">
        <v>84</v>
      </c>
      <c r="M43" s="65" t="s">
        <v>85</v>
      </c>
      <c r="N43" s="403" t="s">
        <v>86</v>
      </c>
      <c r="O43" s="403" t="s">
        <v>87</v>
      </c>
      <c r="P43" s="403"/>
      <c r="Q43" s="403"/>
      <c r="R43" s="403"/>
    </row>
    <row r="44" spans="1:18" ht="20.100000000000001" customHeight="1" x14ac:dyDescent="0.25">
      <c r="A44" s="240">
        <v>1</v>
      </c>
      <c r="B44" s="380"/>
      <c r="C44" s="381"/>
      <c r="D44" s="382"/>
      <c r="E44" s="381"/>
      <c r="F44" s="52" t="s">
        <v>88</v>
      </c>
      <c r="G44" s="418"/>
      <c r="H44" s="403"/>
      <c r="I44" s="403"/>
      <c r="J44" s="403"/>
      <c r="K44" s="47"/>
      <c r="L44" s="416">
        <f>+'RT03-F58'!B44*'Interpolación patrones'!$I$14+'Interpolación patrones'!$J$14+B44</f>
        <v>-5.0212526836015743E-2</v>
      </c>
      <c r="M44" s="416">
        <f>+'RT03-F58'!C44*'Interpolación patrones'!$B$14+'Interpolación patrones'!$C$14+C44</f>
        <v>-7.7668845596522322</v>
      </c>
      <c r="N44" s="403">
        <f>+ABS($L$53-L44)</f>
        <v>0</v>
      </c>
      <c r="O44" s="403">
        <f>+ABS($M$53-M44)</f>
        <v>0</v>
      </c>
      <c r="P44" s="403"/>
      <c r="Q44" s="403"/>
      <c r="R44" s="403"/>
    </row>
    <row r="45" spans="1:18" ht="20.100000000000001" customHeight="1" x14ac:dyDescent="0.25">
      <c r="A45" s="240">
        <v>2</v>
      </c>
      <c r="B45" s="380"/>
      <c r="C45" s="381"/>
      <c r="D45" s="382"/>
      <c r="E45" s="381"/>
      <c r="F45" s="52" t="s">
        <v>89</v>
      </c>
      <c r="G45" s="827" t="str">
        <f>G15</f>
        <v>M-011</v>
      </c>
      <c r="H45" s="827"/>
      <c r="I45" s="827"/>
      <c r="J45" s="403"/>
      <c r="K45" s="403"/>
      <c r="L45" s="409">
        <f>+'RT03-F58'!B45*'Interpolación patrones'!$I$14+'Interpolación patrones'!$J$14+B45</f>
        <v>-5.0212526836015743E-2</v>
      </c>
      <c r="M45" s="409">
        <f>+'RT03-F58'!C45*'Interpolación patrones'!$B$14+'Interpolación patrones'!$C$14+C45</f>
        <v>-7.7668845596522322</v>
      </c>
      <c r="N45" s="403">
        <f t="shared" ref="N45:N52" si="9">+ABS($L$53-L45)</f>
        <v>0</v>
      </c>
      <c r="O45" s="403">
        <f t="shared" ref="O45:O52" si="10">+ABS($M$53-M45)</f>
        <v>0</v>
      </c>
      <c r="P45" s="403"/>
      <c r="Q45" s="403"/>
      <c r="R45" s="403"/>
    </row>
    <row r="46" spans="1:18" ht="20.100000000000001" customHeight="1" x14ac:dyDescent="0.25">
      <c r="A46" s="240">
        <v>3</v>
      </c>
      <c r="B46" s="380"/>
      <c r="C46" s="381"/>
      <c r="D46" s="382"/>
      <c r="E46" s="381"/>
      <c r="F46" s="52" t="s">
        <v>91</v>
      </c>
      <c r="G46" s="114" t="s">
        <v>41</v>
      </c>
      <c r="H46" s="400"/>
      <c r="I46" s="400"/>
      <c r="J46" s="403"/>
      <c r="K46" s="403"/>
      <c r="L46" s="409">
        <f>+'RT03-F58'!B46*'Interpolación patrones'!$I$14+'Interpolación patrones'!$J$14+B46</f>
        <v>-5.0212526836015743E-2</v>
      </c>
      <c r="M46" s="409">
        <f>+'RT03-F58'!C46*'Interpolación patrones'!$B$14+'Interpolación patrones'!$C$14+C46</f>
        <v>-7.7668845596522322</v>
      </c>
      <c r="N46" s="403">
        <f t="shared" si="9"/>
        <v>0</v>
      </c>
      <c r="O46" s="403">
        <f t="shared" si="10"/>
        <v>0</v>
      </c>
      <c r="P46" s="403"/>
      <c r="Q46" s="403"/>
      <c r="R46" s="403"/>
    </row>
    <row r="47" spans="1:18" ht="20.100000000000001" customHeight="1" x14ac:dyDescent="0.25">
      <c r="A47" s="240">
        <v>4</v>
      </c>
      <c r="B47" s="380"/>
      <c r="C47" s="381"/>
      <c r="D47" s="382"/>
      <c r="E47" s="381"/>
      <c r="F47" s="52" t="s">
        <v>92</v>
      </c>
      <c r="G47" s="253" t="s">
        <v>93</v>
      </c>
      <c r="H47" s="106" t="s">
        <v>94</v>
      </c>
      <c r="I47" s="56" t="s">
        <v>95</v>
      </c>
      <c r="J47" s="238" t="str">
        <f>J17</f>
        <v>TH-013</v>
      </c>
      <c r="K47" s="403"/>
      <c r="L47" s="409">
        <f>+'RT03-F58'!B47*'Interpolación patrones'!$I$14+'Interpolación patrones'!$J$14+B47</f>
        <v>-5.0212526836015743E-2</v>
      </c>
      <c r="M47" s="409">
        <f>+'RT03-F58'!C47*'Interpolación patrones'!$B$14+'Interpolación patrones'!$C$14+C47</f>
        <v>-7.7668845596522322</v>
      </c>
      <c r="N47" s="403">
        <f t="shared" si="9"/>
        <v>0</v>
      </c>
      <c r="O47" s="403">
        <f t="shared" si="10"/>
        <v>0</v>
      </c>
      <c r="P47" s="403"/>
      <c r="Q47" s="403"/>
      <c r="R47" s="403"/>
    </row>
    <row r="48" spans="1:18" ht="20.100000000000001" customHeight="1" x14ac:dyDescent="0.25">
      <c r="A48" s="240">
        <v>5</v>
      </c>
      <c r="B48" s="380"/>
      <c r="C48" s="381"/>
      <c r="D48" s="382"/>
      <c r="E48" s="381"/>
      <c r="F48" s="52" t="s">
        <v>97</v>
      </c>
      <c r="G48" s="56" t="s">
        <v>98</v>
      </c>
      <c r="H48" s="56" t="s">
        <v>97</v>
      </c>
      <c r="I48" s="56" t="s">
        <v>98</v>
      </c>
      <c r="J48" s="403"/>
      <c r="K48" s="403"/>
      <c r="L48" s="409">
        <f>+'RT03-F58'!B48*'Interpolación patrones'!$I$14+'Interpolación patrones'!$J$14+B48</f>
        <v>-5.0212526836015743E-2</v>
      </c>
      <c r="M48" s="409">
        <f>+'RT03-F58'!C48*'Interpolación patrones'!$B$14+'Interpolación patrones'!$C$14+C48</f>
        <v>-7.7668845596522322</v>
      </c>
      <c r="N48" s="403">
        <f t="shared" si="9"/>
        <v>0</v>
      </c>
      <c r="O48" s="403">
        <f t="shared" si="10"/>
        <v>0</v>
      </c>
      <c r="P48" s="400"/>
      <c r="Q48" s="403"/>
      <c r="R48" s="403"/>
    </row>
    <row r="49" spans="1:18" ht="20.100000000000001" customHeight="1" x14ac:dyDescent="0.25">
      <c r="A49" s="240">
        <v>6</v>
      </c>
      <c r="B49" s="380"/>
      <c r="C49" s="381"/>
      <c r="D49" s="382"/>
      <c r="E49" s="381"/>
      <c r="F49" s="419"/>
      <c r="G49" s="420"/>
      <c r="H49" s="109">
        <f>+F49*'Interpolación Condi Amb TH'!$B$15+'Interpolación Condi Amb TH'!$C$15+F49</f>
        <v>-0.25855281124799306</v>
      </c>
      <c r="I49" s="113">
        <f>+G49*'Interpolación Condi Amb TH'!$F$15+'Interpolación Condi Amb TH'!G15+G49</f>
        <v>-4.2136530955014422</v>
      </c>
      <c r="J49" s="403"/>
      <c r="K49" s="403"/>
      <c r="L49" s="409">
        <f>+'RT03-F58'!B49*'Interpolación patrones'!$I$14+'Interpolación patrones'!$J$14+B49</f>
        <v>-5.0212526836015743E-2</v>
      </c>
      <c r="M49" s="409">
        <f>+'RT03-F58'!C49*'Interpolación patrones'!$B$14+'Interpolación patrones'!$C$14+C49</f>
        <v>-7.7668845596522322</v>
      </c>
      <c r="N49" s="403">
        <f t="shared" si="9"/>
        <v>0</v>
      </c>
      <c r="O49" s="403">
        <f t="shared" si="10"/>
        <v>0</v>
      </c>
      <c r="P49" s="400"/>
      <c r="Q49" s="403"/>
      <c r="R49" s="403"/>
    </row>
    <row r="50" spans="1:18" ht="20.100000000000001" customHeight="1" x14ac:dyDescent="0.25">
      <c r="A50" s="240">
        <v>7</v>
      </c>
      <c r="B50" s="380"/>
      <c r="C50" s="381"/>
      <c r="D50" s="382"/>
      <c r="E50" s="381"/>
      <c r="F50" s="265" t="s">
        <v>99</v>
      </c>
      <c r="G50" s="122">
        <f>MAX(N44:N52)</f>
        <v>0</v>
      </c>
      <c r="H50" s="125" t="str">
        <f>+IF(G50&lt;'Interpolación patrones'!K9,"SI","NO")</f>
        <v>SI</v>
      </c>
      <c r="I50" s="403"/>
      <c r="J50" s="403"/>
      <c r="K50" s="403"/>
      <c r="L50" s="409">
        <f>+'RT03-F58'!B50*'Interpolación patrones'!$I$14+'Interpolación patrones'!$J$14+B50</f>
        <v>-5.0212526836015743E-2</v>
      </c>
      <c r="M50" s="409">
        <f>+'RT03-F58'!C50*'Interpolación patrones'!$B$14+'Interpolación patrones'!$C$14+C50</f>
        <v>-7.7668845596522322</v>
      </c>
      <c r="N50" s="403">
        <f t="shared" si="9"/>
        <v>0</v>
      </c>
      <c r="O50" s="403">
        <f t="shared" si="10"/>
        <v>0</v>
      </c>
      <c r="P50" s="400"/>
      <c r="Q50" s="403"/>
      <c r="R50" s="403"/>
    </row>
    <row r="51" spans="1:18" ht="20.100000000000001" customHeight="1" x14ac:dyDescent="0.25">
      <c r="A51" s="240">
        <v>8</v>
      </c>
      <c r="B51" s="380"/>
      <c r="C51" s="381"/>
      <c r="D51" s="382"/>
      <c r="E51" s="381"/>
      <c r="F51" s="265" t="s">
        <v>100</v>
      </c>
      <c r="G51" s="122">
        <f>MAX(O44:O52)</f>
        <v>0</v>
      </c>
      <c r="H51" s="125" t="str">
        <f>+IF(G51&lt;'Interpolación patrones'!D9,"SI","NO")</f>
        <v>SI</v>
      </c>
      <c r="I51" s="403"/>
      <c r="J51" s="403"/>
      <c r="K51" s="403"/>
      <c r="L51" s="409">
        <f>+'RT03-F58'!B51*'Interpolación patrones'!$I$14+'Interpolación patrones'!$J$14+B51</f>
        <v>-5.0212526836015743E-2</v>
      </c>
      <c r="M51" s="409">
        <f>+'RT03-F58'!C51*'Interpolación patrones'!$B$14+'Interpolación patrones'!$C$14+C51</f>
        <v>-7.7668845596522322</v>
      </c>
      <c r="N51" s="403">
        <f t="shared" si="9"/>
        <v>0</v>
      </c>
      <c r="O51" s="403">
        <f t="shared" si="10"/>
        <v>0</v>
      </c>
      <c r="P51" s="403"/>
      <c r="Q51" s="403"/>
      <c r="R51" s="403"/>
    </row>
    <row r="52" spans="1:18" ht="20.100000000000001" customHeight="1" x14ac:dyDescent="0.25">
      <c r="A52" s="240">
        <v>9</v>
      </c>
      <c r="B52" s="380"/>
      <c r="C52" s="381"/>
      <c r="D52" s="382"/>
      <c r="E52" s="381"/>
      <c r="F52" s="831" t="s">
        <v>101</v>
      </c>
      <c r="G52" s="812" t="str">
        <f>+IF(AND(H50="SI",H51="SI"),"SI","NO")</f>
        <v>SI</v>
      </c>
      <c r="H52" s="403"/>
      <c r="I52" s="403"/>
      <c r="J52" s="403"/>
      <c r="K52" s="403"/>
      <c r="L52" s="409">
        <f>+'RT03-F58'!B52*'Interpolación patrones'!$I$14+'Interpolación patrones'!$J$14+B52</f>
        <v>-5.0212526836015743E-2</v>
      </c>
      <c r="M52" s="409">
        <f>+'RT03-F58'!C52*'Interpolación patrones'!$B$14+'Interpolación patrones'!$C$14+C52</f>
        <v>-7.7668845596522322</v>
      </c>
      <c r="N52" s="403">
        <f t="shared" si="9"/>
        <v>0</v>
      </c>
      <c r="O52" s="403">
        <f t="shared" si="10"/>
        <v>0</v>
      </c>
      <c r="P52" s="403"/>
      <c r="Q52" s="403"/>
      <c r="R52" s="403"/>
    </row>
    <row r="53" spans="1:18" ht="20.100000000000001" customHeight="1" x14ac:dyDescent="0.25">
      <c r="A53" s="240" t="s">
        <v>102</v>
      </c>
      <c r="B53" s="257" t="e">
        <f>AVERAGE(B44:B52)</f>
        <v>#DIV/0!</v>
      </c>
      <c r="C53" s="245" t="e">
        <f t="shared" ref="C53" si="11">AVERAGE(C44:C52)</f>
        <v>#DIV/0!</v>
      </c>
      <c r="D53" s="254" t="e">
        <f>AVERAGE(D44:D52)</f>
        <v>#DIV/0!</v>
      </c>
      <c r="E53" s="245" t="e">
        <f>AVERAGE(E44:E52)</f>
        <v>#DIV/0!</v>
      </c>
      <c r="F53" s="832"/>
      <c r="G53" s="812"/>
      <c r="H53" s="400"/>
      <c r="I53" s="403"/>
      <c r="J53" s="403"/>
      <c r="K53" s="110" t="s">
        <v>102</v>
      </c>
      <c r="L53" s="121">
        <f>+AVERAGE(L44:L52)</f>
        <v>-5.0212526836015743E-2</v>
      </c>
      <c r="M53" s="121">
        <f>+AVERAGE(M44:M52)</f>
        <v>-7.7668845596522322</v>
      </c>
      <c r="N53" s="403"/>
      <c r="O53" s="403"/>
      <c r="P53" s="403"/>
      <c r="Q53" s="403"/>
      <c r="R53" s="403"/>
    </row>
    <row r="54" spans="1:18" ht="20.100000000000001" customHeight="1" thickBot="1" x14ac:dyDescent="0.3">
      <c r="A54" s="241" t="s">
        <v>103</v>
      </c>
      <c r="B54" s="129" t="e">
        <f>_xlfn.STDEV.S(B44:B52)</f>
        <v>#DIV/0!</v>
      </c>
      <c r="C54" s="246" t="e">
        <f t="shared" ref="C54:E54" si="12">_xlfn.STDEV.S(C44:C52)</f>
        <v>#DIV/0!</v>
      </c>
      <c r="D54" s="243" t="e">
        <f t="shared" si="12"/>
        <v>#DIV/0!</v>
      </c>
      <c r="E54" s="246" t="e">
        <f t="shared" si="12"/>
        <v>#DIV/0!</v>
      </c>
      <c r="F54" s="413"/>
      <c r="G54" s="413"/>
      <c r="H54" s="413"/>
      <c r="I54" s="413"/>
      <c r="J54" s="413"/>
      <c r="K54" s="111" t="s">
        <v>103</v>
      </c>
      <c r="L54" s="127">
        <f>_xlfn.STDEV.S(L44:L52)</f>
        <v>0</v>
      </c>
      <c r="M54" s="126">
        <f>_xlfn.STDEV.S(M44:M52)</f>
        <v>0</v>
      </c>
      <c r="N54" s="403"/>
      <c r="O54" s="403"/>
      <c r="P54" s="403"/>
      <c r="Q54" s="403"/>
      <c r="R54" s="403"/>
    </row>
    <row r="55" spans="1:18" ht="20.100000000000001" customHeight="1" x14ac:dyDescent="0.25">
      <c r="A55" s="403"/>
      <c r="B55" s="403"/>
      <c r="C55" s="403"/>
      <c r="D55" s="403"/>
      <c r="E55" s="403"/>
      <c r="F55" s="400"/>
      <c r="G55" s="400"/>
      <c r="H55" s="403"/>
      <c r="I55" s="403"/>
      <c r="J55" s="403"/>
      <c r="K55" s="403"/>
      <c r="L55" s="403"/>
      <c r="M55" s="403"/>
      <c r="N55" s="403"/>
      <c r="O55" s="403"/>
      <c r="P55" s="403"/>
      <c r="Q55" s="403"/>
      <c r="R55" s="403"/>
    </row>
    <row r="56" spans="1:18" ht="20.100000000000001" hidden="1" customHeight="1" thickBot="1" x14ac:dyDescent="0.3">
      <c r="A56" s="49" t="s">
        <v>106</v>
      </c>
      <c r="B56" s="53"/>
      <c r="C56" s="63" t="s">
        <v>10</v>
      </c>
      <c r="D56" s="53"/>
      <c r="E56" s="63" t="s">
        <v>77</v>
      </c>
      <c r="F56" s="400"/>
      <c r="G56" s="400"/>
      <c r="H56" s="405"/>
      <c r="I56" s="405"/>
      <c r="J56" s="406"/>
      <c r="K56" s="403"/>
      <c r="L56" s="403"/>
      <c r="M56" s="403"/>
      <c r="N56" s="403"/>
      <c r="O56" s="403"/>
      <c r="P56" s="403"/>
      <c r="Q56" s="403"/>
      <c r="R56" s="403"/>
    </row>
    <row r="57" spans="1:18" ht="20.100000000000001" hidden="1" customHeight="1" x14ac:dyDescent="0.25">
      <c r="A57" s="50" t="s">
        <v>78</v>
      </c>
      <c r="B57" s="52" t="s">
        <v>79</v>
      </c>
      <c r="C57" s="52" t="s">
        <v>104</v>
      </c>
      <c r="D57" s="52" t="s">
        <v>81</v>
      </c>
      <c r="E57" s="52" t="s">
        <v>105</v>
      </c>
      <c r="F57" s="103" t="s">
        <v>83</v>
      </c>
      <c r="G57" s="421"/>
      <c r="H57" s="403"/>
      <c r="I57" s="403"/>
      <c r="J57" s="401"/>
      <c r="K57" s="403"/>
      <c r="L57" s="403"/>
      <c r="M57" s="403"/>
      <c r="N57" s="403"/>
      <c r="O57" s="403"/>
      <c r="P57" s="403"/>
      <c r="Q57" s="403"/>
      <c r="R57" s="403"/>
    </row>
    <row r="58" spans="1:18" ht="20.100000000000001" hidden="1" customHeight="1" thickBot="1" x14ac:dyDescent="0.3">
      <c r="A58" s="50">
        <v>1</v>
      </c>
      <c r="B58" s="54"/>
      <c r="C58" s="54"/>
      <c r="D58" s="54"/>
      <c r="E58" s="54"/>
      <c r="F58" s="103" t="s">
        <v>88</v>
      </c>
      <c r="G58" s="422"/>
      <c r="H58" s="403"/>
      <c r="I58" s="403"/>
      <c r="J58" s="401"/>
      <c r="K58" s="47"/>
      <c r="L58" s="47"/>
      <c r="M58" s="403"/>
      <c r="N58" s="403"/>
      <c r="O58" s="423"/>
      <c r="P58" s="403"/>
      <c r="Q58" s="403"/>
      <c r="R58" s="403"/>
    </row>
    <row r="59" spans="1:18" ht="20.100000000000001" hidden="1" customHeight="1" thickBot="1" x14ac:dyDescent="0.3">
      <c r="A59" s="50">
        <v>2</v>
      </c>
      <c r="B59" s="54"/>
      <c r="C59" s="54"/>
      <c r="D59" s="54"/>
      <c r="E59" s="54"/>
      <c r="F59" s="103" t="s">
        <v>89</v>
      </c>
      <c r="G59" s="833"/>
      <c r="H59" s="834"/>
      <c r="I59" s="835"/>
      <c r="J59" s="401"/>
      <c r="K59" s="403"/>
      <c r="L59" s="403"/>
      <c r="M59" s="403"/>
      <c r="N59" s="403"/>
      <c r="O59" s="403"/>
      <c r="P59" s="403"/>
      <c r="Q59" s="403"/>
      <c r="R59" s="403"/>
    </row>
    <row r="60" spans="1:18" ht="20.100000000000001" hidden="1" customHeight="1" thickBot="1" x14ac:dyDescent="0.3">
      <c r="A60" s="50">
        <v>3</v>
      </c>
      <c r="B60" s="54"/>
      <c r="C60" s="54"/>
      <c r="D60" s="54"/>
      <c r="E60" s="54"/>
      <c r="F60" s="103" t="s">
        <v>91</v>
      </c>
      <c r="G60" s="70" t="s">
        <v>41</v>
      </c>
      <c r="H60" s="400"/>
      <c r="I60" s="400"/>
      <c r="J60" s="401"/>
      <c r="K60" s="403"/>
      <c r="L60" s="403"/>
      <c r="M60" s="403"/>
      <c r="N60" s="403"/>
      <c r="O60" s="403"/>
      <c r="P60" s="403"/>
      <c r="Q60" s="403"/>
      <c r="R60" s="403"/>
    </row>
    <row r="61" spans="1:18" ht="20.100000000000001" hidden="1" customHeight="1" thickBot="1" x14ac:dyDescent="0.3">
      <c r="A61" s="50">
        <v>4</v>
      </c>
      <c r="B61" s="54"/>
      <c r="C61" s="54"/>
      <c r="D61" s="54"/>
      <c r="E61" s="54"/>
      <c r="F61" s="103" t="s">
        <v>92</v>
      </c>
      <c r="G61" s="424"/>
      <c r="H61" s="425" t="s">
        <v>94</v>
      </c>
      <c r="I61" s="426" t="s">
        <v>95</v>
      </c>
      <c r="J61" s="427"/>
      <c r="K61" s="403"/>
      <c r="L61" s="403"/>
      <c r="M61" s="403"/>
      <c r="N61" s="403"/>
      <c r="O61" s="403"/>
      <c r="P61" s="403"/>
      <c r="Q61" s="403"/>
      <c r="R61" s="403"/>
    </row>
    <row r="62" spans="1:18" ht="20.100000000000001" hidden="1" customHeight="1" x14ac:dyDescent="0.25">
      <c r="A62" s="50">
        <v>5</v>
      </c>
      <c r="B62" s="54"/>
      <c r="C62" s="54"/>
      <c r="D62" s="54"/>
      <c r="E62" s="54"/>
      <c r="F62" s="56" t="s">
        <v>97</v>
      </c>
      <c r="G62" s="56" t="s">
        <v>98</v>
      </c>
      <c r="H62" s="56" t="s">
        <v>97</v>
      </c>
      <c r="I62" s="62" t="s">
        <v>98</v>
      </c>
      <c r="J62" s="428"/>
      <c r="K62" s="403"/>
      <c r="L62" s="403"/>
      <c r="M62" s="403"/>
      <c r="N62" s="403"/>
      <c r="O62" s="403"/>
      <c r="P62" s="403"/>
      <c r="Q62" s="403"/>
      <c r="R62" s="403"/>
    </row>
    <row r="63" spans="1:18" ht="20.100000000000001" hidden="1" customHeight="1" thickBot="1" x14ac:dyDescent="0.3">
      <c r="A63" s="50">
        <v>6</v>
      </c>
      <c r="B63" s="54"/>
      <c r="C63" s="54"/>
      <c r="D63" s="54"/>
      <c r="E63" s="54"/>
      <c r="F63" s="429"/>
      <c r="G63" s="430"/>
      <c r="H63" s="431">
        <f>+F63*'Interpolación Condi Amb TH'!$B$15+'Interpolación Condi Amb TH'!$C$15+F63</f>
        <v>-0.25855281124799306</v>
      </c>
      <c r="I63" s="432">
        <f>+G63*'Interpolación Condi Amb TH'!$F$15+'Interpolación Condi Amb TH'!G60+G63</f>
        <v>0</v>
      </c>
      <c r="J63" s="428"/>
      <c r="K63" s="403"/>
      <c r="L63" s="403"/>
      <c r="M63" s="403"/>
      <c r="N63" s="403"/>
      <c r="O63" s="403"/>
      <c r="P63" s="403"/>
      <c r="Q63" s="403"/>
      <c r="R63" s="403"/>
    </row>
    <row r="64" spans="1:18" ht="20.100000000000001" hidden="1" customHeight="1" thickBot="1" x14ac:dyDescent="0.3">
      <c r="A64" s="50">
        <v>7</v>
      </c>
      <c r="B64" s="54"/>
      <c r="C64" s="54"/>
      <c r="D64" s="54"/>
      <c r="E64" s="54"/>
      <c r="F64" s="94" t="s">
        <v>107</v>
      </c>
      <c r="G64" s="403"/>
      <c r="H64" s="403"/>
      <c r="I64" s="403"/>
      <c r="J64" s="428"/>
      <c r="K64" s="403"/>
      <c r="L64" s="403"/>
      <c r="M64" s="403"/>
      <c r="N64" s="403"/>
      <c r="O64" s="403"/>
      <c r="P64" s="403"/>
      <c r="Q64" s="403"/>
      <c r="R64" s="403"/>
    </row>
    <row r="65" spans="1:18" ht="20.100000000000001" hidden="1" customHeight="1" thickBot="1" x14ac:dyDescent="0.3">
      <c r="A65" s="50">
        <v>8</v>
      </c>
      <c r="B65" s="54"/>
      <c r="C65" s="54"/>
      <c r="D65" s="54"/>
      <c r="E65" s="54"/>
      <c r="F65" s="55" t="s">
        <v>108</v>
      </c>
      <c r="G65" s="433">
        <f>+ABS(MAX(L58:L66)-MIN(L58:L66))</f>
        <v>0</v>
      </c>
      <c r="H65" s="434" t="str">
        <f>+IF(G65&lt;'Resultados medios Camara Climat'!D25,"SI","NO")</f>
        <v>NO</v>
      </c>
      <c r="I65" s="403"/>
      <c r="J65" s="428"/>
      <c r="K65" s="403"/>
      <c r="L65" s="403"/>
      <c r="M65" s="403"/>
      <c r="N65" s="403"/>
      <c r="O65" s="403"/>
      <c r="P65" s="403"/>
      <c r="Q65" s="403"/>
      <c r="R65" s="403"/>
    </row>
    <row r="66" spans="1:18" ht="20.100000000000001" hidden="1" customHeight="1" x14ac:dyDescent="0.25">
      <c r="A66" s="50">
        <v>9</v>
      </c>
      <c r="B66" s="54"/>
      <c r="C66" s="54"/>
      <c r="D66" s="54"/>
      <c r="E66" s="54"/>
      <c r="F66" s="836" t="s">
        <v>101</v>
      </c>
      <c r="G66" s="838" t="str">
        <f>+IF(H65="SI","SI","NO")</f>
        <v>NO</v>
      </c>
      <c r="H66" s="403"/>
      <c r="I66" s="403"/>
      <c r="J66" s="428"/>
      <c r="K66" s="403"/>
      <c r="L66" s="403"/>
      <c r="M66" s="403"/>
      <c r="N66" s="403"/>
      <c r="O66" s="403"/>
      <c r="P66" s="403"/>
      <c r="Q66" s="403"/>
      <c r="R66" s="403"/>
    </row>
    <row r="67" spans="1:18" ht="20.100000000000001" hidden="1" customHeight="1" thickBot="1" x14ac:dyDescent="0.3">
      <c r="A67" s="50" t="s">
        <v>102</v>
      </c>
      <c r="B67" s="60"/>
      <c r="C67" s="60"/>
      <c r="D67" s="60"/>
      <c r="E67" s="60"/>
      <c r="F67" s="837"/>
      <c r="G67" s="839"/>
      <c r="H67" s="403"/>
      <c r="I67" s="403"/>
      <c r="J67" s="428"/>
      <c r="K67" s="403"/>
      <c r="L67" s="403"/>
      <c r="M67" s="403"/>
      <c r="N67" s="403"/>
      <c r="O67" s="403"/>
      <c r="P67" s="403"/>
      <c r="Q67" s="403"/>
      <c r="R67" s="403"/>
    </row>
    <row r="68" spans="1:18" ht="20.100000000000001" hidden="1" customHeight="1" thickBot="1" x14ac:dyDescent="0.3">
      <c r="A68" s="51" t="s">
        <v>103</v>
      </c>
      <c r="B68" s="60"/>
      <c r="C68" s="60"/>
      <c r="D68" s="60"/>
      <c r="E68" s="60"/>
      <c r="F68" s="413"/>
      <c r="G68" s="413"/>
      <c r="H68" s="413"/>
      <c r="I68" s="413"/>
      <c r="J68" s="435"/>
      <c r="K68" s="403"/>
      <c r="L68" s="403"/>
      <c r="M68" s="403"/>
      <c r="N68" s="403"/>
      <c r="O68" s="403"/>
      <c r="P68" s="403"/>
      <c r="Q68" s="403"/>
      <c r="R68" s="403"/>
    </row>
    <row r="69" spans="1:18" ht="20.100000000000001" customHeight="1" thickBot="1" x14ac:dyDescent="0.3">
      <c r="A69" s="403"/>
      <c r="B69" s="403"/>
      <c r="C69" s="403"/>
      <c r="D69" s="403"/>
      <c r="E69" s="403"/>
      <c r="F69" s="403"/>
      <c r="G69" s="403"/>
      <c r="H69" s="403"/>
      <c r="I69" s="403"/>
      <c r="J69" s="403"/>
      <c r="K69" s="403"/>
      <c r="L69" s="403"/>
      <c r="M69" s="403"/>
      <c r="N69" s="403"/>
      <c r="O69" s="403"/>
      <c r="P69" s="403"/>
      <c r="Q69" s="403"/>
      <c r="R69" s="403"/>
    </row>
    <row r="70" spans="1:18" s="95" customFormat="1" ht="33" customHeight="1" thickBot="1" x14ac:dyDescent="0.3">
      <c r="A70" s="49" t="s">
        <v>109</v>
      </c>
      <c r="B70" s="107"/>
      <c r="C70" s="107"/>
      <c r="D70" s="107"/>
      <c r="E70" s="107"/>
      <c r="F70" s="107"/>
      <c r="G70" s="107"/>
      <c r="H70" s="107"/>
      <c r="I70" s="107"/>
      <c r="J70" s="107"/>
      <c r="K70" s="107"/>
      <c r="L70" s="108"/>
      <c r="M70" s="47"/>
      <c r="N70" s="47"/>
      <c r="O70" s="47"/>
      <c r="P70" s="47"/>
      <c r="Q70" s="47"/>
      <c r="R70" s="47"/>
    </row>
    <row r="71" spans="1:18" ht="20.100000000000001" customHeight="1" x14ac:dyDescent="0.25">
      <c r="A71" s="258" t="s">
        <v>76</v>
      </c>
      <c r="B71" s="255">
        <v>10</v>
      </c>
      <c r="C71" s="262" t="s">
        <v>10</v>
      </c>
      <c r="D71" s="266">
        <v>50</v>
      </c>
      <c r="E71" s="262" t="s">
        <v>77</v>
      </c>
      <c r="F71" s="403"/>
      <c r="G71" s="403"/>
      <c r="H71" s="403"/>
      <c r="I71" s="403"/>
      <c r="J71" s="403"/>
      <c r="K71" s="403"/>
      <c r="L71" s="428"/>
      <c r="M71" s="403"/>
      <c r="N71" s="403"/>
      <c r="O71" s="403"/>
      <c r="P71" s="403"/>
      <c r="Q71" s="403"/>
      <c r="R71" s="403"/>
    </row>
    <row r="72" spans="1:18" ht="20.100000000000001" customHeight="1" x14ac:dyDescent="0.25">
      <c r="A72" s="118" t="s">
        <v>78</v>
      </c>
      <c r="B72" s="263" t="s">
        <v>79</v>
      </c>
      <c r="C72" s="264" t="s">
        <v>104</v>
      </c>
      <c r="D72" s="260" t="s">
        <v>81</v>
      </c>
      <c r="E72" s="251" t="s">
        <v>105</v>
      </c>
      <c r="F72" s="52" t="s">
        <v>83</v>
      </c>
      <c r="G72" s="417"/>
      <c r="H72" s="403"/>
      <c r="I72" s="403"/>
      <c r="J72" s="403"/>
      <c r="K72" s="403"/>
      <c r="L72" s="65" t="s">
        <v>84</v>
      </c>
      <c r="M72" s="65" t="s">
        <v>85</v>
      </c>
      <c r="N72" s="403" t="s">
        <v>86</v>
      </c>
      <c r="O72" s="403" t="s">
        <v>87</v>
      </c>
      <c r="P72" s="403"/>
      <c r="Q72" s="403"/>
      <c r="R72" s="403"/>
    </row>
    <row r="73" spans="1:18" ht="20.100000000000001" customHeight="1" x14ac:dyDescent="0.25">
      <c r="A73" s="118">
        <v>1</v>
      </c>
      <c r="B73" s="380"/>
      <c r="C73" s="381"/>
      <c r="D73" s="380"/>
      <c r="E73" s="381"/>
      <c r="F73" s="52" t="s">
        <v>88</v>
      </c>
      <c r="G73" s="418"/>
      <c r="H73" s="403"/>
      <c r="I73" s="403"/>
      <c r="J73" s="403"/>
      <c r="K73" s="403"/>
      <c r="L73" s="416">
        <f>+'RT03-F58'!B73*'Interpolación patrones'!$I$14+'Interpolación patrones'!$J$14+B73</f>
        <v>-5.0212526836015743E-2</v>
      </c>
      <c r="M73" s="416">
        <f>+'RT03-F58'!C73*'Interpolación patrones'!$B$14+'Interpolación patrones'!$C$14+C73</f>
        <v>-7.7668845596522322</v>
      </c>
      <c r="N73" s="403">
        <f>+ABS($L$82-L73)</f>
        <v>0</v>
      </c>
      <c r="O73" s="403">
        <f>+ABS($M$82-M73)</f>
        <v>0</v>
      </c>
      <c r="P73" s="403"/>
      <c r="Q73" s="403"/>
      <c r="R73" s="403"/>
    </row>
    <row r="74" spans="1:18" ht="20.100000000000001" customHeight="1" x14ac:dyDescent="0.25">
      <c r="A74" s="118">
        <v>2</v>
      </c>
      <c r="B74" s="380"/>
      <c r="C74" s="381"/>
      <c r="D74" s="380"/>
      <c r="E74" s="381"/>
      <c r="F74" s="112" t="s">
        <v>89</v>
      </c>
      <c r="G74" s="827" t="str">
        <f>G15</f>
        <v>M-011</v>
      </c>
      <c r="H74" s="827"/>
      <c r="I74" s="827"/>
      <c r="J74" s="403"/>
      <c r="K74" s="403"/>
      <c r="L74" s="409">
        <f>+'RT03-F58'!B74*'Interpolación patrones'!$I$14+'Interpolación patrones'!$J$14+B74</f>
        <v>-5.0212526836015743E-2</v>
      </c>
      <c r="M74" s="409">
        <f>+'RT03-F58'!C74*'Interpolación patrones'!$B$14+'Interpolación patrones'!$C$14+C74</f>
        <v>-7.7668845596522322</v>
      </c>
      <c r="N74" s="403">
        <f t="shared" ref="N74:N80" si="13">+ABS($L$82-L74)</f>
        <v>0</v>
      </c>
      <c r="O74" s="403">
        <f t="shared" ref="O74:O81" si="14">+ABS($M$82-M74)</f>
        <v>0</v>
      </c>
      <c r="P74" s="403"/>
      <c r="Q74" s="403"/>
      <c r="R74" s="403"/>
    </row>
    <row r="75" spans="1:18" ht="20.100000000000001" customHeight="1" x14ac:dyDescent="0.25">
      <c r="A75" s="118">
        <v>3</v>
      </c>
      <c r="B75" s="380"/>
      <c r="C75" s="381"/>
      <c r="D75" s="380"/>
      <c r="E75" s="381"/>
      <c r="F75" s="103" t="s">
        <v>91</v>
      </c>
      <c r="G75" s="114" t="s">
        <v>41</v>
      </c>
      <c r="H75" s="400"/>
      <c r="I75" s="400"/>
      <c r="J75" s="403"/>
      <c r="K75" s="403"/>
      <c r="L75" s="409">
        <f>+'RT03-F58'!B75*'Interpolación patrones'!$I$14+'Interpolación patrones'!$J$14+B75</f>
        <v>-5.0212526836015743E-2</v>
      </c>
      <c r="M75" s="409">
        <f>+'RT03-F58'!C75*'Interpolación patrones'!$B$14+'Interpolación patrones'!$C$14+C75</f>
        <v>-7.7668845596522322</v>
      </c>
      <c r="N75" s="403">
        <f t="shared" si="13"/>
        <v>0</v>
      </c>
      <c r="O75" s="403">
        <f t="shared" si="14"/>
        <v>0</v>
      </c>
      <c r="P75" s="403"/>
      <c r="Q75" s="403"/>
      <c r="R75" s="403"/>
    </row>
    <row r="76" spans="1:18" ht="20.100000000000001" customHeight="1" x14ac:dyDescent="0.25">
      <c r="A76" s="118">
        <v>4</v>
      </c>
      <c r="B76" s="380"/>
      <c r="C76" s="381"/>
      <c r="D76" s="380"/>
      <c r="E76" s="381"/>
      <c r="F76" s="103" t="s">
        <v>92</v>
      </c>
      <c r="G76" s="253" t="s">
        <v>93</v>
      </c>
      <c r="H76" s="106" t="s">
        <v>94</v>
      </c>
      <c r="I76" s="56" t="s">
        <v>95</v>
      </c>
      <c r="J76" s="238" t="str">
        <f>J17</f>
        <v>TH-013</v>
      </c>
      <c r="K76" s="403"/>
      <c r="L76" s="409">
        <f>+'RT03-F58'!B76*'Interpolación patrones'!$I$14+'Interpolación patrones'!$J$14+B76</f>
        <v>-5.0212526836015743E-2</v>
      </c>
      <c r="M76" s="409">
        <f>+'RT03-F58'!C76*'Interpolación patrones'!$B$14+'Interpolación patrones'!$C$14+C76</f>
        <v>-7.7668845596522322</v>
      </c>
      <c r="N76" s="403">
        <f t="shared" si="13"/>
        <v>0</v>
      </c>
      <c r="O76" s="403">
        <f t="shared" si="14"/>
        <v>0</v>
      </c>
      <c r="P76" s="403"/>
      <c r="Q76" s="403"/>
      <c r="R76" s="403"/>
    </row>
    <row r="77" spans="1:18" ht="20.100000000000001" customHeight="1" x14ac:dyDescent="0.25">
      <c r="A77" s="118">
        <v>5</v>
      </c>
      <c r="B77" s="380"/>
      <c r="C77" s="381"/>
      <c r="D77" s="380"/>
      <c r="E77" s="381"/>
      <c r="F77" s="52" t="s">
        <v>97</v>
      </c>
      <c r="G77" s="56" t="s">
        <v>98</v>
      </c>
      <c r="H77" s="56" t="s">
        <v>97</v>
      </c>
      <c r="I77" s="56" t="s">
        <v>98</v>
      </c>
      <c r="J77" s="403"/>
      <c r="K77" s="403"/>
      <c r="L77" s="409">
        <f>+'RT03-F58'!B77*'Interpolación patrones'!$I$14+'Interpolación patrones'!$J$14+B77</f>
        <v>-5.0212526836015743E-2</v>
      </c>
      <c r="M77" s="409">
        <f>+'RT03-F58'!C77*'Interpolación patrones'!$B$14+'Interpolación patrones'!$C$14+C77</f>
        <v>-7.7668845596522322</v>
      </c>
      <c r="N77" s="403">
        <f t="shared" si="13"/>
        <v>0</v>
      </c>
      <c r="O77" s="403">
        <f t="shared" si="14"/>
        <v>0</v>
      </c>
      <c r="P77" s="403"/>
      <c r="Q77" s="403"/>
      <c r="R77" s="403"/>
    </row>
    <row r="78" spans="1:18" ht="20.100000000000001" customHeight="1" x14ac:dyDescent="0.25">
      <c r="A78" s="118">
        <v>6</v>
      </c>
      <c r="B78" s="380"/>
      <c r="C78" s="381"/>
      <c r="D78" s="380"/>
      <c r="E78" s="381"/>
      <c r="F78" s="383"/>
      <c r="G78" s="384"/>
      <c r="H78" s="109">
        <f>+F78*'Interpolación Condi Amb TH'!$B$15+'Interpolación Condi Amb TH'!$C$15+F78</f>
        <v>-0.25855281124799306</v>
      </c>
      <c r="I78" s="113">
        <f>+G78*'Interpolación Condi Amb TH'!$F$15+'Interpolación Condi Amb TH'!G15+G78</f>
        <v>-4.2136530955014422</v>
      </c>
      <c r="J78" s="403"/>
      <c r="K78" s="403"/>
      <c r="L78" s="409">
        <f>+'RT03-F58'!B78*'Interpolación patrones'!$I$14+'Interpolación patrones'!$J$14+B78</f>
        <v>-5.0212526836015743E-2</v>
      </c>
      <c r="M78" s="409">
        <f>+'RT03-F58'!C78*'Interpolación patrones'!$B$14+'Interpolación patrones'!$C$14+C78</f>
        <v>-7.7668845596522322</v>
      </c>
      <c r="N78" s="403">
        <f t="shared" si="13"/>
        <v>0</v>
      </c>
      <c r="O78" s="403">
        <f t="shared" si="14"/>
        <v>0</v>
      </c>
      <c r="P78" s="403"/>
      <c r="Q78" s="403"/>
      <c r="R78" s="403"/>
    </row>
    <row r="79" spans="1:18" ht="20.100000000000001" customHeight="1" x14ac:dyDescent="0.25">
      <c r="A79" s="118">
        <v>7</v>
      </c>
      <c r="B79" s="380"/>
      <c r="C79" s="381"/>
      <c r="D79" s="380"/>
      <c r="E79" s="381"/>
      <c r="F79" s="265" t="s">
        <v>99</v>
      </c>
      <c r="G79" s="124">
        <f>MAX(N73:N81)</f>
        <v>0</v>
      </c>
      <c r="H79" s="125" t="str">
        <f>+IF(G79&lt;'Interpolación patrones'!K7,"SI","NO")</f>
        <v>SI</v>
      </c>
      <c r="I79" s="46"/>
      <c r="J79" s="403"/>
      <c r="K79" s="403"/>
      <c r="L79" s="409">
        <f>+'RT03-F58'!B79*'Interpolación patrones'!$I$14+'Interpolación patrones'!$J$14+B79</f>
        <v>-5.0212526836015743E-2</v>
      </c>
      <c r="M79" s="409">
        <f>+'RT03-F58'!C79*'Interpolación patrones'!$B$14+'Interpolación patrones'!$C$14+C79</f>
        <v>-7.7668845596522322</v>
      </c>
      <c r="N79" s="403">
        <f t="shared" si="13"/>
        <v>0</v>
      </c>
      <c r="O79" s="403">
        <f t="shared" si="14"/>
        <v>0</v>
      </c>
      <c r="P79" s="403"/>
      <c r="Q79" s="403"/>
      <c r="R79" s="403"/>
    </row>
    <row r="80" spans="1:18" ht="20.100000000000001" customHeight="1" x14ac:dyDescent="0.25">
      <c r="A80" s="118">
        <v>8</v>
      </c>
      <c r="B80" s="380"/>
      <c r="C80" s="381"/>
      <c r="D80" s="380"/>
      <c r="E80" s="381"/>
      <c r="F80" s="265" t="s">
        <v>100</v>
      </c>
      <c r="G80" s="124">
        <f>MAX(O73:O81)</f>
        <v>0</v>
      </c>
      <c r="H80" s="125" t="str">
        <f>+IF(G80&lt;'Interpolación patrones'!D7,"SI","NO")</f>
        <v>SI</v>
      </c>
      <c r="I80" s="46"/>
      <c r="J80" s="403"/>
      <c r="K80" s="403"/>
      <c r="L80" s="409">
        <f>+'RT03-F58'!B80*'Interpolación patrones'!$I$14+'Interpolación patrones'!$J$14+B80</f>
        <v>-5.0212526836015743E-2</v>
      </c>
      <c r="M80" s="409">
        <f>+'RT03-F58'!C80*'Interpolación patrones'!$B$14+'Interpolación patrones'!$C$14+C80</f>
        <v>-7.7668845596522322</v>
      </c>
      <c r="N80" s="403">
        <f t="shared" si="13"/>
        <v>0</v>
      </c>
      <c r="O80" s="403">
        <f t="shared" si="14"/>
        <v>0</v>
      </c>
      <c r="P80" s="403"/>
      <c r="Q80" s="403"/>
      <c r="R80" s="403"/>
    </row>
    <row r="81" spans="1:18" ht="20.100000000000001" customHeight="1" x14ac:dyDescent="0.25">
      <c r="A81" s="118">
        <v>9</v>
      </c>
      <c r="B81" s="380"/>
      <c r="C81" s="381"/>
      <c r="D81" s="380"/>
      <c r="E81" s="381"/>
      <c r="F81" s="811" t="s">
        <v>101</v>
      </c>
      <c r="G81" s="812" t="str">
        <f>+IF(AND(H79="SI",H80="SI"),"SI","NO")</f>
        <v>SI</v>
      </c>
      <c r="H81" s="46"/>
      <c r="I81" s="46"/>
      <c r="J81" s="403"/>
      <c r="K81" s="403"/>
      <c r="L81" s="409">
        <f>+'RT03-F58'!B81*'Interpolación patrones'!$I$14+'Interpolación patrones'!$J$14+B81</f>
        <v>-5.0212526836015743E-2</v>
      </c>
      <c r="M81" s="409">
        <f>+'RT03-F58'!C81*'Interpolación patrones'!$B$14+'Interpolación patrones'!$C$14+C81</f>
        <v>-7.7668845596522322</v>
      </c>
      <c r="N81" s="403">
        <f>+ABS($L$82-L81)</f>
        <v>0</v>
      </c>
      <c r="O81" s="403">
        <f t="shared" si="14"/>
        <v>0</v>
      </c>
      <c r="P81" s="403"/>
      <c r="Q81" s="403"/>
      <c r="R81" s="403"/>
    </row>
    <row r="82" spans="1:18" ht="20.100000000000001" customHeight="1" x14ac:dyDescent="0.25">
      <c r="A82" s="118" t="s">
        <v>102</v>
      </c>
      <c r="B82" s="257" t="e">
        <f>AVERAGE(B73:B81)</f>
        <v>#DIV/0!</v>
      </c>
      <c r="C82" s="245" t="e">
        <f t="shared" ref="C82" si="15">AVERAGE(C73:C81)</f>
        <v>#DIV/0!</v>
      </c>
      <c r="D82" s="254" t="e">
        <f>AVERAGE(D73:D81)</f>
        <v>#DIV/0!</v>
      </c>
      <c r="E82" s="245" t="e">
        <f t="shared" ref="E82" si="16">AVERAGE(E73:E81)</f>
        <v>#DIV/0!</v>
      </c>
      <c r="F82" s="811"/>
      <c r="G82" s="812"/>
      <c r="H82" s="46"/>
      <c r="I82" s="46"/>
      <c r="J82" s="46"/>
      <c r="K82" s="110" t="s">
        <v>102</v>
      </c>
      <c r="L82" s="121">
        <f>+AVERAGE(L73:L81)</f>
        <v>-5.0212526836015743E-2</v>
      </c>
      <c r="M82" s="121">
        <f>+AVERAGE(M73:M81)</f>
        <v>-7.7668845596522322</v>
      </c>
      <c r="N82" s="403"/>
      <c r="O82" s="403"/>
      <c r="P82" s="403"/>
      <c r="Q82" s="403"/>
      <c r="R82" s="403"/>
    </row>
    <row r="83" spans="1:18" ht="20.100000000000001" customHeight="1" thickBot="1" x14ac:dyDescent="0.3">
      <c r="A83" s="259" t="s">
        <v>103</v>
      </c>
      <c r="B83" s="129" t="e">
        <f>_xlfn.STDEV.S(B73:B81)</f>
        <v>#DIV/0!</v>
      </c>
      <c r="C83" s="246" t="e">
        <f>_xlfn.STDEV.S(C73:C81)</f>
        <v>#DIV/0!</v>
      </c>
      <c r="D83" s="261" t="e">
        <f>_xlfn.STDEV.S(D73:D81)</f>
        <v>#DIV/0!</v>
      </c>
      <c r="E83" s="267" t="e">
        <f>_xlfn.STDEV.S(E73:E81)</f>
        <v>#DIV/0!</v>
      </c>
      <c r="F83" s="61"/>
      <c r="G83" s="61"/>
      <c r="H83" s="61"/>
      <c r="I83" s="61"/>
      <c r="J83" s="61"/>
      <c r="K83" s="111" t="s">
        <v>103</v>
      </c>
      <c r="L83" s="128">
        <f>_xlfn.STDEV.S(L73:L81)</f>
        <v>0</v>
      </c>
      <c r="M83" s="127">
        <f>_xlfn.STDEV.S(M73:M81)</f>
        <v>0</v>
      </c>
      <c r="N83" s="403"/>
      <c r="O83" s="403"/>
      <c r="P83" s="403"/>
      <c r="Q83" s="403"/>
      <c r="R83" s="403"/>
    </row>
    <row r="84" spans="1:18" ht="20.100000000000001" customHeight="1" x14ac:dyDescent="0.25">
      <c r="A84" s="403"/>
      <c r="B84" s="403"/>
      <c r="C84" s="403"/>
      <c r="D84" s="403"/>
      <c r="E84" s="403"/>
      <c r="F84" s="403"/>
      <c r="G84" s="403"/>
      <c r="H84" s="403"/>
      <c r="I84" s="403"/>
      <c r="J84" s="48"/>
      <c r="K84" s="403"/>
      <c r="L84" s="403"/>
      <c r="M84" s="403"/>
      <c r="N84" s="403"/>
      <c r="O84" s="403"/>
      <c r="P84" s="403"/>
      <c r="Q84" s="403"/>
      <c r="R84" s="403"/>
    </row>
    <row r="85" spans="1:18" ht="20.100000000000001" customHeight="1" x14ac:dyDescent="0.25">
      <c r="A85" s="403"/>
      <c r="B85" s="403"/>
      <c r="C85" s="403"/>
      <c r="D85" s="403"/>
      <c r="E85" s="403"/>
      <c r="F85" s="403"/>
      <c r="G85" s="403"/>
      <c r="H85" s="403"/>
      <c r="I85" s="403"/>
      <c r="J85" s="403"/>
      <c r="K85" s="403"/>
      <c r="L85" s="403"/>
      <c r="M85" s="403"/>
      <c r="N85" s="403"/>
      <c r="O85" s="403"/>
      <c r="P85" s="403"/>
      <c r="Q85" s="403"/>
      <c r="R85" s="403"/>
    </row>
    <row r="86" spans="1:18" ht="20.100000000000001" customHeight="1" x14ac:dyDescent="0.25">
      <c r="A86" s="403"/>
      <c r="B86" s="403"/>
      <c r="C86" s="403"/>
      <c r="D86" s="403"/>
      <c r="E86" s="403"/>
      <c r="F86" s="403"/>
      <c r="G86" s="403"/>
      <c r="H86" s="403"/>
      <c r="I86" s="403"/>
      <c r="J86" s="403"/>
      <c r="K86" s="403"/>
      <c r="L86" s="403"/>
      <c r="M86" s="403"/>
      <c r="N86" s="403"/>
      <c r="O86" s="403"/>
      <c r="P86" s="403"/>
      <c r="Q86" s="403"/>
      <c r="R86" s="403"/>
    </row>
    <row r="87" spans="1:18" ht="20.100000000000001" customHeight="1" x14ac:dyDescent="0.25">
      <c r="A87" s="403"/>
      <c r="B87" s="403"/>
      <c r="C87" s="403"/>
      <c r="D87" s="403"/>
      <c r="E87" s="403"/>
      <c r="F87" s="403"/>
      <c r="G87" s="403"/>
      <c r="H87" s="403"/>
      <c r="I87" s="403"/>
      <c r="J87" s="403"/>
      <c r="K87" s="403"/>
      <c r="L87" s="403"/>
      <c r="M87" s="403"/>
      <c r="N87" s="403"/>
      <c r="O87" s="403"/>
      <c r="P87" s="403"/>
      <c r="Q87" s="403"/>
      <c r="R87" s="403"/>
    </row>
    <row r="88" spans="1:18" ht="20.100000000000001" customHeight="1" x14ac:dyDescent="0.25">
      <c r="A88" s="403"/>
      <c r="B88" s="403"/>
      <c r="C88" s="403"/>
      <c r="D88" s="403"/>
      <c r="E88" s="403"/>
      <c r="F88" s="403"/>
      <c r="G88" s="403"/>
      <c r="H88" s="403"/>
      <c r="I88" s="403"/>
      <c r="J88" s="403"/>
      <c r="K88" s="403"/>
      <c r="L88" s="403"/>
      <c r="M88" s="403"/>
      <c r="N88" s="403"/>
      <c r="O88" s="403"/>
      <c r="P88" s="403"/>
      <c r="Q88" s="403"/>
      <c r="R88" s="403"/>
    </row>
    <row r="89" spans="1:18" ht="20.100000000000001" customHeight="1" x14ac:dyDescent="0.25">
      <c r="A89" s="403"/>
      <c r="B89" s="403"/>
      <c r="C89" s="403"/>
      <c r="D89" s="403"/>
      <c r="E89" s="403"/>
      <c r="F89" s="403"/>
      <c r="G89" s="403"/>
      <c r="H89" s="403"/>
      <c r="I89" s="403"/>
      <c r="J89" s="403"/>
      <c r="K89" s="403"/>
      <c r="L89" s="403"/>
      <c r="M89" s="403"/>
      <c r="N89" s="403"/>
      <c r="O89" s="403"/>
      <c r="P89" s="403"/>
      <c r="Q89" s="403"/>
      <c r="R89" s="403"/>
    </row>
    <row r="90" spans="1:18" ht="20.100000000000001" customHeight="1" x14ac:dyDescent="0.25">
      <c r="A90" s="403"/>
      <c r="B90" s="403"/>
      <c r="C90" s="403"/>
      <c r="D90" s="403"/>
      <c r="E90" s="403"/>
      <c r="F90" s="403"/>
      <c r="G90" s="403"/>
      <c r="H90" s="403"/>
      <c r="I90" s="403"/>
      <c r="J90" s="403"/>
      <c r="K90" s="403"/>
      <c r="L90" s="403"/>
      <c r="M90" s="403"/>
      <c r="N90" s="403"/>
      <c r="O90" s="403"/>
      <c r="P90" s="403"/>
      <c r="Q90" s="403"/>
      <c r="R90" s="403"/>
    </row>
    <row r="91" spans="1:18" ht="20.100000000000001" customHeight="1" x14ac:dyDescent="0.25">
      <c r="A91" s="403"/>
      <c r="B91" s="403"/>
      <c r="C91" s="403"/>
      <c r="D91" s="403"/>
      <c r="E91" s="403"/>
      <c r="F91" s="403"/>
      <c r="G91" s="403"/>
      <c r="H91" s="403"/>
      <c r="I91" s="403"/>
      <c r="J91" s="403"/>
      <c r="K91" s="403"/>
      <c r="L91" s="403"/>
      <c r="M91" s="403"/>
      <c r="N91" s="403"/>
      <c r="O91" s="403"/>
      <c r="P91" s="403"/>
      <c r="Q91" s="403"/>
      <c r="R91" s="403"/>
    </row>
    <row r="92" spans="1:18" ht="20.100000000000001" customHeight="1" x14ac:dyDescent="0.25">
      <c r="A92" s="403"/>
      <c r="B92" s="403"/>
      <c r="C92" s="403"/>
      <c r="D92" s="403"/>
      <c r="E92" s="403"/>
      <c r="F92" s="403"/>
      <c r="G92" s="403"/>
      <c r="H92" s="403"/>
      <c r="I92" s="403"/>
      <c r="J92" s="403"/>
      <c r="K92" s="403"/>
      <c r="L92" s="403"/>
      <c r="M92" s="403"/>
      <c r="N92" s="403"/>
      <c r="O92" s="403"/>
      <c r="P92" s="403"/>
      <c r="Q92" s="403"/>
      <c r="R92" s="403"/>
    </row>
    <row r="93" spans="1:18" ht="20.100000000000001" customHeight="1" x14ac:dyDescent="0.25">
      <c r="A93" s="403"/>
      <c r="B93" s="403"/>
      <c r="C93" s="403"/>
      <c r="D93" s="403"/>
      <c r="E93" s="403"/>
      <c r="F93" s="403"/>
      <c r="G93" s="403"/>
      <c r="H93" s="403"/>
      <c r="I93" s="403"/>
      <c r="J93" s="403"/>
      <c r="K93" s="403"/>
      <c r="L93" s="403"/>
      <c r="M93" s="403"/>
      <c r="N93" s="403"/>
      <c r="O93" s="403"/>
      <c r="P93" s="403"/>
      <c r="Q93" s="403"/>
      <c r="R93" s="403"/>
    </row>
    <row r="94" spans="1:18" ht="20.100000000000001" customHeight="1" x14ac:dyDescent="0.25">
      <c r="A94" s="403"/>
      <c r="B94" s="403"/>
      <c r="C94" s="403"/>
      <c r="D94" s="403"/>
      <c r="E94" s="403"/>
      <c r="F94" s="403"/>
      <c r="G94" s="403"/>
      <c r="H94" s="403"/>
      <c r="I94" s="403"/>
      <c r="J94" s="403"/>
      <c r="K94" s="403"/>
      <c r="L94" s="403"/>
      <c r="M94" s="403"/>
      <c r="N94" s="403"/>
      <c r="O94" s="403"/>
      <c r="P94" s="403"/>
      <c r="Q94" s="403"/>
      <c r="R94" s="403"/>
    </row>
    <row r="95" spans="1:18" ht="20.100000000000001" customHeight="1" x14ac:dyDescent="0.25">
      <c r="A95" s="403"/>
      <c r="B95" s="403"/>
      <c r="C95" s="403"/>
      <c r="D95" s="403"/>
      <c r="E95" s="403"/>
      <c r="F95" s="403"/>
      <c r="G95" s="403"/>
      <c r="H95" s="403"/>
      <c r="I95" s="403"/>
      <c r="J95" s="403"/>
      <c r="K95" s="403"/>
      <c r="L95" s="403"/>
      <c r="M95" s="403"/>
      <c r="N95" s="403"/>
      <c r="O95" s="403"/>
      <c r="P95" s="403"/>
      <c r="Q95" s="403"/>
      <c r="R95" s="403"/>
    </row>
    <row r="96" spans="1:18" ht="20.100000000000001" customHeight="1" x14ac:dyDescent="0.25">
      <c r="A96" s="403"/>
      <c r="B96" s="403"/>
      <c r="C96" s="403"/>
      <c r="D96" s="403"/>
      <c r="E96" s="403"/>
      <c r="F96" s="403"/>
      <c r="G96" s="403"/>
      <c r="H96" s="403"/>
      <c r="I96" s="403"/>
      <c r="J96" s="403"/>
      <c r="K96" s="403"/>
      <c r="L96" s="403"/>
      <c r="M96" s="403"/>
      <c r="N96" s="403"/>
      <c r="O96" s="403"/>
      <c r="P96" s="403"/>
      <c r="Q96" s="403"/>
      <c r="R96" s="403"/>
    </row>
    <row r="97" spans="1:18" ht="20.100000000000001" customHeight="1" x14ac:dyDescent="0.25">
      <c r="A97" s="403"/>
      <c r="B97" s="403"/>
      <c r="C97" s="403"/>
      <c r="D97" s="403"/>
      <c r="E97" s="403"/>
      <c r="F97" s="403"/>
      <c r="G97" s="403"/>
      <c r="H97" s="403"/>
      <c r="I97" s="403"/>
      <c r="J97" s="403"/>
      <c r="K97" s="403"/>
      <c r="L97" s="403"/>
      <c r="M97" s="403"/>
      <c r="N97" s="403"/>
      <c r="O97" s="403"/>
      <c r="P97" s="403"/>
      <c r="Q97" s="403"/>
      <c r="R97" s="403"/>
    </row>
    <row r="98" spans="1:18" ht="20.100000000000001" customHeight="1" x14ac:dyDescent="0.25">
      <c r="A98" s="403"/>
      <c r="B98" s="403"/>
      <c r="C98" s="403"/>
      <c r="D98" s="403"/>
      <c r="E98" s="403"/>
      <c r="F98" s="403"/>
      <c r="G98" s="403"/>
      <c r="H98" s="403"/>
      <c r="I98" s="403"/>
      <c r="J98" s="403"/>
      <c r="K98" s="403"/>
      <c r="L98" s="403"/>
      <c r="M98" s="403"/>
      <c r="N98" s="403"/>
      <c r="O98" s="403"/>
      <c r="P98" s="403"/>
      <c r="Q98" s="403"/>
      <c r="R98" s="403"/>
    </row>
    <row r="99" spans="1:18" ht="20.100000000000001" customHeight="1" x14ac:dyDescent="0.25">
      <c r="A99" s="403"/>
      <c r="B99" s="403"/>
      <c r="C99" s="403"/>
      <c r="D99" s="403"/>
      <c r="E99" s="403"/>
      <c r="F99" s="403"/>
      <c r="G99" s="403"/>
      <c r="H99" s="403"/>
      <c r="I99" s="403"/>
      <c r="J99" s="403"/>
      <c r="K99" s="403"/>
      <c r="L99" s="403"/>
      <c r="M99" s="403"/>
      <c r="N99" s="403"/>
      <c r="O99" s="403"/>
      <c r="P99" s="403"/>
      <c r="Q99" s="403"/>
      <c r="R99" s="403"/>
    </row>
    <row r="100" spans="1:18" ht="20.100000000000001" customHeight="1" x14ac:dyDescent="0.25">
      <c r="A100" s="403"/>
      <c r="B100" s="403"/>
      <c r="C100" s="403"/>
      <c r="D100" s="403"/>
      <c r="E100" s="403"/>
      <c r="F100" s="403"/>
      <c r="G100" s="403"/>
      <c r="H100" s="403"/>
      <c r="I100" s="403"/>
      <c r="J100" s="403"/>
      <c r="K100" s="403"/>
      <c r="L100" s="403"/>
      <c r="M100" s="403"/>
      <c r="N100" s="403"/>
      <c r="O100" s="403"/>
      <c r="P100" s="403"/>
      <c r="Q100" s="403"/>
      <c r="R100" s="403"/>
    </row>
    <row r="101" spans="1:18" ht="20.100000000000001" customHeight="1" x14ac:dyDescent="0.25">
      <c r="A101" s="403"/>
      <c r="B101" s="403"/>
      <c r="C101" s="403"/>
      <c r="D101" s="403"/>
      <c r="E101" s="403"/>
      <c r="F101" s="403"/>
      <c r="G101" s="403"/>
      <c r="H101" s="403"/>
      <c r="I101" s="403"/>
      <c r="J101" s="403"/>
      <c r="K101" s="403"/>
      <c r="L101" s="403"/>
      <c r="M101" s="403"/>
      <c r="N101" s="403"/>
      <c r="O101" s="403"/>
      <c r="P101" s="403"/>
      <c r="Q101" s="403"/>
      <c r="R101" s="403"/>
    </row>
    <row r="102" spans="1:18" ht="20.100000000000001" customHeight="1" x14ac:dyDescent="0.25">
      <c r="A102" s="403"/>
      <c r="B102" s="403"/>
      <c r="C102" s="403"/>
      <c r="D102" s="403"/>
      <c r="E102" s="403"/>
      <c r="F102" s="403"/>
      <c r="G102" s="403"/>
      <c r="H102" s="403"/>
      <c r="I102" s="403"/>
      <c r="J102" s="403"/>
      <c r="K102" s="403"/>
      <c r="L102" s="403"/>
      <c r="M102" s="403"/>
      <c r="N102" s="403"/>
      <c r="O102" s="403"/>
      <c r="P102" s="403"/>
      <c r="Q102" s="403"/>
      <c r="R102" s="403"/>
    </row>
    <row r="103" spans="1:18" ht="20.100000000000001" customHeight="1" x14ac:dyDescent="0.25">
      <c r="A103" s="403"/>
      <c r="B103" s="403"/>
      <c r="C103" s="403"/>
      <c r="D103" s="403"/>
      <c r="E103" s="403"/>
      <c r="F103" s="403"/>
      <c r="G103" s="403"/>
      <c r="H103" s="403"/>
      <c r="I103" s="403"/>
      <c r="J103" s="403"/>
      <c r="K103" s="403"/>
      <c r="L103" s="403"/>
      <c r="M103" s="403"/>
      <c r="N103" s="403"/>
      <c r="O103" s="403"/>
      <c r="P103" s="403"/>
      <c r="Q103" s="403"/>
      <c r="R103" s="403"/>
    </row>
    <row r="104" spans="1:18" ht="20.100000000000001" customHeight="1" x14ac:dyDescent="0.25">
      <c r="A104" s="403"/>
      <c r="B104" s="403"/>
      <c r="C104" s="403"/>
      <c r="D104" s="403"/>
      <c r="E104" s="403"/>
      <c r="F104" s="403"/>
      <c r="G104" s="403"/>
      <c r="H104" s="403"/>
      <c r="I104" s="403"/>
      <c r="J104" s="403"/>
      <c r="K104" s="403"/>
      <c r="L104" s="403"/>
      <c r="M104" s="403"/>
      <c r="N104" s="403"/>
      <c r="O104" s="403"/>
      <c r="P104" s="403"/>
      <c r="Q104" s="403"/>
      <c r="R104" s="403"/>
    </row>
    <row r="105" spans="1:18" ht="20.100000000000001" customHeight="1" x14ac:dyDescent="0.25">
      <c r="A105" s="403"/>
      <c r="B105" s="403"/>
      <c r="C105" s="403"/>
      <c r="D105" s="403"/>
      <c r="E105" s="403"/>
      <c r="F105" s="403"/>
      <c r="G105" s="403"/>
      <c r="H105" s="403"/>
      <c r="I105" s="403"/>
      <c r="J105" s="403"/>
      <c r="K105" s="403"/>
      <c r="L105" s="403"/>
      <c r="M105" s="403"/>
      <c r="N105" s="403"/>
      <c r="O105" s="403"/>
      <c r="P105" s="403"/>
      <c r="Q105" s="403"/>
      <c r="R105" s="403"/>
    </row>
    <row r="106" spans="1:18" ht="20.100000000000001" customHeight="1" x14ac:dyDescent="0.25">
      <c r="A106" s="403"/>
      <c r="B106" s="403"/>
      <c r="C106" s="403"/>
      <c r="D106" s="403"/>
      <c r="E106" s="403"/>
      <c r="F106" s="403"/>
      <c r="G106" s="403"/>
      <c r="H106" s="403"/>
      <c r="I106" s="403"/>
      <c r="J106" s="403"/>
      <c r="K106" s="403"/>
      <c r="L106" s="403"/>
      <c r="M106" s="403"/>
      <c r="N106" s="403"/>
      <c r="O106" s="403"/>
      <c r="P106" s="403"/>
      <c r="Q106" s="403"/>
      <c r="R106" s="403"/>
    </row>
    <row r="107" spans="1:18" ht="20.100000000000001" customHeight="1" x14ac:dyDescent="0.25">
      <c r="A107" s="403"/>
      <c r="B107" s="403"/>
      <c r="C107" s="403"/>
      <c r="D107" s="403"/>
      <c r="E107" s="403"/>
      <c r="F107" s="403"/>
      <c r="G107" s="403"/>
      <c r="H107" s="403"/>
      <c r="I107" s="403"/>
      <c r="J107" s="403"/>
      <c r="K107" s="403"/>
      <c r="L107" s="403"/>
      <c r="M107" s="403"/>
      <c r="N107" s="403"/>
      <c r="O107" s="403"/>
      <c r="P107" s="403"/>
      <c r="Q107" s="403"/>
      <c r="R107" s="403"/>
    </row>
    <row r="108" spans="1:18" ht="20.100000000000001" customHeight="1" x14ac:dyDescent="0.25">
      <c r="A108" s="403"/>
      <c r="B108" s="403"/>
      <c r="C108" s="403"/>
      <c r="D108" s="403"/>
      <c r="E108" s="403"/>
      <c r="F108" s="403"/>
      <c r="G108" s="403"/>
      <c r="H108" s="403"/>
      <c r="I108" s="403"/>
      <c r="J108" s="403"/>
      <c r="K108" s="403"/>
      <c r="L108" s="403"/>
      <c r="M108" s="403"/>
      <c r="N108" s="403"/>
      <c r="O108" s="403"/>
      <c r="P108" s="403"/>
      <c r="Q108" s="403"/>
      <c r="R108" s="403"/>
    </row>
    <row r="109" spans="1:18" ht="20.100000000000001" customHeight="1" x14ac:dyDescent="0.25">
      <c r="A109" s="403"/>
      <c r="B109" s="403"/>
      <c r="C109" s="403"/>
      <c r="D109" s="403"/>
      <c r="E109" s="403"/>
      <c r="F109" s="403"/>
      <c r="G109" s="403"/>
      <c r="H109" s="403"/>
      <c r="I109" s="403"/>
      <c r="J109" s="403"/>
      <c r="K109" s="403"/>
      <c r="L109" s="403"/>
      <c r="M109" s="403"/>
      <c r="N109" s="403"/>
      <c r="O109" s="403"/>
      <c r="P109" s="403"/>
      <c r="Q109" s="403"/>
      <c r="R109" s="403"/>
    </row>
    <row r="110" spans="1:18" ht="20.100000000000001" customHeight="1" x14ac:dyDescent="0.25">
      <c r="A110" s="403"/>
      <c r="B110" s="403"/>
      <c r="C110" s="403"/>
      <c r="D110" s="403"/>
      <c r="E110" s="403"/>
      <c r="F110" s="403"/>
      <c r="G110" s="403"/>
      <c r="H110" s="403"/>
      <c r="I110" s="403"/>
      <c r="J110" s="403"/>
      <c r="K110" s="403"/>
      <c r="L110" s="403"/>
      <c r="M110" s="403"/>
      <c r="N110" s="403"/>
      <c r="O110" s="403"/>
      <c r="P110" s="403"/>
      <c r="Q110" s="403"/>
      <c r="R110" s="403"/>
    </row>
    <row r="111" spans="1:18" ht="20.100000000000001" customHeight="1" x14ac:dyDescent="0.25">
      <c r="A111" s="403"/>
      <c r="B111" s="403"/>
      <c r="C111" s="403"/>
      <c r="D111" s="403"/>
      <c r="E111" s="403"/>
      <c r="F111" s="403"/>
      <c r="G111" s="403"/>
      <c r="H111" s="403"/>
      <c r="I111" s="403"/>
      <c r="J111" s="403"/>
      <c r="K111" s="403"/>
      <c r="L111" s="403"/>
      <c r="M111" s="403"/>
      <c r="N111" s="403"/>
      <c r="O111" s="403"/>
      <c r="P111" s="403"/>
      <c r="Q111" s="403"/>
      <c r="R111" s="403"/>
    </row>
    <row r="112" spans="1:18" ht="20.100000000000001" customHeight="1" x14ac:dyDescent="0.25">
      <c r="A112" s="403"/>
      <c r="B112" s="403"/>
      <c r="C112" s="403"/>
      <c r="D112" s="403"/>
      <c r="E112" s="403"/>
      <c r="F112" s="403"/>
      <c r="G112" s="403"/>
      <c r="H112" s="403"/>
      <c r="I112" s="403"/>
      <c r="J112" s="403"/>
      <c r="K112" s="403"/>
      <c r="L112" s="403"/>
      <c r="M112" s="403"/>
      <c r="N112" s="403"/>
      <c r="O112" s="403"/>
      <c r="P112" s="403"/>
      <c r="Q112" s="403"/>
      <c r="R112" s="403"/>
    </row>
    <row r="113" spans="1:18" ht="20.100000000000001" customHeight="1" x14ac:dyDescent="0.25">
      <c r="A113" s="403"/>
      <c r="B113" s="403"/>
      <c r="C113" s="403"/>
      <c r="D113" s="403"/>
      <c r="E113" s="403"/>
      <c r="F113" s="403"/>
      <c r="G113" s="403"/>
      <c r="H113" s="403"/>
      <c r="I113" s="403"/>
      <c r="J113" s="403"/>
      <c r="K113" s="403"/>
      <c r="L113" s="403"/>
      <c r="M113" s="403"/>
      <c r="N113" s="403"/>
      <c r="O113" s="403"/>
      <c r="P113" s="403"/>
      <c r="Q113" s="403"/>
      <c r="R113" s="403"/>
    </row>
    <row r="114" spans="1:18" ht="20.100000000000001" customHeight="1" x14ac:dyDescent="0.25">
      <c r="A114" s="403"/>
      <c r="B114" s="403"/>
      <c r="C114" s="403"/>
      <c r="D114" s="403"/>
      <c r="E114" s="403"/>
      <c r="F114" s="403"/>
      <c r="G114" s="403"/>
      <c r="H114" s="403"/>
      <c r="I114" s="403"/>
      <c r="J114" s="403"/>
      <c r="K114" s="403"/>
      <c r="L114" s="403"/>
      <c r="M114" s="403"/>
      <c r="N114" s="403"/>
      <c r="O114" s="403"/>
      <c r="P114" s="403"/>
      <c r="Q114" s="403"/>
      <c r="R114" s="403"/>
    </row>
    <row r="115" spans="1:18" ht="20.100000000000001" customHeight="1" x14ac:dyDescent="0.25">
      <c r="A115" s="403"/>
      <c r="B115" s="403"/>
      <c r="C115" s="403"/>
      <c r="D115" s="403"/>
      <c r="E115" s="403"/>
      <c r="F115" s="403"/>
      <c r="G115" s="403"/>
      <c r="H115" s="403"/>
      <c r="I115" s="403"/>
      <c r="J115" s="403"/>
      <c r="K115" s="403"/>
      <c r="L115" s="403"/>
      <c r="M115" s="403"/>
      <c r="N115" s="403"/>
      <c r="O115" s="403"/>
      <c r="P115" s="403"/>
      <c r="Q115" s="403"/>
      <c r="R115" s="403"/>
    </row>
    <row r="116" spans="1:18" ht="20.100000000000001" customHeight="1" x14ac:dyDescent="0.25">
      <c r="A116" s="403"/>
      <c r="B116" s="403"/>
      <c r="C116" s="403"/>
      <c r="D116" s="403"/>
      <c r="E116" s="403"/>
      <c r="F116" s="403"/>
      <c r="G116" s="403"/>
      <c r="H116" s="403"/>
      <c r="I116" s="403"/>
      <c r="J116" s="403"/>
      <c r="K116" s="403"/>
      <c r="L116" s="403"/>
      <c r="M116" s="403"/>
      <c r="N116" s="403"/>
      <c r="O116" s="403"/>
      <c r="P116" s="403"/>
      <c r="Q116" s="403"/>
      <c r="R116" s="403"/>
    </row>
    <row r="117" spans="1:18" ht="20.100000000000001" customHeight="1" x14ac:dyDescent="0.25">
      <c r="A117" s="403"/>
      <c r="B117" s="403"/>
      <c r="C117" s="403"/>
      <c r="D117" s="403"/>
      <c r="E117" s="403"/>
      <c r="F117" s="403"/>
      <c r="G117" s="403"/>
      <c r="H117" s="403"/>
      <c r="I117" s="403"/>
      <c r="J117" s="403"/>
      <c r="K117" s="403"/>
      <c r="L117" s="403"/>
      <c r="M117" s="403"/>
      <c r="N117" s="403"/>
      <c r="O117" s="403"/>
      <c r="P117" s="403"/>
      <c r="Q117" s="403"/>
      <c r="R117" s="403"/>
    </row>
    <row r="118" spans="1:18" ht="20.100000000000001" customHeight="1" x14ac:dyDescent="0.25">
      <c r="A118" s="403"/>
      <c r="B118" s="403"/>
      <c r="C118" s="403"/>
      <c r="D118" s="403"/>
      <c r="E118" s="403"/>
      <c r="F118" s="403"/>
      <c r="G118" s="403"/>
      <c r="H118" s="403"/>
      <c r="I118" s="403"/>
      <c r="J118" s="403"/>
      <c r="K118" s="403"/>
      <c r="L118" s="403"/>
      <c r="M118" s="403"/>
      <c r="N118" s="403"/>
      <c r="O118" s="403"/>
      <c r="P118" s="403"/>
      <c r="Q118" s="403"/>
      <c r="R118" s="403"/>
    </row>
    <row r="119" spans="1:18" ht="20.100000000000001" customHeight="1" x14ac:dyDescent="0.25">
      <c r="A119" s="403"/>
      <c r="B119" s="403"/>
      <c r="C119" s="403"/>
      <c r="D119" s="403"/>
      <c r="E119" s="403"/>
      <c r="F119" s="403"/>
      <c r="G119" s="403"/>
      <c r="H119" s="403"/>
      <c r="I119" s="403"/>
      <c r="J119" s="403"/>
      <c r="K119" s="403"/>
      <c r="L119" s="403"/>
      <c r="M119" s="403"/>
      <c r="N119" s="403"/>
      <c r="O119" s="403"/>
      <c r="P119" s="403"/>
      <c r="Q119" s="403"/>
      <c r="R119" s="403"/>
    </row>
    <row r="120" spans="1:18" ht="20.100000000000001" customHeight="1" x14ac:dyDescent="0.25">
      <c r="A120" s="403"/>
      <c r="B120" s="403"/>
      <c r="C120" s="403"/>
      <c r="D120" s="403"/>
      <c r="E120" s="403"/>
      <c r="F120" s="403"/>
      <c r="G120" s="403"/>
      <c r="H120" s="403"/>
      <c r="I120" s="403"/>
      <c r="J120" s="403"/>
      <c r="K120" s="403"/>
      <c r="L120" s="403"/>
      <c r="M120" s="403"/>
      <c r="N120" s="403"/>
      <c r="O120" s="403"/>
      <c r="P120" s="403"/>
      <c r="Q120" s="403"/>
      <c r="R120" s="403"/>
    </row>
    <row r="121" spans="1:18" ht="20.100000000000001" customHeight="1" x14ac:dyDescent="0.25">
      <c r="A121" s="403"/>
      <c r="B121" s="403"/>
      <c r="C121" s="403"/>
      <c r="D121" s="403"/>
      <c r="E121" s="403"/>
      <c r="F121" s="403"/>
      <c r="G121" s="403"/>
      <c r="H121" s="403"/>
      <c r="I121" s="403"/>
      <c r="J121" s="403"/>
      <c r="K121" s="403"/>
      <c r="L121" s="403"/>
      <c r="M121" s="403"/>
      <c r="N121" s="403"/>
      <c r="O121" s="403"/>
      <c r="P121" s="403"/>
      <c r="Q121" s="403"/>
      <c r="R121" s="403"/>
    </row>
    <row r="122" spans="1:18" ht="20.100000000000001" customHeight="1" x14ac:dyDescent="0.25">
      <c r="A122" s="403"/>
      <c r="B122" s="403"/>
      <c r="C122" s="403"/>
      <c r="D122" s="403"/>
      <c r="E122" s="403"/>
      <c r="F122" s="403"/>
      <c r="G122" s="403"/>
      <c r="H122" s="403"/>
      <c r="I122" s="403"/>
      <c r="J122" s="403"/>
      <c r="K122" s="403"/>
      <c r="L122" s="403"/>
      <c r="M122" s="403"/>
      <c r="N122" s="403"/>
      <c r="O122" s="403"/>
      <c r="P122" s="403"/>
      <c r="Q122" s="403"/>
      <c r="R122" s="403"/>
    </row>
    <row r="123" spans="1:18" ht="20.100000000000001" customHeight="1" x14ac:dyDescent="0.25">
      <c r="A123" s="403"/>
      <c r="B123" s="403"/>
      <c r="C123" s="403"/>
      <c r="D123" s="403"/>
      <c r="E123" s="403"/>
      <c r="F123" s="403"/>
      <c r="G123" s="403"/>
      <c r="H123" s="403"/>
      <c r="I123" s="403"/>
      <c r="J123" s="403"/>
      <c r="K123" s="403"/>
      <c r="L123" s="403"/>
      <c r="M123" s="403"/>
      <c r="N123" s="403"/>
      <c r="O123" s="403"/>
      <c r="P123" s="403"/>
      <c r="Q123" s="403"/>
      <c r="R123" s="403"/>
    </row>
    <row r="124" spans="1:18" ht="20.100000000000001" customHeight="1" x14ac:dyDescent="0.25">
      <c r="A124" s="403"/>
      <c r="B124" s="403"/>
      <c r="C124" s="403"/>
      <c r="D124" s="403"/>
      <c r="E124" s="403"/>
      <c r="F124" s="403"/>
      <c r="G124" s="403"/>
      <c r="H124" s="403"/>
      <c r="I124" s="403"/>
      <c r="J124" s="403"/>
      <c r="K124" s="403"/>
      <c r="L124" s="403"/>
      <c r="M124" s="403"/>
      <c r="N124" s="403"/>
      <c r="O124" s="403"/>
      <c r="P124" s="403"/>
      <c r="Q124" s="403"/>
      <c r="R124" s="403"/>
    </row>
    <row r="125" spans="1:18" ht="20.100000000000001" customHeight="1" x14ac:dyDescent="0.25">
      <c r="A125" s="403"/>
      <c r="B125" s="403"/>
      <c r="C125" s="403"/>
      <c r="D125" s="403"/>
      <c r="E125" s="403"/>
      <c r="F125" s="403"/>
      <c r="G125" s="403"/>
      <c r="H125" s="403"/>
      <c r="I125" s="403"/>
      <c r="J125" s="403"/>
      <c r="K125" s="403"/>
      <c r="L125" s="403"/>
      <c r="M125" s="403"/>
      <c r="N125" s="403"/>
      <c r="O125" s="403"/>
      <c r="P125" s="403"/>
      <c r="Q125" s="403"/>
      <c r="R125" s="403"/>
    </row>
    <row r="126" spans="1:18" ht="20.100000000000001" customHeight="1" x14ac:dyDescent="0.25">
      <c r="A126" s="403"/>
      <c r="B126" s="403"/>
      <c r="C126" s="403"/>
      <c r="D126" s="403"/>
      <c r="E126" s="403"/>
      <c r="F126" s="403"/>
      <c r="G126" s="403"/>
      <c r="H126" s="403"/>
      <c r="I126" s="403"/>
      <c r="J126" s="403"/>
      <c r="K126" s="403"/>
      <c r="L126" s="403"/>
      <c r="M126" s="403"/>
      <c r="N126" s="403"/>
      <c r="O126" s="403"/>
      <c r="P126" s="403"/>
      <c r="Q126" s="403"/>
      <c r="R126" s="403"/>
    </row>
    <row r="127" spans="1:18" ht="20.100000000000001" customHeight="1" x14ac:dyDescent="0.25">
      <c r="A127" s="403"/>
      <c r="B127" s="403"/>
      <c r="C127" s="403"/>
      <c r="D127" s="403"/>
      <c r="E127" s="403"/>
      <c r="F127" s="403"/>
      <c r="G127" s="403"/>
      <c r="H127" s="403"/>
      <c r="I127" s="403"/>
      <c r="J127" s="403"/>
      <c r="K127" s="403"/>
      <c r="L127" s="403"/>
      <c r="M127" s="403"/>
      <c r="N127" s="403"/>
      <c r="O127" s="403"/>
      <c r="P127" s="403"/>
      <c r="Q127" s="403"/>
      <c r="R127" s="403"/>
    </row>
    <row r="128" spans="1:18" ht="20.100000000000001" customHeight="1" x14ac:dyDescent="0.25">
      <c r="A128" s="403"/>
      <c r="B128" s="403"/>
      <c r="C128" s="403"/>
      <c r="D128" s="403"/>
      <c r="E128" s="403"/>
      <c r="F128" s="403"/>
      <c r="G128" s="403"/>
      <c r="H128" s="403"/>
      <c r="I128" s="403"/>
      <c r="J128" s="403"/>
      <c r="K128" s="403"/>
      <c r="L128" s="403"/>
      <c r="M128" s="403"/>
      <c r="N128" s="403"/>
      <c r="O128" s="403"/>
      <c r="P128" s="403"/>
      <c r="Q128" s="403"/>
      <c r="R128" s="403"/>
    </row>
    <row r="129" spans="1:18" ht="20.100000000000001" customHeight="1" x14ac:dyDescent="0.25">
      <c r="A129" s="403"/>
      <c r="B129" s="403"/>
      <c r="C129" s="403"/>
      <c r="D129" s="403"/>
      <c r="E129" s="403"/>
      <c r="F129" s="403"/>
      <c r="G129" s="403"/>
      <c r="H129" s="403"/>
      <c r="I129" s="403"/>
      <c r="J129" s="403"/>
      <c r="K129" s="403"/>
      <c r="L129" s="403"/>
      <c r="M129" s="403"/>
      <c r="N129" s="403"/>
      <c r="O129" s="403"/>
      <c r="P129" s="403"/>
      <c r="Q129" s="403"/>
      <c r="R129" s="403"/>
    </row>
    <row r="130" spans="1:18" ht="20.100000000000001" customHeight="1" x14ac:dyDescent="0.25">
      <c r="A130" s="403"/>
      <c r="B130" s="403"/>
      <c r="C130" s="403"/>
      <c r="D130" s="403"/>
      <c r="E130" s="403"/>
      <c r="F130" s="403"/>
      <c r="G130" s="403"/>
      <c r="H130" s="403"/>
      <c r="I130" s="403"/>
      <c r="J130" s="403"/>
      <c r="K130" s="403"/>
      <c r="L130" s="403"/>
      <c r="M130" s="403"/>
      <c r="N130" s="403"/>
      <c r="O130" s="403"/>
      <c r="P130" s="403"/>
      <c r="Q130" s="403"/>
      <c r="R130" s="403"/>
    </row>
    <row r="131" spans="1:18" ht="20.100000000000001" customHeight="1" x14ac:dyDescent="0.25">
      <c r="A131" s="403"/>
      <c r="B131" s="403"/>
      <c r="C131" s="403"/>
      <c r="D131" s="403"/>
      <c r="E131" s="403"/>
      <c r="F131" s="403"/>
      <c r="G131" s="403"/>
      <c r="H131" s="403"/>
      <c r="I131" s="403"/>
      <c r="J131" s="403"/>
      <c r="K131" s="403"/>
      <c r="L131" s="403"/>
      <c r="M131" s="403"/>
      <c r="N131" s="403"/>
      <c r="O131" s="403"/>
      <c r="P131" s="403"/>
      <c r="Q131" s="403"/>
      <c r="R131" s="403"/>
    </row>
    <row r="132" spans="1:18" ht="20.100000000000001" customHeight="1" x14ac:dyDescent="0.25">
      <c r="A132" s="403"/>
      <c r="B132" s="403"/>
      <c r="C132" s="403"/>
      <c r="D132" s="403"/>
      <c r="E132" s="403"/>
      <c r="F132" s="403"/>
      <c r="G132" s="403"/>
      <c r="H132" s="403"/>
      <c r="I132" s="403"/>
      <c r="J132" s="403"/>
      <c r="K132" s="403"/>
      <c r="L132" s="403"/>
      <c r="M132" s="403"/>
      <c r="N132" s="403"/>
      <c r="O132" s="403"/>
      <c r="P132" s="403"/>
      <c r="Q132" s="403"/>
      <c r="R132" s="403"/>
    </row>
    <row r="133" spans="1:18" ht="20.100000000000001" customHeight="1" x14ac:dyDescent="0.25">
      <c r="A133" s="403"/>
      <c r="B133" s="403"/>
      <c r="C133" s="403"/>
      <c r="D133" s="403"/>
      <c r="E133" s="403"/>
      <c r="F133" s="403"/>
      <c r="G133" s="403"/>
      <c r="H133" s="403"/>
      <c r="I133" s="403"/>
      <c r="J133" s="403"/>
      <c r="K133" s="403"/>
      <c r="L133" s="403"/>
      <c r="M133" s="403"/>
      <c r="N133" s="403"/>
      <c r="O133" s="403"/>
      <c r="P133" s="403"/>
      <c r="Q133" s="403"/>
      <c r="R133" s="403"/>
    </row>
    <row r="134" spans="1:18" ht="20.100000000000001" customHeight="1" x14ac:dyDescent="0.25">
      <c r="A134" s="403"/>
      <c r="B134" s="403"/>
      <c r="C134" s="403"/>
      <c r="D134" s="403"/>
      <c r="E134" s="403"/>
      <c r="F134" s="403"/>
      <c r="G134" s="403"/>
      <c r="H134" s="403"/>
      <c r="I134" s="403"/>
      <c r="J134" s="403"/>
      <c r="K134" s="403"/>
      <c r="L134" s="403"/>
      <c r="M134" s="403"/>
      <c r="N134" s="403"/>
      <c r="O134" s="403"/>
      <c r="P134" s="403"/>
      <c r="Q134" s="403"/>
      <c r="R134" s="403"/>
    </row>
    <row r="135" spans="1:18" ht="20.100000000000001" customHeight="1" x14ac:dyDescent="0.25">
      <c r="A135" s="403"/>
      <c r="B135" s="403"/>
      <c r="C135" s="403"/>
      <c r="D135" s="403"/>
      <c r="E135" s="403"/>
      <c r="F135" s="403"/>
      <c r="G135" s="403"/>
      <c r="H135" s="403"/>
      <c r="I135" s="403"/>
      <c r="J135" s="403"/>
      <c r="K135" s="403"/>
      <c r="L135" s="403"/>
      <c r="M135" s="403"/>
      <c r="N135" s="403"/>
      <c r="O135" s="403"/>
      <c r="P135" s="403"/>
      <c r="Q135" s="403"/>
      <c r="R135" s="403"/>
    </row>
    <row r="136" spans="1:18" ht="20.100000000000001" customHeight="1" x14ac:dyDescent="0.25">
      <c r="A136" s="403"/>
      <c r="B136" s="403"/>
      <c r="C136" s="403"/>
      <c r="D136" s="403"/>
      <c r="E136" s="403"/>
      <c r="F136" s="403"/>
      <c r="G136" s="403"/>
      <c r="H136" s="403"/>
      <c r="I136" s="403"/>
      <c r="J136" s="403"/>
      <c r="K136" s="403"/>
      <c r="L136" s="403"/>
      <c r="M136" s="403"/>
      <c r="N136" s="403"/>
      <c r="O136" s="403"/>
      <c r="P136" s="403"/>
      <c r="Q136" s="403"/>
      <c r="R136" s="403"/>
    </row>
    <row r="137" spans="1:18" ht="20.100000000000001" customHeight="1" x14ac:dyDescent="0.25">
      <c r="A137" s="403"/>
      <c r="B137" s="403"/>
      <c r="C137" s="403"/>
      <c r="D137" s="403"/>
      <c r="E137" s="403"/>
      <c r="F137" s="403"/>
      <c r="G137" s="403"/>
      <c r="H137" s="403"/>
      <c r="I137" s="403"/>
      <c r="J137" s="403"/>
      <c r="K137" s="403"/>
      <c r="L137" s="403"/>
      <c r="M137" s="403"/>
      <c r="N137" s="403"/>
      <c r="O137" s="403"/>
      <c r="P137" s="403"/>
      <c r="Q137" s="403"/>
      <c r="R137" s="403"/>
    </row>
    <row r="138" spans="1:18" ht="20.100000000000001" customHeight="1" x14ac:dyDescent="0.25">
      <c r="A138" s="403"/>
      <c r="B138" s="403"/>
      <c r="C138" s="403"/>
      <c r="D138" s="403"/>
      <c r="E138" s="403"/>
      <c r="F138" s="403"/>
      <c r="G138" s="403"/>
      <c r="H138" s="403"/>
      <c r="I138" s="403"/>
      <c r="J138" s="403"/>
      <c r="K138" s="403"/>
      <c r="L138" s="403"/>
      <c r="M138" s="403"/>
      <c r="N138" s="403"/>
      <c r="O138" s="403"/>
      <c r="P138" s="403"/>
      <c r="Q138" s="403"/>
      <c r="R138" s="403"/>
    </row>
    <row r="139" spans="1:18" ht="20.100000000000001" customHeight="1" x14ac:dyDescent="0.25">
      <c r="A139" s="403"/>
      <c r="B139" s="403"/>
      <c r="C139" s="403"/>
      <c r="D139" s="403"/>
      <c r="E139" s="403"/>
      <c r="F139" s="403"/>
      <c r="G139" s="403"/>
      <c r="H139" s="403"/>
      <c r="I139" s="403"/>
      <c r="J139" s="403"/>
      <c r="K139" s="403"/>
      <c r="L139" s="403"/>
      <c r="M139" s="403"/>
      <c r="N139" s="403"/>
      <c r="O139" s="403"/>
      <c r="P139" s="403"/>
      <c r="Q139" s="403"/>
      <c r="R139" s="403"/>
    </row>
    <row r="140" spans="1:18" ht="20.100000000000001" customHeight="1" x14ac:dyDescent="0.25">
      <c r="A140" s="403"/>
      <c r="B140" s="403"/>
      <c r="C140" s="403"/>
      <c r="D140" s="403"/>
      <c r="E140" s="403"/>
      <c r="F140" s="403"/>
      <c r="G140" s="403"/>
      <c r="H140" s="403"/>
      <c r="I140" s="403"/>
      <c r="J140" s="403"/>
      <c r="K140" s="403"/>
      <c r="L140" s="403"/>
      <c r="M140" s="403"/>
      <c r="N140" s="403"/>
      <c r="O140" s="403"/>
      <c r="P140" s="403"/>
      <c r="Q140" s="403"/>
      <c r="R140" s="403"/>
    </row>
    <row r="141" spans="1:18" ht="20.100000000000001" customHeight="1" x14ac:dyDescent="0.25">
      <c r="A141" s="403"/>
      <c r="B141" s="403"/>
      <c r="C141" s="403"/>
      <c r="D141" s="403"/>
      <c r="E141" s="403"/>
      <c r="F141" s="403"/>
      <c r="G141" s="403"/>
      <c r="H141" s="403"/>
      <c r="I141" s="403"/>
      <c r="J141" s="403"/>
      <c r="K141" s="403"/>
      <c r="L141" s="403"/>
      <c r="M141" s="403"/>
      <c r="N141" s="403"/>
      <c r="O141" s="403"/>
      <c r="P141" s="403"/>
      <c r="Q141" s="403"/>
      <c r="R141" s="403"/>
    </row>
    <row r="142" spans="1:18" ht="20.100000000000001" customHeight="1" x14ac:dyDescent="0.25">
      <c r="A142" s="403"/>
      <c r="B142" s="403"/>
      <c r="C142" s="403"/>
      <c r="D142" s="403"/>
      <c r="E142" s="403"/>
      <c r="F142" s="403"/>
      <c r="G142" s="403"/>
      <c r="H142" s="403"/>
      <c r="I142" s="403"/>
      <c r="J142" s="403"/>
      <c r="K142" s="403"/>
      <c r="L142" s="403"/>
      <c r="M142" s="403"/>
      <c r="N142" s="403"/>
      <c r="O142" s="403"/>
      <c r="P142" s="403"/>
      <c r="Q142" s="403"/>
      <c r="R142" s="403"/>
    </row>
    <row r="143" spans="1:18" ht="20.100000000000001" customHeight="1" x14ac:dyDescent="0.25">
      <c r="A143" s="403"/>
      <c r="B143" s="403"/>
      <c r="C143" s="403"/>
      <c r="D143" s="403"/>
      <c r="E143" s="403"/>
      <c r="F143" s="403"/>
      <c r="G143" s="403"/>
      <c r="H143" s="403"/>
      <c r="I143" s="403"/>
      <c r="J143" s="403"/>
      <c r="K143" s="403"/>
      <c r="L143" s="403"/>
      <c r="M143" s="403"/>
      <c r="N143" s="403"/>
      <c r="O143" s="403"/>
      <c r="P143" s="403"/>
      <c r="Q143" s="403"/>
      <c r="R143" s="403"/>
    </row>
    <row r="144" spans="1:18" ht="20.100000000000001" customHeight="1" x14ac:dyDescent="0.25">
      <c r="A144" s="403"/>
      <c r="B144" s="403"/>
      <c r="C144" s="403"/>
      <c r="D144" s="403"/>
      <c r="E144" s="403"/>
      <c r="F144" s="403"/>
      <c r="G144" s="403"/>
      <c r="H144" s="403"/>
      <c r="I144" s="403"/>
      <c r="J144" s="403"/>
      <c r="K144" s="403"/>
      <c r="L144" s="403"/>
      <c r="M144" s="403"/>
      <c r="N144" s="403"/>
      <c r="O144" s="403"/>
      <c r="P144" s="403"/>
      <c r="Q144" s="403"/>
      <c r="R144" s="403"/>
    </row>
    <row r="145" spans="1:18" ht="20.100000000000001" customHeight="1" x14ac:dyDescent="0.25">
      <c r="A145" s="403"/>
      <c r="B145" s="403"/>
      <c r="C145" s="403"/>
      <c r="D145" s="403"/>
      <c r="E145" s="403"/>
      <c r="F145" s="403"/>
      <c r="G145" s="403"/>
      <c r="H145" s="403"/>
      <c r="I145" s="403"/>
      <c r="J145" s="403"/>
      <c r="K145" s="403"/>
      <c r="L145" s="403"/>
      <c r="M145" s="403"/>
      <c r="N145" s="403"/>
      <c r="O145" s="403"/>
      <c r="P145" s="403"/>
      <c r="Q145" s="403"/>
      <c r="R145" s="403"/>
    </row>
    <row r="146" spans="1:18" ht="20.100000000000001" customHeight="1" x14ac:dyDescent="0.25">
      <c r="A146" s="403"/>
      <c r="B146" s="403"/>
      <c r="C146" s="403"/>
      <c r="D146" s="403"/>
      <c r="E146" s="403"/>
      <c r="F146" s="403"/>
      <c r="G146" s="403"/>
      <c r="H146" s="403"/>
      <c r="I146" s="403"/>
      <c r="J146" s="403"/>
      <c r="K146" s="403"/>
      <c r="L146" s="403"/>
      <c r="M146" s="403"/>
      <c r="N146" s="403"/>
      <c r="O146" s="403"/>
      <c r="P146" s="403"/>
      <c r="Q146" s="403"/>
      <c r="R146" s="403"/>
    </row>
    <row r="147" spans="1:18" ht="20.100000000000001" customHeight="1" x14ac:dyDescent="0.25">
      <c r="A147" s="403"/>
      <c r="B147" s="403"/>
      <c r="C147" s="403"/>
      <c r="D147" s="403"/>
      <c r="E147" s="403"/>
      <c r="F147" s="403"/>
      <c r="G147" s="403"/>
      <c r="H147" s="403"/>
      <c r="I147" s="403"/>
      <c r="J147" s="403"/>
      <c r="K147" s="403"/>
      <c r="L147" s="403"/>
      <c r="M147" s="403"/>
      <c r="N147" s="403"/>
      <c r="O147" s="403"/>
      <c r="P147" s="403"/>
      <c r="Q147" s="403"/>
      <c r="R147" s="403"/>
    </row>
    <row r="148" spans="1:18" ht="20.100000000000001" customHeight="1" x14ac:dyDescent="0.25">
      <c r="A148" s="403"/>
      <c r="B148" s="403"/>
      <c r="C148" s="403"/>
      <c r="D148" s="403"/>
      <c r="E148" s="403"/>
      <c r="F148" s="403"/>
      <c r="G148" s="403"/>
      <c r="H148" s="403"/>
      <c r="I148" s="403"/>
      <c r="J148" s="403"/>
      <c r="K148" s="403"/>
      <c r="L148" s="403"/>
      <c r="M148" s="403"/>
      <c r="N148" s="403"/>
      <c r="O148" s="403"/>
      <c r="P148" s="403"/>
      <c r="Q148" s="403"/>
      <c r="R148" s="403"/>
    </row>
    <row r="149" spans="1:18" ht="20.100000000000001" customHeight="1" x14ac:dyDescent="0.25">
      <c r="A149" s="403"/>
      <c r="B149" s="403"/>
      <c r="C149" s="403"/>
      <c r="D149" s="403"/>
      <c r="E149" s="403"/>
      <c r="F149" s="403"/>
      <c r="G149" s="403"/>
      <c r="H149" s="403"/>
      <c r="I149" s="403"/>
      <c r="J149" s="403"/>
      <c r="K149" s="403"/>
      <c r="L149" s="403"/>
      <c r="M149" s="403"/>
      <c r="N149" s="403"/>
      <c r="O149" s="403"/>
      <c r="P149" s="403"/>
      <c r="Q149" s="403"/>
      <c r="R149" s="403"/>
    </row>
    <row r="150" spans="1:18" ht="20.100000000000001" customHeight="1" x14ac:dyDescent="0.25">
      <c r="A150" s="403"/>
      <c r="B150" s="403"/>
      <c r="C150" s="403"/>
      <c r="D150" s="403"/>
      <c r="E150" s="403"/>
      <c r="F150" s="403"/>
      <c r="G150" s="403"/>
      <c r="H150" s="403"/>
      <c r="I150" s="403"/>
      <c r="J150" s="403"/>
      <c r="K150" s="403"/>
      <c r="L150" s="403"/>
      <c r="M150" s="403"/>
      <c r="N150" s="403"/>
      <c r="O150" s="403"/>
      <c r="P150" s="403"/>
      <c r="Q150" s="403"/>
      <c r="R150" s="403"/>
    </row>
    <row r="151" spans="1:18" ht="20.100000000000001" customHeight="1" x14ac:dyDescent="0.25">
      <c r="A151" s="403"/>
      <c r="B151" s="403"/>
      <c r="C151" s="403"/>
      <c r="D151" s="403"/>
      <c r="E151" s="403"/>
      <c r="F151" s="403"/>
      <c r="G151" s="403"/>
      <c r="H151" s="403"/>
      <c r="I151" s="403"/>
      <c r="J151" s="403"/>
      <c r="K151" s="403"/>
      <c r="L151" s="403"/>
      <c r="M151" s="403"/>
      <c r="N151" s="403"/>
      <c r="O151" s="403"/>
      <c r="P151" s="403"/>
      <c r="Q151" s="403"/>
      <c r="R151" s="403"/>
    </row>
    <row r="152" spans="1:18" ht="20.100000000000001" customHeight="1" x14ac:dyDescent="0.25">
      <c r="A152" s="403"/>
      <c r="B152" s="403"/>
      <c r="C152" s="403"/>
      <c r="D152" s="403"/>
      <c r="E152" s="403"/>
      <c r="F152" s="403"/>
      <c r="G152" s="403"/>
      <c r="H152" s="403"/>
      <c r="I152" s="403"/>
      <c r="J152" s="403"/>
      <c r="K152" s="403"/>
      <c r="L152" s="403"/>
      <c r="M152" s="403"/>
      <c r="N152" s="403"/>
      <c r="O152" s="403"/>
      <c r="P152" s="403"/>
      <c r="Q152" s="403"/>
      <c r="R152" s="403"/>
    </row>
    <row r="153" spans="1:18" ht="20.100000000000001" customHeight="1" x14ac:dyDescent="0.25">
      <c r="A153" s="403"/>
      <c r="B153" s="403"/>
      <c r="C153" s="403"/>
      <c r="D153" s="403"/>
      <c r="E153" s="403"/>
      <c r="F153" s="403"/>
      <c r="G153" s="403"/>
      <c r="H153" s="403"/>
      <c r="I153" s="403"/>
      <c r="J153" s="403"/>
      <c r="K153" s="403"/>
      <c r="L153" s="403"/>
      <c r="M153" s="403"/>
      <c r="N153" s="403"/>
      <c r="O153" s="403"/>
      <c r="P153" s="403"/>
      <c r="Q153" s="403"/>
      <c r="R153" s="403"/>
    </row>
    <row r="154" spans="1:18" ht="20.100000000000001" customHeight="1" x14ac:dyDescent="0.25">
      <c r="A154" s="403"/>
      <c r="B154" s="403"/>
      <c r="C154" s="403"/>
      <c r="D154" s="403"/>
      <c r="E154" s="403"/>
      <c r="F154" s="403"/>
      <c r="G154" s="403"/>
      <c r="H154" s="403"/>
      <c r="I154" s="403"/>
      <c r="J154" s="403"/>
      <c r="K154" s="403"/>
      <c r="L154" s="403"/>
      <c r="M154" s="403"/>
      <c r="N154" s="403"/>
      <c r="O154" s="403"/>
      <c r="P154" s="403"/>
      <c r="Q154" s="403"/>
      <c r="R154" s="403"/>
    </row>
    <row r="155" spans="1:18" ht="20.100000000000001" customHeight="1" x14ac:dyDescent="0.25">
      <c r="A155" s="403"/>
      <c r="B155" s="403"/>
      <c r="C155" s="403"/>
      <c r="D155" s="403"/>
      <c r="E155" s="403"/>
      <c r="F155" s="403"/>
      <c r="G155" s="403"/>
      <c r="H155" s="403"/>
      <c r="I155" s="403"/>
      <c r="J155" s="403"/>
      <c r="K155" s="403"/>
      <c r="L155" s="403"/>
      <c r="M155" s="403"/>
      <c r="N155" s="403"/>
      <c r="O155" s="403"/>
      <c r="P155" s="403"/>
      <c r="Q155" s="403"/>
      <c r="R155" s="403"/>
    </row>
    <row r="156" spans="1:18" ht="20.100000000000001" customHeight="1" x14ac:dyDescent="0.25">
      <c r="A156" s="403"/>
      <c r="B156" s="403"/>
      <c r="C156" s="403"/>
      <c r="D156" s="403"/>
      <c r="E156" s="403"/>
      <c r="F156" s="403"/>
      <c r="G156" s="403"/>
      <c r="H156" s="403"/>
      <c r="I156" s="403"/>
      <c r="J156" s="403"/>
      <c r="K156" s="403"/>
      <c r="L156" s="403"/>
      <c r="M156" s="403"/>
      <c r="N156" s="403"/>
      <c r="O156" s="403"/>
      <c r="P156" s="403"/>
      <c r="Q156" s="403"/>
      <c r="R156" s="403"/>
    </row>
    <row r="157" spans="1:18" ht="20.100000000000001" customHeight="1" x14ac:dyDescent="0.25">
      <c r="A157" s="403"/>
      <c r="B157" s="403"/>
      <c r="C157" s="403"/>
      <c r="D157" s="403"/>
      <c r="E157" s="403"/>
      <c r="F157" s="403"/>
      <c r="G157" s="403"/>
      <c r="H157" s="403"/>
      <c r="I157" s="403"/>
      <c r="J157" s="403"/>
      <c r="K157" s="403"/>
      <c r="L157" s="403"/>
      <c r="M157" s="403"/>
      <c r="N157" s="403"/>
      <c r="O157" s="403"/>
      <c r="P157" s="403"/>
      <c r="Q157" s="403"/>
      <c r="R157" s="403"/>
    </row>
    <row r="158" spans="1:18" ht="20.100000000000001" customHeight="1" x14ac:dyDescent="0.25">
      <c r="A158" s="403"/>
      <c r="B158" s="403"/>
      <c r="C158" s="403"/>
      <c r="D158" s="403"/>
      <c r="E158" s="403"/>
      <c r="F158" s="403"/>
      <c r="G158" s="403"/>
      <c r="H158" s="403"/>
      <c r="I158" s="403"/>
      <c r="J158" s="403"/>
      <c r="K158" s="403"/>
      <c r="L158" s="403"/>
      <c r="M158" s="403"/>
      <c r="N158" s="403"/>
      <c r="O158" s="403"/>
      <c r="P158" s="403"/>
      <c r="Q158" s="403"/>
      <c r="R158" s="403"/>
    </row>
    <row r="159" spans="1:18" ht="20.100000000000001" customHeight="1" x14ac:dyDescent="0.25">
      <c r="A159" s="403"/>
      <c r="B159" s="403"/>
      <c r="C159" s="403"/>
      <c r="D159" s="403"/>
      <c r="E159" s="403"/>
      <c r="F159" s="403"/>
      <c r="G159" s="403"/>
      <c r="H159" s="403"/>
      <c r="I159" s="403"/>
      <c r="J159" s="403"/>
      <c r="K159" s="403"/>
      <c r="L159" s="403"/>
      <c r="M159" s="403"/>
      <c r="N159" s="403"/>
      <c r="O159" s="403"/>
      <c r="P159" s="403"/>
      <c r="Q159" s="403"/>
      <c r="R159" s="403"/>
    </row>
    <row r="160" spans="1:18" ht="20.100000000000001" customHeight="1" x14ac:dyDescent="0.25">
      <c r="A160" s="403"/>
      <c r="B160" s="403"/>
      <c r="C160" s="403"/>
      <c r="D160" s="403"/>
      <c r="E160" s="403"/>
      <c r="F160" s="403"/>
      <c r="G160" s="403"/>
      <c r="H160" s="403"/>
      <c r="I160" s="403"/>
      <c r="J160" s="403"/>
      <c r="K160" s="403"/>
      <c r="L160" s="403"/>
      <c r="M160" s="403"/>
      <c r="N160" s="403"/>
      <c r="O160" s="403"/>
      <c r="P160" s="403"/>
      <c r="Q160" s="403"/>
      <c r="R160" s="403"/>
    </row>
    <row r="161" spans="1:18" ht="20.100000000000001" customHeight="1" x14ac:dyDescent="0.25">
      <c r="A161" s="403"/>
      <c r="B161" s="403"/>
      <c r="C161" s="403"/>
      <c r="D161" s="403"/>
      <c r="E161" s="403"/>
      <c r="F161" s="403"/>
      <c r="G161" s="403"/>
      <c r="H161" s="403"/>
      <c r="I161" s="403"/>
      <c r="J161" s="403"/>
      <c r="K161" s="403"/>
      <c r="L161" s="403"/>
      <c r="M161" s="403"/>
      <c r="N161" s="403"/>
      <c r="O161" s="403"/>
      <c r="P161" s="403"/>
      <c r="Q161" s="403"/>
      <c r="R161" s="403"/>
    </row>
    <row r="162" spans="1:18" ht="20.100000000000001" customHeight="1" x14ac:dyDescent="0.25">
      <c r="A162" s="403"/>
      <c r="B162" s="403"/>
      <c r="C162" s="403"/>
      <c r="D162" s="403"/>
      <c r="E162" s="403"/>
      <c r="F162" s="403"/>
      <c r="G162" s="403"/>
      <c r="H162" s="403"/>
      <c r="I162" s="403"/>
      <c r="J162" s="403"/>
      <c r="K162" s="403"/>
      <c r="L162" s="403"/>
      <c r="M162" s="403"/>
      <c r="N162" s="403"/>
      <c r="O162" s="403"/>
      <c r="P162" s="403"/>
      <c r="Q162" s="403"/>
      <c r="R162" s="403"/>
    </row>
    <row r="163" spans="1:18" ht="20.100000000000001" customHeight="1" x14ac:dyDescent="0.25">
      <c r="A163" s="403"/>
      <c r="B163" s="403"/>
      <c r="C163" s="403"/>
      <c r="D163" s="403"/>
      <c r="E163" s="403"/>
      <c r="F163" s="403"/>
      <c r="G163" s="403"/>
      <c r="H163" s="403"/>
      <c r="I163" s="403"/>
      <c r="J163" s="403"/>
      <c r="K163" s="403"/>
      <c r="L163" s="403"/>
      <c r="M163" s="403"/>
      <c r="N163" s="403"/>
      <c r="O163" s="403"/>
      <c r="P163" s="403"/>
      <c r="Q163" s="403"/>
      <c r="R163" s="403"/>
    </row>
    <row r="164" spans="1:18" ht="20.100000000000001" customHeight="1" x14ac:dyDescent="0.25">
      <c r="A164" s="403"/>
      <c r="B164" s="403"/>
      <c r="C164" s="403"/>
      <c r="D164" s="403"/>
      <c r="E164" s="403"/>
      <c r="F164" s="403"/>
      <c r="G164" s="403"/>
      <c r="H164" s="403"/>
      <c r="I164" s="403"/>
      <c r="J164" s="403"/>
      <c r="K164" s="403"/>
      <c r="L164" s="403"/>
      <c r="M164" s="403"/>
      <c r="N164" s="403"/>
      <c r="O164" s="403"/>
      <c r="P164" s="403"/>
      <c r="Q164" s="403"/>
      <c r="R164" s="403"/>
    </row>
    <row r="165" spans="1:18" ht="20.100000000000001" customHeight="1" x14ac:dyDescent="0.25">
      <c r="A165" s="403"/>
      <c r="B165" s="403"/>
      <c r="C165" s="403"/>
      <c r="D165" s="403"/>
      <c r="E165" s="403"/>
      <c r="F165" s="403"/>
      <c r="G165" s="403"/>
      <c r="H165" s="403"/>
      <c r="I165" s="403"/>
      <c r="J165" s="403"/>
      <c r="K165" s="403"/>
      <c r="L165" s="403"/>
      <c r="M165" s="403"/>
      <c r="N165" s="403"/>
      <c r="O165" s="403"/>
      <c r="P165" s="403"/>
      <c r="Q165" s="403"/>
      <c r="R165" s="403"/>
    </row>
    <row r="166" spans="1:18" ht="20.100000000000001" customHeight="1" x14ac:dyDescent="0.25">
      <c r="A166" s="403"/>
      <c r="B166" s="403"/>
      <c r="C166" s="403"/>
      <c r="D166" s="403"/>
      <c r="E166" s="403"/>
      <c r="F166" s="403"/>
      <c r="G166" s="403"/>
      <c r="H166" s="403"/>
      <c r="I166" s="403"/>
      <c r="J166" s="403"/>
      <c r="K166" s="403"/>
      <c r="L166" s="403"/>
      <c r="M166" s="403"/>
      <c r="N166" s="403"/>
      <c r="O166" s="403"/>
      <c r="P166" s="403"/>
      <c r="Q166" s="403"/>
      <c r="R166" s="403"/>
    </row>
    <row r="167" spans="1:18" ht="20.100000000000001" customHeight="1" x14ac:dyDescent="0.25">
      <c r="A167" s="403"/>
      <c r="B167" s="403"/>
      <c r="C167" s="403"/>
      <c r="D167" s="403"/>
      <c r="E167" s="403"/>
      <c r="F167" s="403"/>
      <c r="G167" s="403"/>
      <c r="H167" s="403"/>
      <c r="I167" s="403"/>
      <c r="J167" s="403"/>
      <c r="K167" s="403"/>
      <c r="L167" s="403"/>
      <c r="M167" s="403"/>
      <c r="N167" s="403"/>
      <c r="O167" s="403"/>
      <c r="P167" s="403"/>
      <c r="Q167" s="403"/>
      <c r="R167" s="403"/>
    </row>
    <row r="168" spans="1:18" ht="20.100000000000001" customHeight="1" x14ac:dyDescent="0.25">
      <c r="A168" s="403"/>
      <c r="B168" s="403"/>
      <c r="C168" s="403"/>
      <c r="D168" s="403"/>
      <c r="E168" s="403"/>
      <c r="F168" s="403"/>
      <c r="G168" s="403"/>
      <c r="H168" s="403"/>
      <c r="I168" s="403"/>
      <c r="J168" s="403"/>
      <c r="K168" s="403"/>
      <c r="L168" s="403"/>
      <c r="M168" s="403"/>
      <c r="N168" s="403"/>
      <c r="O168" s="403"/>
      <c r="P168" s="403"/>
      <c r="Q168" s="403"/>
      <c r="R168" s="403"/>
    </row>
    <row r="169" spans="1:18" ht="20.100000000000001" customHeight="1" x14ac:dyDescent="0.25">
      <c r="A169" s="403"/>
      <c r="B169" s="403"/>
      <c r="C169" s="403"/>
      <c r="D169" s="403"/>
      <c r="E169" s="403"/>
      <c r="F169" s="403"/>
      <c r="G169" s="403"/>
      <c r="H169" s="403"/>
      <c r="I169" s="403"/>
      <c r="J169" s="403"/>
      <c r="K169" s="403"/>
      <c r="L169" s="403"/>
      <c r="M169" s="403"/>
      <c r="N169" s="403"/>
      <c r="O169" s="403"/>
      <c r="P169" s="403"/>
      <c r="Q169" s="403"/>
      <c r="R169" s="403"/>
    </row>
    <row r="170" spans="1:18" ht="20.100000000000001" customHeight="1" x14ac:dyDescent="0.25">
      <c r="A170" s="403"/>
      <c r="B170" s="403"/>
      <c r="C170" s="403"/>
      <c r="D170" s="403"/>
      <c r="E170" s="403"/>
      <c r="F170" s="403"/>
      <c r="G170" s="403"/>
      <c r="H170" s="403"/>
      <c r="I170" s="403"/>
      <c r="J170" s="403"/>
      <c r="K170" s="403"/>
      <c r="L170" s="403"/>
      <c r="M170" s="403"/>
      <c r="N170" s="403"/>
      <c r="O170" s="403"/>
      <c r="P170" s="403"/>
      <c r="Q170" s="403"/>
      <c r="R170" s="403"/>
    </row>
    <row r="171" spans="1:18" ht="20.100000000000001" customHeight="1" x14ac:dyDescent="0.25">
      <c r="A171" s="403"/>
      <c r="B171" s="403"/>
      <c r="C171" s="403"/>
      <c r="D171" s="403"/>
      <c r="E171" s="403"/>
      <c r="F171" s="403"/>
      <c r="G171" s="403"/>
      <c r="H171" s="403"/>
      <c r="I171" s="403"/>
      <c r="J171" s="403"/>
      <c r="K171" s="403"/>
      <c r="L171" s="403"/>
      <c r="M171" s="403"/>
      <c r="N171" s="403"/>
      <c r="O171" s="403"/>
      <c r="P171" s="403"/>
      <c r="Q171" s="403"/>
      <c r="R171" s="403"/>
    </row>
    <row r="172" spans="1:18" ht="20.100000000000001" customHeight="1" x14ac:dyDescent="0.25">
      <c r="A172" s="403"/>
      <c r="B172" s="403"/>
      <c r="C172" s="403"/>
      <c r="D172" s="403"/>
      <c r="E172" s="403"/>
      <c r="F172" s="403"/>
      <c r="G172" s="403"/>
      <c r="H172" s="403"/>
      <c r="I172" s="403"/>
      <c r="J172" s="403"/>
      <c r="K172" s="403"/>
      <c r="L172" s="403"/>
      <c r="M172" s="403"/>
      <c r="N172" s="403"/>
      <c r="O172" s="403"/>
      <c r="P172" s="403"/>
      <c r="Q172" s="403"/>
      <c r="R172" s="403"/>
    </row>
    <row r="173" spans="1:18" ht="20.100000000000001" customHeight="1" x14ac:dyDescent="0.25">
      <c r="A173" s="403"/>
      <c r="B173" s="403"/>
      <c r="C173" s="403"/>
      <c r="D173" s="403"/>
      <c r="E173" s="403"/>
      <c r="F173" s="403"/>
      <c r="G173" s="403"/>
      <c r="H173" s="403"/>
      <c r="I173" s="403"/>
      <c r="J173" s="403"/>
      <c r="K173" s="403"/>
      <c r="L173" s="403"/>
      <c r="M173" s="403"/>
      <c r="N173" s="403"/>
      <c r="O173" s="403"/>
      <c r="P173" s="403"/>
      <c r="Q173" s="403"/>
      <c r="R173" s="403"/>
    </row>
    <row r="174" spans="1:18" ht="20.100000000000001" customHeight="1" x14ac:dyDescent="0.25">
      <c r="A174" s="403"/>
      <c r="B174" s="403"/>
      <c r="C174" s="403"/>
      <c r="D174" s="403"/>
      <c r="E174" s="403"/>
      <c r="F174" s="403"/>
      <c r="G174" s="403"/>
      <c r="H174" s="403"/>
      <c r="I174" s="403"/>
      <c r="J174" s="403"/>
      <c r="K174" s="403"/>
      <c r="L174" s="403"/>
      <c r="M174" s="403"/>
      <c r="N174" s="403"/>
      <c r="O174" s="403"/>
      <c r="P174" s="403"/>
      <c r="Q174" s="403"/>
      <c r="R174" s="403"/>
    </row>
    <row r="175" spans="1:18" ht="20.100000000000001" customHeight="1" x14ac:dyDescent="0.25">
      <c r="A175" s="403"/>
      <c r="B175" s="403"/>
      <c r="C175" s="403"/>
      <c r="D175" s="403"/>
      <c r="E175" s="403"/>
      <c r="F175" s="403"/>
      <c r="G175" s="403"/>
      <c r="H175" s="403"/>
      <c r="I175" s="403"/>
      <c r="J175" s="403"/>
      <c r="K175" s="403"/>
      <c r="L175" s="403"/>
      <c r="M175" s="403"/>
      <c r="N175" s="403"/>
      <c r="O175" s="403"/>
      <c r="P175" s="403"/>
      <c r="Q175" s="403"/>
      <c r="R175" s="403"/>
    </row>
    <row r="176" spans="1:18" ht="20.100000000000001" customHeight="1" x14ac:dyDescent="0.25">
      <c r="A176" s="403"/>
      <c r="B176" s="403"/>
      <c r="C176" s="403"/>
      <c r="D176" s="403"/>
      <c r="E176" s="403"/>
      <c r="F176" s="403"/>
      <c r="G176" s="403"/>
      <c r="H176" s="403"/>
      <c r="I176" s="403"/>
      <c r="J176" s="403"/>
      <c r="K176" s="403"/>
      <c r="L176" s="403"/>
      <c r="M176" s="403"/>
      <c r="N176" s="403"/>
      <c r="O176" s="403"/>
      <c r="P176" s="403"/>
      <c r="Q176" s="403"/>
      <c r="R176" s="403"/>
    </row>
    <row r="177" spans="1:18" ht="20.100000000000001" customHeight="1" x14ac:dyDescent="0.25">
      <c r="A177" s="403"/>
      <c r="B177" s="403"/>
      <c r="C177" s="403"/>
      <c r="D177" s="403"/>
      <c r="E177" s="403"/>
      <c r="F177" s="403"/>
      <c r="G177" s="403"/>
      <c r="H177" s="403"/>
      <c r="I177" s="403"/>
      <c r="J177" s="403"/>
      <c r="K177" s="403"/>
      <c r="L177" s="403"/>
      <c r="M177" s="403"/>
      <c r="N177" s="403"/>
      <c r="O177" s="403"/>
      <c r="P177" s="403"/>
      <c r="Q177" s="403"/>
      <c r="R177" s="403"/>
    </row>
    <row r="178" spans="1:18" ht="20.100000000000001" customHeight="1" x14ac:dyDescent="0.25">
      <c r="A178" s="403"/>
      <c r="B178" s="403"/>
      <c r="C178" s="403"/>
      <c r="D178" s="403"/>
      <c r="E178" s="403"/>
      <c r="F178" s="403"/>
      <c r="G178" s="403"/>
      <c r="H178" s="403"/>
      <c r="I178" s="403"/>
      <c r="J178" s="403"/>
      <c r="K178" s="403"/>
      <c r="L178" s="403"/>
      <c r="M178" s="403"/>
      <c r="N178" s="403"/>
      <c r="O178" s="403"/>
      <c r="P178" s="403"/>
      <c r="Q178" s="403"/>
      <c r="R178" s="403"/>
    </row>
    <row r="179" spans="1:18" ht="20.100000000000001" customHeight="1" x14ac:dyDescent="0.25">
      <c r="A179" s="403"/>
      <c r="B179" s="403"/>
      <c r="C179" s="403"/>
      <c r="D179" s="403"/>
      <c r="E179" s="403"/>
      <c r="F179" s="403"/>
      <c r="G179" s="403"/>
      <c r="H179" s="403"/>
      <c r="I179" s="403"/>
      <c r="J179" s="403"/>
      <c r="K179" s="403"/>
      <c r="L179" s="403"/>
      <c r="M179" s="403"/>
      <c r="N179" s="403"/>
      <c r="O179" s="403"/>
      <c r="P179" s="403"/>
      <c r="Q179" s="403"/>
      <c r="R179" s="403"/>
    </row>
    <row r="180" spans="1:18" ht="20.100000000000001" customHeight="1" x14ac:dyDescent="0.25">
      <c r="A180" s="403"/>
      <c r="B180" s="403"/>
      <c r="C180" s="403"/>
      <c r="D180" s="403"/>
      <c r="E180" s="403"/>
      <c r="F180" s="403"/>
      <c r="G180" s="403"/>
      <c r="H180" s="403"/>
      <c r="I180" s="403"/>
      <c r="J180" s="403"/>
      <c r="K180" s="403"/>
      <c r="L180" s="403"/>
      <c r="M180" s="403"/>
      <c r="N180" s="403"/>
      <c r="O180" s="403"/>
      <c r="P180" s="403"/>
      <c r="Q180" s="403"/>
      <c r="R180" s="403"/>
    </row>
    <row r="181" spans="1:18" ht="20.100000000000001" customHeight="1" x14ac:dyDescent="0.25">
      <c r="A181" s="400"/>
      <c r="B181" s="400"/>
      <c r="C181" s="400"/>
      <c r="D181" s="400"/>
      <c r="E181" s="400"/>
      <c r="F181" s="400"/>
      <c r="G181" s="400"/>
      <c r="H181" s="400"/>
      <c r="I181" s="400"/>
      <c r="J181" s="400"/>
      <c r="K181" s="400"/>
      <c r="L181" s="400"/>
      <c r="M181" s="400"/>
      <c r="N181" s="400"/>
      <c r="O181" s="400"/>
      <c r="P181" s="400"/>
      <c r="Q181" s="400"/>
      <c r="R181" s="400"/>
    </row>
    <row r="182" spans="1:18" ht="20.100000000000001" customHeight="1" x14ac:dyDescent="0.25">
      <c r="A182" s="400"/>
      <c r="B182" s="400"/>
      <c r="C182" s="400"/>
      <c r="D182" s="400"/>
      <c r="E182" s="400"/>
      <c r="F182" s="400"/>
      <c r="G182" s="400"/>
      <c r="H182" s="400"/>
      <c r="I182" s="400"/>
      <c r="J182" s="400"/>
      <c r="K182" s="400"/>
      <c r="L182" s="400"/>
      <c r="M182" s="400"/>
      <c r="N182" s="400"/>
      <c r="O182" s="400"/>
      <c r="P182" s="400"/>
      <c r="Q182" s="400"/>
      <c r="R182" s="400"/>
    </row>
    <row r="183" spans="1:18" ht="20.100000000000001" customHeight="1" x14ac:dyDescent="0.25">
      <c r="A183" s="400"/>
      <c r="B183" s="400"/>
      <c r="C183" s="400"/>
      <c r="D183" s="400"/>
      <c r="E183" s="400"/>
      <c r="F183" s="400"/>
      <c r="G183" s="400"/>
      <c r="H183" s="400"/>
      <c r="I183" s="400"/>
      <c r="J183" s="400"/>
      <c r="K183" s="400"/>
      <c r="L183" s="400"/>
      <c r="M183" s="400"/>
      <c r="N183" s="400"/>
      <c r="O183" s="400"/>
      <c r="P183" s="400"/>
      <c r="Q183" s="400"/>
      <c r="R183" s="400"/>
    </row>
    <row r="184" spans="1:18" ht="20.100000000000001" customHeight="1" x14ac:dyDescent="0.25">
      <c r="A184" s="400"/>
      <c r="B184" s="400"/>
      <c r="C184" s="400"/>
      <c r="D184" s="400"/>
      <c r="E184" s="400"/>
      <c r="F184" s="400"/>
      <c r="G184" s="400"/>
      <c r="H184" s="400"/>
      <c r="I184" s="400"/>
      <c r="J184" s="400"/>
      <c r="K184" s="400"/>
      <c r="L184" s="400"/>
      <c r="M184" s="400"/>
      <c r="N184" s="400"/>
      <c r="O184" s="400"/>
      <c r="P184" s="400"/>
      <c r="Q184" s="400"/>
      <c r="R184" s="400"/>
    </row>
    <row r="185" spans="1:18" ht="20.100000000000001" customHeight="1" x14ac:dyDescent="0.25">
      <c r="A185" s="400"/>
      <c r="B185" s="400"/>
      <c r="C185" s="400"/>
      <c r="D185" s="400"/>
      <c r="E185" s="400"/>
      <c r="F185" s="400"/>
      <c r="G185" s="400"/>
      <c r="H185" s="400"/>
      <c r="I185" s="400"/>
      <c r="J185" s="400"/>
      <c r="K185" s="400"/>
      <c r="L185" s="400"/>
      <c r="M185" s="400"/>
      <c r="N185" s="400"/>
      <c r="O185" s="400"/>
      <c r="P185" s="400"/>
      <c r="Q185" s="400"/>
      <c r="R185" s="400"/>
    </row>
    <row r="186" spans="1:18" ht="20.100000000000001" customHeight="1" x14ac:dyDescent="0.25">
      <c r="A186" s="400"/>
      <c r="B186" s="400"/>
      <c r="C186" s="400"/>
      <c r="D186" s="400"/>
      <c r="E186" s="400"/>
      <c r="F186" s="400"/>
      <c r="G186" s="400"/>
      <c r="H186" s="400"/>
      <c r="I186" s="400"/>
      <c r="J186" s="400"/>
      <c r="K186" s="400"/>
      <c r="L186" s="400"/>
      <c r="M186" s="400"/>
      <c r="N186" s="400"/>
      <c r="O186" s="400"/>
      <c r="P186" s="400"/>
      <c r="Q186" s="400"/>
      <c r="R186" s="400"/>
    </row>
    <row r="187" spans="1:18" ht="20.100000000000001" customHeight="1" x14ac:dyDescent="0.25">
      <c r="A187" s="400"/>
      <c r="B187" s="400"/>
      <c r="C187" s="400"/>
      <c r="D187" s="400"/>
      <c r="E187" s="400"/>
      <c r="F187" s="400"/>
      <c r="G187" s="400"/>
      <c r="H187" s="400"/>
      <c r="I187" s="400"/>
      <c r="J187" s="400"/>
      <c r="K187" s="400"/>
      <c r="L187" s="400"/>
      <c r="M187" s="400"/>
      <c r="N187" s="400"/>
      <c r="O187" s="400"/>
      <c r="P187" s="400"/>
      <c r="Q187" s="400"/>
      <c r="R187" s="400"/>
    </row>
    <row r="188" spans="1:18" ht="20.100000000000001" customHeight="1" x14ac:dyDescent="0.25">
      <c r="A188" s="400"/>
      <c r="B188" s="400"/>
      <c r="C188" s="400"/>
      <c r="D188" s="400"/>
      <c r="E188" s="400"/>
      <c r="F188" s="400"/>
      <c r="G188" s="400"/>
      <c r="H188" s="400"/>
      <c r="I188" s="400"/>
      <c r="J188" s="400"/>
      <c r="K188" s="400"/>
      <c r="L188" s="400"/>
      <c r="M188" s="400"/>
      <c r="N188" s="400"/>
      <c r="O188" s="400"/>
      <c r="P188" s="400"/>
      <c r="Q188" s="400"/>
      <c r="R188" s="400"/>
    </row>
    <row r="189" spans="1:18" ht="20.100000000000001" customHeight="1" x14ac:dyDescent="0.25">
      <c r="A189" s="400"/>
      <c r="B189" s="400"/>
      <c r="C189" s="400"/>
      <c r="D189" s="400"/>
      <c r="E189" s="400"/>
      <c r="F189" s="400"/>
      <c r="G189" s="400"/>
      <c r="H189" s="400"/>
      <c r="I189" s="400"/>
      <c r="J189" s="400"/>
      <c r="K189" s="400"/>
      <c r="L189" s="400"/>
      <c r="M189" s="400"/>
      <c r="N189" s="400"/>
      <c r="O189" s="400"/>
      <c r="P189" s="400"/>
      <c r="Q189" s="400"/>
      <c r="R189" s="400"/>
    </row>
    <row r="190" spans="1:18" ht="20.100000000000001" customHeight="1" x14ac:dyDescent="0.25">
      <c r="A190" s="400"/>
      <c r="B190" s="400"/>
      <c r="C190" s="400"/>
      <c r="D190" s="400"/>
      <c r="E190" s="400"/>
      <c r="F190" s="400"/>
      <c r="G190" s="400"/>
      <c r="H190" s="400"/>
      <c r="I190" s="400"/>
      <c r="J190" s="400"/>
      <c r="K190" s="400"/>
      <c r="L190" s="400"/>
      <c r="M190" s="400"/>
      <c r="N190" s="400"/>
      <c r="O190" s="400"/>
      <c r="P190" s="400"/>
      <c r="Q190" s="400"/>
      <c r="R190" s="400"/>
    </row>
    <row r="191" spans="1:18" ht="20.100000000000001" customHeight="1" x14ac:dyDescent="0.25">
      <c r="A191" s="400"/>
      <c r="B191" s="400"/>
      <c r="C191" s="400"/>
      <c r="D191" s="400"/>
      <c r="E191" s="400"/>
      <c r="F191" s="400"/>
      <c r="G191" s="400"/>
      <c r="H191" s="400"/>
      <c r="I191" s="400"/>
      <c r="J191" s="400"/>
      <c r="K191" s="400"/>
      <c r="L191" s="400"/>
      <c r="M191" s="400"/>
      <c r="N191" s="400"/>
      <c r="O191" s="400"/>
      <c r="P191" s="400"/>
      <c r="Q191" s="400"/>
      <c r="R191" s="400"/>
    </row>
    <row r="192" spans="1:18" ht="20.100000000000001" customHeight="1" x14ac:dyDescent="0.25">
      <c r="A192" s="400"/>
      <c r="B192" s="400"/>
      <c r="C192" s="400"/>
      <c r="D192" s="400"/>
      <c r="E192" s="400"/>
      <c r="F192" s="400"/>
      <c r="G192" s="400"/>
      <c r="H192" s="400"/>
      <c r="I192" s="400"/>
      <c r="J192" s="400"/>
      <c r="K192" s="400"/>
      <c r="L192" s="400"/>
      <c r="M192" s="400"/>
      <c r="N192" s="400"/>
      <c r="O192" s="400"/>
      <c r="P192" s="400"/>
      <c r="Q192" s="400"/>
      <c r="R192" s="400"/>
    </row>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sheetData>
  <sheetProtection algorithmName="SHA-512" hashValue="/o8gZcku1tI1sOgN7MX2isYRPAlDQK4MmxW8vunLcZygNcMvTpEvlRImTRNCKSpPXnmPuhkiz3gyyPfEqPJzww==" saltValue="xrdtY6SSNsINp66RmH/DRg==" spinCount="100000" sheet="1" objects="1" scenarios="1"/>
  <mergeCells count="25">
    <mergeCell ref="G59:I59"/>
    <mergeCell ref="F66:F67"/>
    <mergeCell ref="G66:G67"/>
    <mergeCell ref="G74:I74"/>
    <mergeCell ref="F81:F82"/>
    <mergeCell ref="G81:G82"/>
    <mergeCell ref="G45:I45"/>
    <mergeCell ref="F37:F38"/>
    <mergeCell ref="G37:G38"/>
    <mergeCell ref="F52:F53"/>
    <mergeCell ref="G52:G53"/>
    <mergeCell ref="A1:C3"/>
    <mergeCell ref="Q31:Q32"/>
    <mergeCell ref="R31:R32"/>
    <mergeCell ref="G15:I15"/>
    <mergeCell ref="F22:F23"/>
    <mergeCell ref="G22:G23"/>
    <mergeCell ref="G30:I30"/>
    <mergeCell ref="D8:L8"/>
    <mergeCell ref="D9:L9"/>
    <mergeCell ref="F5:H5"/>
    <mergeCell ref="D5:E5"/>
    <mergeCell ref="F6:H6"/>
    <mergeCell ref="D10:K10"/>
    <mergeCell ref="D1:M3"/>
  </mergeCells>
  <conditionalFormatting sqref="G22:G23">
    <cfRule type="expression" dxfId="24" priority="17">
      <formula>$G$22="NO"</formula>
    </cfRule>
    <cfRule type="expression" dxfId="23" priority="18">
      <formula>$G$22="SI"</formula>
    </cfRule>
  </conditionalFormatting>
  <conditionalFormatting sqref="G37:G38">
    <cfRule type="expression" dxfId="22" priority="13">
      <formula>$G$37="NO"</formula>
    </cfRule>
    <cfRule type="expression" dxfId="21" priority="14">
      <formula>$G$37="SI"</formula>
    </cfRule>
  </conditionalFormatting>
  <conditionalFormatting sqref="G52:G53">
    <cfRule type="expression" dxfId="20" priority="11">
      <formula>$G$52="SI"</formula>
    </cfRule>
    <cfRule type="expression" dxfId="19" priority="12">
      <formula>$G$52="NO"</formula>
    </cfRule>
  </conditionalFormatting>
  <conditionalFormatting sqref="G81:G82">
    <cfRule type="expression" dxfId="18" priority="9">
      <formula>$G$81="NO"</formula>
    </cfRule>
    <cfRule type="expression" dxfId="17" priority="10">
      <formula>$G$81="SI"</formula>
    </cfRule>
  </conditionalFormatting>
  <conditionalFormatting sqref="H20:H21">
    <cfRule type="expression" dxfId="16" priority="1">
      <formula>$G$25="NO"</formula>
    </cfRule>
    <cfRule type="expression" dxfId="15" priority="2">
      <formula>"NO"</formula>
    </cfRule>
  </conditionalFormatting>
  <conditionalFormatting sqref="H35:H36">
    <cfRule type="expression" dxfId="14" priority="3">
      <formula>$G$25="NO"</formula>
    </cfRule>
    <cfRule type="expression" dxfId="13" priority="4">
      <formula>"NO"</formula>
    </cfRule>
  </conditionalFormatting>
  <conditionalFormatting sqref="H50:H51">
    <cfRule type="expression" dxfId="12" priority="7">
      <formula>$G$25="NO"</formula>
    </cfRule>
    <cfRule type="expression" dxfId="11" priority="8">
      <formula>"NO"</formula>
    </cfRule>
  </conditionalFormatting>
  <conditionalFormatting sqref="H79:H80">
    <cfRule type="expression" dxfId="10" priority="5">
      <formula>$G$25="NO"</formula>
    </cfRule>
    <cfRule type="expression" dxfId="9" priority="6">
      <formula>"NO"</formula>
    </cfRule>
  </conditionalFormatting>
  <pageMargins left="0.70866141732283472" right="0.70866141732283472" top="0.74803149606299213" bottom="0.74803149606299213" header="0.31496062992125984" footer="0.31496062992125984"/>
  <pageSetup paperSize="9" scale="29" orientation="portrait" r:id="rId1"/>
  <headerFooter>
    <oddFooter>&amp;RRT03-F58 Vr.4 (2024-10-18)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L10</xm:sqref>
        </x14:dataValidation>
        <x14:dataValidation type="list" allowBlank="1" showInputMessage="1" showErrorMessage="1" xr:uid="{1C2AC562-9B52-4C67-B478-6A50EFC56AA8}">
          <x14:formula1>
            <xm:f>'Datos '!$C$53:$C$62</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T135"/>
  <sheetViews>
    <sheetView showGridLines="0" view="pageBreakPreview" topLeftCell="A38" zoomScale="80" zoomScaleNormal="60" zoomScaleSheetLayoutView="80" workbookViewId="0">
      <selection activeCell="I54" sqref="I54"/>
    </sheetView>
  </sheetViews>
  <sheetFormatPr baseColWidth="10" defaultColWidth="11.42578125" defaultRowHeight="15" x14ac:dyDescent="0.25"/>
  <cols>
    <col min="1" max="4" width="12.7109375" style="43" customWidth="1"/>
    <col min="5" max="5" width="28.28515625" style="43" customWidth="1"/>
    <col min="6" max="6" width="12" style="43" customWidth="1"/>
    <col min="7" max="7" width="11.42578125" style="43" customWidth="1"/>
    <col min="8" max="8" width="17.85546875" style="43" customWidth="1"/>
    <col min="9" max="9" width="15.28515625" style="43" customWidth="1"/>
    <col min="10" max="10" width="11.42578125" style="43" customWidth="1"/>
    <col min="11" max="11" width="17.42578125" style="43" bestFit="1" customWidth="1"/>
    <col min="12" max="12" width="30.42578125" style="43" bestFit="1" customWidth="1"/>
    <col min="13" max="13" width="12.28515625" style="43" customWidth="1"/>
    <col min="14" max="14" width="18.28515625" style="43" customWidth="1"/>
    <col min="15" max="15" width="16.42578125" style="43" customWidth="1"/>
    <col min="16" max="16" width="11.42578125" style="43"/>
    <col min="17" max="17" width="20.140625" style="43" customWidth="1"/>
    <col min="18" max="18" width="11.42578125" style="43"/>
    <col min="19" max="19" width="18.28515625" style="43" customWidth="1"/>
    <col min="20" max="20" width="26.42578125" style="43" bestFit="1" customWidth="1"/>
    <col min="21" max="16384" width="11.42578125" style="43"/>
  </cols>
  <sheetData>
    <row r="1" spans="1:20" s="40" customFormat="1" ht="30" customHeight="1" x14ac:dyDescent="0.2">
      <c r="A1" s="843"/>
      <c r="B1" s="843"/>
      <c r="C1" s="843"/>
      <c r="D1" s="843"/>
      <c r="E1" s="840" t="s">
        <v>73</v>
      </c>
      <c r="F1" s="840"/>
      <c r="G1" s="840"/>
      <c r="H1" s="840"/>
      <c r="I1" s="840"/>
      <c r="J1" s="840"/>
      <c r="K1" s="840"/>
      <c r="L1" s="840"/>
      <c r="M1" s="840"/>
      <c r="N1" s="840"/>
      <c r="O1" s="840"/>
      <c r="P1" s="840"/>
      <c r="Q1" s="840"/>
      <c r="R1" s="840"/>
      <c r="S1" s="840"/>
      <c r="T1" s="840"/>
    </row>
    <row r="2" spans="1:20" s="40" customFormat="1" ht="30" customHeight="1" x14ac:dyDescent="0.2">
      <c r="A2" s="844"/>
      <c r="B2" s="844"/>
      <c r="C2" s="844"/>
      <c r="D2" s="844"/>
      <c r="E2" s="841"/>
      <c r="F2" s="841"/>
      <c r="G2" s="841"/>
      <c r="H2" s="841"/>
      <c r="I2" s="841"/>
      <c r="J2" s="841"/>
      <c r="K2" s="841"/>
      <c r="L2" s="841"/>
      <c r="M2" s="841"/>
      <c r="N2" s="841"/>
      <c r="O2" s="841"/>
      <c r="P2" s="841"/>
      <c r="Q2" s="841"/>
      <c r="R2" s="841"/>
      <c r="S2" s="841"/>
      <c r="T2" s="841"/>
    </row>
    <row r="3" spans="1:20" s="40" customFormat="1" ht="30" customHeight="1" thickBot="1" x14ac:dyDescent="0.25">
      <c r="A3" s="845"/>
      <c r="B3" s="845"/>
      <c r="C3" s="845"/>
      <c r="D3" s="845"/>
      <c r="E3" s="842"/>
      <c r="F3" s="842"/>
      <c r="G3" s="842"/>
      <c r="H3" s="842"/>
      <c r="I3" s="842"/>
      <c r="J3" s="842"/>
      <c r="K3" s="842"/>
      <c r="L3" s="842"/>
      <c r="M3" s="842"/>
      <c r="N3" s="842"/>
      <c r="O3" s="842"/>
      <c r="P3" s="842"/>
      <c r="Q3" s="842"/>
      <c r="R3" s="842"/>
      <c r="S3" s="842"/>
      <c r="T3" s="842"/>
    </row>
    <row r="5" spans="1:20" x14ac:dyDescent="0.25">
      <c r="A5" s="389"/>
      <c r="B5" s="389"/>
      <c r="C5" s="389"/>
      <c r="D5" s="389"/>
      <c r="E5" s="389"/>
      <c r="F5" s="389"/>
      <c r="G5" s="389"/>
      <c r="H5" s="389"/>
      <c r="I5" s="389"/>
      <c r="J5" s="389"/>
      <c r="K5" s="389"/>
      <c r="L5" s="389"/>
      <c r="M5" s="389"/>
      <c r="N5" s="436"/>
      <c r="O5" s="436"/>
      <c r="P5" s="436"/>
      <c r="Q5" s="436"/>
      <c r="R5" s="389"/>
      <c r="S5" s="389"/>
      <c r="T5" s="389"/>
    </row>
    <row r="6" spans="1:20" x14ac:dyDescent="0.25">
      <c r="A6" s="389"/>
      <c r="B6" s="389"/>
      <c r="C6" s="389"/>
      <c r="D6" s="389"/>
      <c r="E6" s="389"/>
      <c r="F6" s="389"/>
      <c r="G6" s="389"/>
      <c r="H6" s="389"/>
      <c r="I6" s="389"/>
      <c r="J6" s="389"/>
      <c r="K6" s="389"/>
      <c r="L6" s="389"/>
      <c r="M6" s="389"/>
      <c r="N6" s="436"/>
      <c r="O6" s="436"/>
      <c r="P6" s="436"/>
      <c r="Q6" s="436"/>
      <c r="R6" s="389"/>
      <c r="S6" s="389"/>
      <c r="T6" s="389"/>
    </row>
    <row r="7" spans="1:20" s="64" customFormat="1" hidden="1" x14ac:dyDescent="0.25">
      <c r="A7" s="437" t="s">
        <v>110</v>
      </c>
      <c r="B7" s="437">
        <f>+'RT03-F58'!B71</f>
        <v>10</v>
      </c>
      <c r="C7" s="438"/>
      <c r="D7" s="438"/>
      <c r="E7" s="438" t="s">
        <v>111</v>
      </c>
      <c r="F7" s="438"/>
      <c r="G7" s="438"/>
      <c r="H7" s="438"/>
      <c r="I7" s="438"/>
      <c r="J7" s="438"/>
      <c r="K7" s="438"/>
      <c r="L7" s="438" t="s">
        <v>112</v>
      </c>
      <c r="M7" s="438"/>
      <c r="N7" s="439" t="s">
        <v>113</v>
      </c>
      <c r="O7" s="439" t="s">
        <v>114</v>
      </c>
      <c r="P7" s="439"/>
      <c r="Q7" s="439"/>
      <c r="R7" s="438"/>
      <c r="S7" s="438" t="s">
        <v>115</v>
      </c>
      <c r="T7" s="389"/>
    </row>
    <row r="8" spans="1:20" hidden="1" x14ac:dyDescent="0.25">
      <c r="A8" s="389"/>
      <c r="B8" s="884" t="s">
        <v>116</v>
      </c>
      <c r="C8" s="885"/>
      <c r="D8" s="886"/>
      <c r="E8" s="440" t="s">
        <v>117</v>
      </c>
      <c r="F8" s="441" t="s">
        <v>118</v>
      </c>
      <c r="G8" s="440" t="s">
        <v>119</v>
      </c>
      <c r="H8" s="440" t="s">
        <v>120</v>
      </c>
      <c r="I8" s="440" t="s">
        <v>121</v>
      </c>
      <c r="J8" s="441" t="s">
        <v>118</v>
      </c>
      <c r="K8" s="440" t="s">
        <v>122</v>
      </c>
      <c r="L8" s="440" t="s">
        <v>123</v>
      </c>
      <c r="M8" s="441" t="s">
        <v>118</v>
      </c>
      <c r="N8" s="442" t="s">
        <v>124</v>
      </c>
      <c r="O8" s="442" t="s">
        <v>125</v>
      </c>
      <c r="P8" s="443" t="s">
        <v>118</v>
      </c>
      <c r="Q8" s="442" t="s">
        <v>126</v>
      </c>
      <c r="R8" s="441" t="s">
        <v>118</v>
      </c>
      <c r="S8" s="440" t="s">
        <v>127</v>
      </c>
      <c r="T8" s="389"/>
    </row>
    <row r="9" spans="1:20" hidden="1" x14ac:dyDescent="0.25">
      <c r="A9" s="389"/>
      <c r="B9" s="887" t="s">
        <v>128</v>
      </c>
      <c r="C9" s="887"/>
      <c r="D9" s="887"/>
      <c r="E9" s="445" t="e">
        <f>+'RT03-F58'!B82</f>
        <v>#DIV/0!</v>
      </c>
      <c r="F9" s="445" t="s">
        <v>10</v>
      </c>
      <c r="G9" s="445" t="s">
        <v>129</v>
      </c>
      <c r="H9" s="445" t="s">
        <v>130</v>
      </c>
      <c r="I9" s="445" t="e">
        <f>+'RT03-F58'!B83</f>
        <v>#DIV/0!</v>
      </c>
      <c r="J9" s="445" t="s">
        <v>10</v>
      </c>
      <c r="K9" s="445">
        <v>3</v>
      </c>
      <c r="L9" s="445" t="e">
        <f>I9/K9</f>
        <v>#DIV/0!</v>
      </c>
      <c r="M9" s="445" t="str">
        <f>+J9</f>
        <v>°C</v>
      </c>
      <c r="N9" s="444">
        <v>8</v>
      </c>
      <c r="O9" s="444">
        <v>1</v>
      </c>
      <c r="P9" s="444" t="s">
        <v>131</v>
      </c>
      <c r="Q9" s="444" t="e">
        <f t="shared" ref="Q9:Q19" si="0">ABS(L9*O9)</f>
        <v>#DIV/0!</v>
      </c>
      <c r="R9" s="445" t="s">
        <v>10</v>
      </c>
      <c r="S9" s="446" t="e">
        <f t="shared" ref="S9:S19" si="1">(Q9*100%)^2/$L$20^2</f>
        <v>#DIV/0!</v>
      </c>
      <c r="T9" s="389"/>
    </row>
    <row r="10" spans="1:20" hidden="1" x14ac:dyDescent="0.25">
      <c r="A10" s="389"/>
      <c r="B10" s="887" t="s">
        <v>132</v>
      </c>
      <c r="C10" s="887"/>
      <c r="D10" s="887"/>
      <c r="E10" s="445">
        <v>0</v>
      </c>
      <c r="F10" s="447" t="s">
        <v>133</v>
      </c>
      <c r="G10" s="445" t="s">
        <v>134</v>
      </c>
      <c r="H10" s="445" t="s">
        <v>130</v>
      </c>
      <c r="I10" s="445" t="e">
        <f>+IF(E9&lt;200,#REF!,#REF!)</f>
        <v>#DIV/0!</v>
      </c>
      <c r="J10" s="445" t="s">
        <v>10</v>
      </c>
      <c r="K10" s="445">
        <v>2</v>
      </c>
      <c r="L10" s="445" t="e">
        <f t="shared" ref="L10:L19" si="2">I10/K10</f>
        <v>#DIV/0!</v>
      </c>
      <c r="M10" s="445" t="str">
        <f t="shared" ref="M10:M19" si="3">+J10</f>
        <v>°C</v>
      </c>
      <c r="N10" s="445">
        <v>199.99999999999966</v>
      </c>
      <c r="O10" s="445">
        <v>1</v>
      </c>
      <c r="P10" s="445" t="s">
        <v>131</v>
      </c>
      <c r="Q10" s="445" t="e">
        <f t="shared" si="0"/>
        <v>#DIV/0!</v>
      </c>
      <c r="R10" s="445" t="s">
        <v>10</v>
      </c>
      <c r="S10" s="446" t="e">
        <f t="shared" si="1"/>
        <v>#DIV/0!</v>
      </c>
      <c r="T10" s="389"/>
    </row>
    <row r="11" spans="1:20" hidden="1" x14ac:dyDescent="0.25">
      <c r="A11" s="389"/>
      <c r="B11" s="888" t="s">
        <v>135</v>
      </c>
      <c r="C11" s="889"/>
      <c r="D11" s="890"/>
      <c r="E11" s="445">
        <v>0</v>
      </c>
      <c r="F11" s="447" t="s">
        <v>133</v>
      </c>
      <c r="G11" s="445" t="s">
        <v>134</v>
      </c>
      <c r="H11" s="445" t="s">
        <v>136</v>
      </c>
      <c r="I11" s="445">
        <v>1E-3</v>
      </c>
      <c r="J11" s="445" t="s">
        <v>137</v>
      </c>
      <c r="K11" s="445">
        <v>1.7320508075688772</v>
      </c>
      <c r="L11" s="445">
        <f t="shared" si="2"/>
        <v>5.773502691896258E-4</v>
      </c>
      <c r="M11" s="445" t="str">
        <f t="shared" si="3"/>
        <v>Ohm</v>
      </c>
      <c r="N11" s="445">
        <v>1000000</v>
      </c>
      <c r="O11" s="445">
        <v>3.9249999999999997E-3</v>
      </c>
      <c r="P11" s="445" t="s">
        <v>138</v>
      </c>
      <c r="Q11" s="445">
        <f t="shared" si="0"/>
        <v>2.2660998065692812E-6</v>
      </c>
      <c r="R11" s="445" t="s">
        <v>10</v>
      </c>
      <c r="S11" s="446" t="e">
        <f t="shared" si="1"/>
        <v>#DIV/0!</v>
      </c>
      <c r="T11" s="389"/>
    </row>
    <row r="12" spans="1:20" hidden="1" x14ac:dyDescent="0.25">
      <c r="A12" s="389"/>
      <c r="B12" s="887" t="s">
        <v>139</v>
      </c>
      <c r="C12" s="887"/>
      <c r="D12" s="887"/>
      <c r="E12" s="445">
        <v>0</v>
      </c>
      <c r="F12" s="447" t="s">
        <v>133</v>
      </c>
      <c r="G12" s="445" t="s">
        <v>134</v>
      </c>
      <c r="H12" s="445" t="s">
        <v>136</v>
      </c>
      <c r="I12" s="445" t="e">
        <f>+IF($E9&lt;200,'Presupuesto Incertidumbre'!#REF!,'Presupuesto Incertidumbre'!#REF!)</f>
        <v>#DIV/0!</v>
      </c>
      <c r="J12" s="445" t="s">
        <v>137</v>
      </c>
      <c r="K12" s="445">
        <v>1.7320508075688772</v>
      </c>
      <c r="L12" s="445" t="e">
        <f t="shared" si="2"/>
        <v>#DIV/0!</v>
      </c>
      <c r="M12" s="445" t="str">
        <f t="shared" si="3"/>
        <v>Ohm</v>
      </c>
      <c r="N12" s="445">
        <v>1000000</v>
      </c>
      <c r="O12" s="445">
        <v>3.9249999999999997E-3</v>
      </c>
      <c r="P12" s="445" t="s">
        <v>138</v>
      </c>
      <c r="Q12" s="445" t="e">
        <f t="shared" si="0"/>
        <v>#DIV/0!</v>
      </c>
      <c r="R12" s="445" t="s">
        <v>10</v>
      </c>
      <c r="S12" s="446" t="e">
        <f t="shared" si="1"/>
        <v>#DIV/0!</v>
      </c>
      <c r="T12" s="389"/>
    </row>
    <row r="13" spans="1:20" ht="15.75" hidden="1" customHeight="1" x14ac:dyDescent="0.25">
      <c r="A13" s="389"/>
      <c r="B13" s="888" t="s">
        <v>140</v>
      </c>
      <c r="C13" s="889"/>
      <c r="D13" s="890"/>
      <c r="E13" s="445">
        <v>0</v>
      </c>
      <c r="F13" s="447" t="s">
        <v>133</v>
      </c>
      <c r="G13" s="445" t="s">
        <v>134</v>
      </c>
      <c r="H13" s="445" t="s">
        <v>130</v>
      </c>
      <c r="I13" s="445" t="e">
        <f>+IF(E9&lt;200,'Presupuesto Incertidumbre'!#REF!,'Presupuesto Incertidumbre'!#REF!)</f>
        <v>#DIV/0!</v>
      </c>
      <c r="J13" s="445" t="str">
        <f>+IF('RT03-F58'!$O$18&lt;200, "Ohm", "mV")</f>
        <v>Ohm</v>
      </c>
      <c r="K13" s="445">
        <v>2</v>
      </c>
      <c r="L13" s="445" t="e">
        <f t="shared" si="2"/>
        <v>#DIV/0!</v>
      </c>
      <c r="M13" s="445" t="str">
        <f t="shared" si="3"/>
        <v>Ohm</v>
      </c>
      <c r="N13" s="445">
        <v>200</v>
      </c>
      <c r="O13" s="445">
        <v>3.9249999999999997E-3</v>
      </c>
      <c r="P13" s="445" t="s">
        <v>138</v>
      </c>
      <c r="Q13" s="445" t="e">
        <f t="shared" si="0"/>
        <v>#DIV/0!</v>
      </c>
      <c r="R13" s="445" t="s">
        <v>10</v>
      </c>
      <c r="S13" s="446" t="e">
        <f t="shared" si="1"/>
        <v>#DIV/0!</v>
      </c>
      <c r="T13" s="389"/>
    </row>
    <row r="14" spans="1:20" hidden="1" x14ac:dyDescent="0.25">
      <c r="A14" s="389"/>
      <c r="B14" s="888" t="s">
        <v>141</v>
      </c>
      <c r="C14" s="889"/>
      <c r="D14" s="890"/>
      <c r="E14" s="445">
        <v>0</v>
      </c>
      <c r="F14" s="447" t="s">
        <v>133</v>
      </c>
      <c r="G14" s="445" t="s">
        <v>134</v>
      </c>
      <c r="H14" s="445" t="s">
        <v>136</v>
      </c>
      <c r="I14" s="445" t="e">
        <f>+IF(E9&lt;200,'Presupuesto Incertidumbre'!#REF!/2,#REF!/2)</f>
        <v>#DIV/0!</v>
      </c>
      <c r="J14" s="445" t="str">
        <f>+IF('RT03-F58'!$O$18&lt;200, "Ohm", "mV")</f>
        <v>Ohm</v>
      </c>
      <c r="K14" s="445">
        <v>1.7320508075688772</v>
      </c>
      <c r="L14" s="445" t="e">
        <f t="shared" si="2"/>
        <v>#DIV/0!</v>
      </c>
      <c r="M14" s="445" t="str">
        <f t="shared" si="3"/>
        <v>Ohm</v>
      </c>
      <c r="N14" s="445">
        <v>1000000</v>
      </c>
      <c r="O14" s="445">
        <v>3.9250999999999999E-3</v>
      </c>
      <c r="P14" s="445" t="s">
        <v>138</v>
      </c>
      <c r="Q14" s="445" t="e">
        <f t="shared" si="0"/>
        <v>#DIV/0!</v>
      </c>
      <c r="R14" s="445" t="s">
        <v>10</v>
      </c>
      <c r="S14" s="446" t="e">
        <f t="shared" si="1"/>
        <v>#DIV/0!</v>
      </c>
      <c r="T14" s="389"/>
    </row>
    <row r="15" spans="1:20" hidden="1" x14ac:dyDescent="0.25">
      <c r="A15" s="389"/>
      <c r="B15" s="891" t="s">
        <v>142</v>
      </c>
      <c r="C15" s="891"/>
      <c r="D15" s="891"/>
      <c r="E15" s="445">
        <v>0</v>
      </c>
      <c r="F15" s="447" t="s">
        <v>133</v>
      </c>
      <c r="G15" s="445" t="s">
        <v>134</v>
      </c>
      <c r="H15" s="445" t="s">
        <v>136</v>
      </c>
      <c r="I15" s="445" t="str">
        <f>+IF(+'RT03-F58'!D77=7103,#REF!,IF('RT03-F58'!D77=6330,#REF!,IF('RT03-F58'!D77=9150,#REF!,"REVISAR")))</f>
        <v>REVISAR</v>
      </c>
      <c r="J15" s="445" t="s">
        <v>10</v>
      </c>
      <c r="K15" s="445">
        <v>1.7320508075688772</v>
      </c>
      <c r="L15" s="445" t="e">
        <f t="shared" si="2"/>
        <v>#VALUE!</v>
      </c>
      <c r="M15" s="445" t="str">
        <f t="shared" si="3"/>
        <v>°C</v>
      </c>
      <c r="N15" s="445">
        <v>1000000</v>
      </c>
      <c r="O15" s="445">
        <v>1</v>
      </c>
      <c r="P15" s="445" t="s">
        <v>131</v>
      </c>
      <c r="Q15" s="445" t="e">
        <f t="shared" si="0"/>
        <v>#VALUE!</v>
      </c>
      <c r="R15" s="445" t="s">
        <v>10</v>
      </c>
      <c r="S15" s="446" t="e">
        <f t="shared" si="1"/>
        <v>#VALUE!</v>
      </c>
      <c r="T15" s="389"/>
    </row>
    <row r="16" spans="1:20" hidden="1" x14ac:dyDescent="0.25">
      <c r="A16" s="389"/>
      <c r="B16" s="892" t="s">
        <v>107</v>
      </c>
      <c r="C16" s="893"/>
      <c r="D16" s="894"/>
      <c r="E16" s="445">
        <v>0</v>
      </c>
      <c r="F16" s="447" t="s">
        <v>133</v>
      </c>
      <c r="G16" s="445" t="s">
        <v>134</v>
      </c>
      <c r="H16" s="445" t="s">
        <v>136</v>
      </c>
      <c r="I16" s="445" t="str">
        <f>+IF('RT03-F58'!D77=7103,#REF!,IF('RT03-F58'!D77=6330,#REF!,IF('RT03-F58'!D77=9150,#REF!,"REVISAR")))</f>
        <v>REVISAR</v>
      </c>
      <c r="J16" s="445" t="s">
        <v>10</v>
      </c>
      <c r="K16" s="445">
        <v>1.7320508075688772</v>
      </c>
      <c r="L16" s="445" t="e">
        <f t="shared" si="2"/>
        <v>#VALUE!</v>
      </c>
      <c r="M16" s="445" t="str">
        <f t="shared" si="3"/>
        <v>°C</v>
      </c>
      <c r="N16" s="445">
        <v>1000000</v>
      </c>
      <c r="O16" s="445">
        <v>1</v>
      </c>
      <c r="P16" s="445" t="s">
        <v>131</v>
      </c>
      <c r="Q16" s="445" t="e">
        <f t="shared" si="0"/>
        <v>#VALUE!</v>
      </c>
      <c r="R16" s="445" t="s">
        <v>10</v>
      </c>
      <c r="S16" s="446" t="e">
        <f t="shared" si="1"/>
        <v>#VALUE!</v>
      </c>
      <c r="T16" s="389"/>
    </row>
    <row r="17" spans="1:20" hidden="1" x14ac:dyDescent="0.25">
      <c r="A17" s="389"/>
      <c r="B17" s="879" t="s">
        <v>143</v>
      </c>
      <c r="C17" s="879"/>
      <c r="D17" s="879"/>
      <c r="E17" s="445">
        <f>+'RT03-F58'!J83</f>
        <v>0</v>
      </c>
      <c r="F17" s="445" t="s">
        <v>10</v>
      </c>
      <c r="G17" s="445" t="s">
        <v>129</v>
      </c>
      <c r="H17" s="445" t="s">
        <v>130</v>
      </c>
      <c r="I17" s="445">
        <f>+'RT03-F58'!J84</f>
        <v>0</v>
      </c>
      <c r="J17" s="445" t="s">
        <v>10</v>
      </c>
      <c r="K17" s="445">
        <v>3</v>
      </c>
      <c r="L17" s="445">
        <f t="shared" si="2"/>
        <v>0</v>
      </c>
      <c r="M17" s="445" t="str">
        <f t="shared" si="3"/>
        <v>°C</v>
      </c>
      <c r="N17" s="445">
        <v>8</v>
      </c>
      <c r="O17" s="445">
        <v>1</v>
      </c>
      <c r="P17" s="445" t="s">
        <v>131</v>
      </c>
      <c r="Q17" s="445">
        <f t="shared" si="0"/>
        <v>0</v>
      </c>
      <c r="R17" s="445" t="s">
        <v>10</v>
      </c>
      <c r="S17" s="446" t="e">
        <f t="shared" si="1"/>
        <v>#DIV/0!</v>
      </c>
      <c r="T17" s="389"/>
    </row>
    <row r="18" spans="1:20" hidden="1" x14ac:dyDescent="0.25">
      <c r="A18" s="389"/>
      <c r="B18" s="888" t="s">
        <v>144</v>
      </c>
      <c r="C18" s="889"/>
      <c r="D18" s="890"/>
      <c r="E18" s="445">
        <v>0</v>
      </c>
      <c r="F18" s="447" t="s">
        <v>133</v>
      </c>
      <c r="G18" s="445" t="s">
        <v>134</v>
      </c>
      <c r="H18" s="445" t="s">
        <v>136</v>
      </c>
      <c r="I18" s="445">
        <f>+'Datos '!P15</f>
        <v>0</v>
      </c>
      <c r="J18" s="445" t="s">
        <v>10</v>
      </c>
      <c r="K18" s="445">
        <v>1.7320508075688772</v>
      </c>
      <c r="L18" s="445">
        <f t="shared" si="2"/>
        <v>0</v>
      </c>
      <c r="M18" s="445" t="str">
        <f t="shared" si="3"/>
        <v>°C</v>
      </c>
      <c r="N18" s="445">
        <v>1000000</v>
      </c>
      <c r="O18" s="445">
        <v>1</v>
      </c>
      <c r="P18" s="445" t="s">
        <v>131</v>
      </c>
      <c r="Q18" s="445">
        <f t="shared" si="0"/>
        <v>0</v>
      </c>
      <c r="R18" s="445" t="s">
        <v>10</v>
      </c>
      <c r="S18" s="446" t="e">
        <f t="shared" si="1"/>
        <v>#DIV/0!</v>
      </c>
      <c r="T18" s="389"/>
    </row>
    <row r="19" spans="1:20" hidden="1" x14ac:dyDescent="0.25">
      <c r="A19" s="389"/>
      <c r="B19" s="879" t="s">
        <v>145</v>
      </c>
      <c r="C19" s="879"/>
      <c r="D19" s="879"/>
      <c r="E19" s="445" t="e">
        <f>+ABS('RT03-F58'!#REF!-'RT03-F58'!$J$83)</f>
        <v>#REF!</v>
      </c>
      <c r="F19" s="445" t="s">
        <v>10</v>
      </c>
      <c r="G19" s="445" t="s">
        <v>129</v>
      </c>
      <c r="H19" s="445" t="s">
        <v>136</v>
      </c>
      <c r="I19" s="445" t="e">
        <f>+E19/2</f>
        <v>#REF!</v>
      </c>
      <c r="J19" s="445" t="s">
        <v>10</v>
      </c>
      <c r="K19" s="445">
        <v>1.7320508075688772</v>
      </c>
      <c r="L19" s="445" t="e">
        <f t="shared" si="2"/>
        <v>#REF!</v>
      </c>
      <c r="M19" s="445" t="str">
        <f t="shared" si="3"/>
        <v>°C</v>
      </c>
      <c r="N19" s="445">
        <v>1000000</v>
      </c>
      <c r="O19" s="445">
        <v>1</v>
      </c>
      <c r="P19" s="445" t="s">
        <v>131</v>
      </c>
      <c r="Q19" s="445" t="e">
        <f t="shared" si="0"/>
        <v>#REF!</v>
      </c>
      <c r="R19" s="445" t="s">
        <v>10</v>
      </c>
      <c r="S19" s="446" t="e">
        <f t="shared" si="1"/>
        <v>#REF!</v>
      </c>
      <c r="T19" s="389"/>
    </row>
    <row r="20" spans="1:20" hidden="1" x14ac:dyDescent="0.25">
      <c r="A20" s="389"/>
      <c r="B20" s="879" t="s">
        <v>146</v>
      </c>
      <c r="C20" s="879"/>
      <c r="D20" s="879"/>
      <c r="E20" s="445" t="e">
        <f>+E9-E17</f>
        <v>#DIV/0!</v>
      </c>
      <c r="F20" s="447" t="s">
        <v>133</v>
      </c>
      <c r="G20" s="445" t="s">
        <v>129</v>
      </c>
      <c r="H20" s="445" t="s">
        <v>130</v>
      </c>
      <c r="I20" s="445" t="e">
        <f>L20*K20</f>
        <v>#DIV/0!</v>
      </c>
      <c r="J20" s="445" t="s">
        <v>10</v>
      </c>
      <c r="K20" s="445" t="e">
        <f>TINV(0.05,N20)</f>
        <v>#DIV/0!</v>
      </c>
      <c r="L20" s="445" t="e">
        <f>(SUMSQ(Q9:Q19)^0.5)</f>
        <v>#DIV/0!</v>
      </c>
      <c r="M20" s="445" t="s">
        <v>10</v>
      </c>
      <c r="N20" s="445" t="e">
        <f>L20^4/(Q9^4/N9+Q10^4/N10+Q11^4/N11+Q12^4/N12+Q13^4/N13+Q14^4/N14+Q15^4/N15+Q16^4/N16+Q17^4/N17+Q18^4/N18+Q19^4/N19)</f>
        <v>#DIV/0!</v>
      </c>
      <c r="O20" s="445"/>
      <c r="P20" s="445"/>
      <c r="Q20" s="445"/>
      <c r="R20" s="445"/>
      <c r="S20" s="446" t="e">
        <f>SUM(S9:S19)</f>
        <v>#DIV/0!</v>
      </c>
      <c r="T20" s="389"/>
    </row>
    <row r="21" spans="1:20" ht="9.75" hidden="1" customHeight="1" x14ac:dyDescent="0.25">
      <c r="A21" s="389"/>
      <c r="B21" s="389"/>
      <c r="C21" s="389"/>
      <c r="D21" s="389"/>
      <c r="E21" s="389"/>
      <c r="F21" s="389"/>
      <c r="G21" s="389"/>
      <c r="H21" s="389"/>
      <c r="I21" s="389"/>
      <c r="J21" s="389"/>
      <c r="K21" s="389"/>
      <c r="L21" s="389"/>
      <c r="M21" s="448" t="s">
        <v>147</v>
      </c>
      <c r="N21" s="389"/>
      <c r="O21" s="389"/>
      <c r="P21" s="389"/>
      <c r="Q21" s="389"/>
      <c r="R21" s="389"/>
      <c r="S21" s="389"/>
      <c r="T21" s="389"/>
    </row>
    <row r="22" spans="1:20" hidden="1" x14ac:dyDescent="0.25">
      <c r="A22" s="389"/>
      <c r="B22" s="389"/>
      <c r="C22" s="389"/>
      <c r="D22" s="389"/>
      <c r="E22" s="389" t="s">
        <v>148</v>
      </c>
      <c r="F22" s="389" t="s">
        <v>149</v>
      </c>
      <c r="G22" s="389"/>
      <c r="H22" s="389" t="s">
        <v>10</v>
      </c>
      <c r="I22" s="389"/>
      <c r="J22" s="389"/>
      <c r="K22" s="389"/>
      <c r="L22" s="389"/>
      <c r="M22" s="389"/>
      <c r="N22" s="389"/>
      <c r="O22" s="389"/>
      <c r="P22" s="389"/>
      <c r="Q22" s="389"/>
      <c r="R22" s="389"/>
      <c r="S22" s="389"/>
      <c r="T22" s="389"/>
    </row>
    <row r="23" spans="1:20" hidden="1" x14ac:dyDescent="0.25">
      <c r="A23" s="389"/>
      <c r="B23" s="389"/>
      <c r="C23" s="389"/>
      <c r="D23" s="389"/>
      <c r="E23" s="389" t="e">
        <f>+E20</f>
        <v>#DIV/0!</v>
      </c>
      <c r="F23" s="449" t="e">
        <f>K20</f>
        <v>#DIV/0!</v>
      </c>
      <c r="G23" s="389" t="s">
        <v>150</v>
      </c>
      <c r="H23" s="450" t="e">
        <f>I20</f>
        <v>#DIV/0!</v>
      </c>
      <c r="I23" s="389"/>
      <c r="J23" s="389"/>
      <c r="K23" s="389"/>
      <c r="L23" s="389"/>
      <c r="M23" s="389"/>
      <c r="N23" s="389"/>
      <c r="O23" s="389"/>
      <c r="P23" s="389"/>
      <c r="Q23" s="389"/>
      <c r="R23" s="389"/>
      <c r="S23" s="389"/>
      <c r="T23" s="389"/>
    </row>
    <row r="24" spans="1:20" hidden="1" x14ac:dyDescent="0.25">
      <c r="A24" s="389"/>
      <c r="B24" s="389"/>
      <c r="C24" s="389"/>
      <c r="D24" s="389"/>
      <c r="E24" s="389"/>
      <c r="F24" s="389"/>
      <c r="G24" s="389"/>
      <c r="H24" s="389"/>
      <c r="I24" s="389" t="s">
        <v>151</v>
      </c>
      <c r="J24" s="389"/>
      <c r="K24" s="389"/>
      <c r="L24" s="389"/>
      <c r="M24" s="389"/>
      <c r="N24" s="389"/>
      <c r="O24" s="389"/>
      <c r="P24" s="389"/>
      <c r="Q24" s="389"/>
      <c r="R24" s="389"/>
      <c r="S24" s="389"/>
      <c r="T24" s="389"/>
    </row>
    <row r="25" spans="1:20" ht="15.75" thickBot="1" x14ac:dyDescent="0.3">
      <c r="A25" s="389"/>
      <c r="B25" s="389"/>
      <c r="C25" s="389"/>
      <c r="D25" s="389"/>
      <c r="E25" s="389"/>
      <c r="F25" s="389"/>
      <c r="G25" s="389"/>
      <c r="H25" s="389"/>
      <c r="I25" s="389"/>
      <c r="J25" s="389"/>
      <c r="K25" s="389"/>
      <c r="L25" s="389"/>
      <c r="M25" s="389"/>
      <c r="N25" s="389"/>
      <c r="O25" s="389"/>
      <c r="P25" s="389"/>
      <c r="Q25" s="389"/>
      <c r="R25" s="389"/>
      <c r="S25" s="389"/>
      <c r="T25" s="389"/>
    </row>
    <row r="26" spans="1:20" s="64" customFormat="1" ht="51" customHeight="1" thickBot="1" x14ac:dyDescent="0.3">
      <c r="A26" s="79" t="s">
        <v>110</v>
      </c>
      <c r="B26" s="140">
        <f>+'RT03-F58'!B12</f>
        <v>10</v>
      </c>
      <c r="C26" s="451"/>
      <c r="D26" s="451"/>
      <c r="E26" s="850" t="s">
        <v>117</v>
      </c>
      <c r="F26" s="850" t="s">
        <v>118</v>
      </c>
      <c r="G26" s="850" t="s">
        <v>119</v>
      </c>
      <c r="H26" s="850" t="s">
        <v>120</v>
      </c>
      <c r="I26" s="850" t="s">
        <v>152</v>
      </c>
      <c r="J26" s="850" t="s">
        <v>118</v>
      </c>
      <c r="K26" s="850" t="s">
        <v>122</v>
      </c>
      <c r="L26" s="852" t="s">
        <v>112</v>
      </c>
      <c r="M26" s="850"/>
      <c r="N26" s="44" t="s">
        <v>113</v>
      </c>
      <c r="O26" s="850" t="s">
        <v>114</v>
      </c>
      <c r="P26" s="850"/>
      <c r="Q26" s="850" t="s">
        <v>126</v>
      </c>
      <c r="R26" s="850" t="s">
        <v>118</v>
      </c>
      <c r="S26" s="44" t="s">
        <v>115</v>
      </c>
      <c r="T26" s="389"/>
    </row>
    <row r="27" spans="1:20" ht="35.1" customHeight="1" thickBot="1" x14ac:dyDescent="0.3">
      <c r="A27" s="389"/>
      <c r="B27" s="880" t="s">
        <v>116</v>
      </c>
      <c r="C27" s="881"/>
      <c r="D27" s="881"/>
      <c r="E27" s="851"/>
      <c r="F27" s="851"/>
      <c r="G27" s="851"/>
      <c r="H27" s="851"/>
      <c r="I27" s="851"/>
      <c r="J27" s="851"/>
      <c r="K27" s="851"/>
      <c r="L27" s="205" t="s">
        <v>123</v>
      </c>
      <c r="M27" s="205" t="s">
        <v>118</v>
      </c>
      <c r="N27" s="205" t="s">
        <v>124</v>
      </c>
      <c r="O27" s="205" t="s">
        <v>125</v>
      </c>
      <c r="P27" s="205" t="s">
        <v>118</v>
      </c>
      <c r="Q27" s="851"/>
      <c r="R27" s="851"/>
      <c r="S27" s="205" t="s">
        <v>127</v>
      </c>
      <c r="T27" s="452"/>
    </row>
    <row r="28" spans="1:20" ht="30" customHeight="1" x14ac:dyDescent="0.25">
      <c r="A28" s="389">
        <v>1</v>
      </c>
      <c r="B28" s="882" t="s">
        <v>153</v>
      </c>
      <c r="C28" s="883"/>
      <c r="D28" s="883"/>
      <c r="E28" s="453">
        <f>+'RT03-F58'!L23</f>
        <v>-5.0212526836015743E-2</v>
      </c>
      <c r="F28" s="454" t="s">
        <v>10</v>
      </c>
      <c r="G28" s="454" t="s">
        <v>129</v>
      </c>
      <c r="H28" s="454" t="s">
        <v>130</v>
      </c>
      <c r="I28" s="455">
        <f>+'RT03-F58'!L24</f>
        <v>0</v>
      </c>
      <c r="J28" s="454" t="s">
        <v>10</v>
      </c>
      <c r="K28" s="456">
        <f>SQRT(9)</f>
        <v>3</v>
      </c>
      <c r="L28" s="457">
        <f>I28/K28</f>
        <v>0</v>
      </c>
      <c r="M28" s="454" t="str">
        <f>+J28</f>
        <v>°C</v>
      </c>
      <c r="N28" s="456">
        <f>9-1</f>
        <v>8</v>
      </c>
      <c r="O28" s="458">
        <v>1</v>
      </c>
      <c r="P28" s="454" t="s">
        <v>131</v>
      </c>
      <c r="Q28" s="459">
        <f>ABS(L28*O28)</f>
        <v>0</v>
      </c>
      <c r="R28" s="454" t="s">
        <v>10</v>
      </c>
      <c r="S28" s="460" t="e">
        <f t="shared" ref="S28:S36" si="4">(Q28*100%)^2/$L$39^2</f>
        <v>#DIV/0!</v>
      </c>
      <c r="T28" s="461"/>
    </row>
    <row r="29" spans="1:20" ht="30" customHeight="1" x14ac:dyDescent="0.25">
      <c r="A29" s="389">
        <v>2</v>
      </c>
      <c r="B29" s="853" t="s">
        <v>154</v>
      </c>
      <c r="C29" s="854"/>
      <c r="D29" s="854"/>
      <c r="E29" s="462">
        <v>0</v>
      </c>
      <c r="F29" s="463" t="s">
        <v>133</v>
      </c>
      <c r="G29" s="463" t="s">
        <v>134</v>
      </c>
      <c r="H29" s="463" t="s">
        <v>130</v>
      </c>
      <c r="I29" s="464">
        <f>'Interpolación patrones'!K7</f>
        <v>0.2</v>
      </c>
      <c r="J29" s="463" t="s">
        <v>10</v>
      </c>
      <c r="K29" s="465">
        <v>1.96</v>
      </c>
      <c r="L29" s="466">
        <f t="shared" ref="L29:L36" si="5">I29/K29</f>
        <v>0.10204081632653061</v>
      </c>
      <c r="M29" s="463" t="str">
        <f t="shared" ref="M29:M38" si="6">+J29</f>
        <v>°C</v>
      </c>
      <c r="N29" s="467">
        <f>(1/2)*(0.05)^(-2)</f>
        <v>199.99999999999997</v>
      </c>
      <c r="O29" s="468">
        <v>1</v>
      </c>
      <c r="P29" s="463" t="s">
        <v>131</v>
      </c>
      <c r="Q29" s="469">
        <f t="shared" ref="Q29:Q37" si="7">ABS(L29*O29)</f>
        <v>0.10204081632653061</v>
      </c>
      <c r="R29" s="463" t="s">
        <v>10</v>
      </c>
      <c r="S29" s="470" t="e">
        <f t="shared" si="4"/>
        <v>#DIV/0!</v>
      </c>
      <c r="T29" s="461"/>
    </row>
    <row r="30" spans="1:20" ht="30" customHeight="1" x14ac:dyDescent="0.25">
      <c r="A30" s="389">
        <v>3</v>
      </c>
      <c r="B30" s="853" t="s">
        <v>155</v>
      </c>
      <c r="C30" s="854"/>
      <c r="D30" s="854"/>
      <c r="E30" s="462">
        <v>0</v>
      </c>
      <c r="F30" s="463" t="s">
        <v>133</v>
      </c>
      <c r="G30" s="463" t="s">
        <v>134</v>
      </c>
      <c r="H30" s="463" t="s">
        <v>130</v>
      </c>
      <c r="I30" s="471">
        <f>+SQRT('Interpolación patrones'!J18/(3-2))</f>
        <v>2.710923449016743E-2</v>
      </c>
      <c r="J30" s="463" t="s">
        <v>10</v>
      </c>
      <c r="K30" s="472">
        <f>+SQRT(3)</f>
        <v>1.7320508075688772</v>
      </c>
      <c r="L30" s="466">
        <f t="shared" si="5"/>
        <v>1.5651523830422853E-2</v>
      </c>
      <c r="M30" s="463" t="str">
        <f t="shared" si="6"/>
        <v>°C</v>
      </c>
      <c r="N30" s="467">
        <f>3-2</f>
        <v>1</v>
      </c>
      <c r="O30" s="468">
        <v>1</v>
      </c>
      <c r="P30" s="463" t="s">
        <v>131</v>
      </c>
      <c r="Q30" s="469">
        <f t="shared" si="7"/>
        <v>1.5651523830422853E-2</v>
      </c>
      <c r="R30" s="463"/>
      <c r="S30" s="470" t="e">
        <f t="shared" si="4"/>
        <v>#DIV/0!</v>
      </c>
      <c r="T30" s="389"/>
    </row>
    <row r="31" spans="1:20" ht="30" customHeight="1" x14ac:dyDescent="0.25">
      <c r="A31" s="389">
        <v>4</v>
      </c>
      <c r="B31" s="853" t="s">
        <v>156</v>
      </c>
      <c r="C31" s="854"/>
      <c r="D31" s="854"/>
      <c r="E31" s="462">
        <v>0</v>
      </c>
      <c r="F31" s="463" t="s">
        <v>133</v>
      </c>
      <c r="G31" s="463" t="s">
        <v>134</v>
      </c>
      <c r="H31" s="463" t="s">
        <v>136</v>
      </c>
      <c r="I31" s="464">
        <f>'Datos '!E25</f>
        <v>0.1</v>
      </c>
      <c r="J31" s="463" t="s">
        <v>10</v>
      </c>
      <c r="K31" s="472">
        <f>2*SQRT(3)</f>
        <v>3.4641016151377544</v>
      </c>
      <c r="L31" s="466">
        <f t="shared" si="5"/>
        <v>2.8867513459481291E-2</v>
      </c>
      <c r="M31" s="463" t="str">
        <f t="shared" si="6"/>
        <v>°C</v>
      </c>
      <c r="N31" s="467">
        <v>1000000</v>
      </c>
      <c r="O31" s="468">
        <v>1</v>
      </c>
      <c r="P31" s="463" t="s">
        <v>131</v>
      </c>
      <c r="Q31" s="469">
        <f t="shared" si="7"/>
        <v>2.8867513459481291E-2</v>
      </c>
      <c r="R31" s="463" t="s">
        <v>10</v>
      </c>
      <c r="S31" s="470" t="e">
        <f t="shared" si="4"/>
        <v>#DIV/0!</v>
      </c>
      <c r="T31" s="389"/>
    </row>
    <row r="32" spans="1:20" ht="30" customHeight="1" x14ac:dyDescent="0.25">
      <c r="A32" s="389">
        <v>5</v>
      </c>
      <c r="B32" s="853" t="s">
        <v>157</v>
      </c>
      <c r="C32" s="854"/>
      <c r="D32" s="854"/>
      <c r="E32" s="462">
        <v>0</v>
      </c>
      <c r="F32" s="463" t="s">
        <v>133</v>
      </c>
      <c r="G32" s="463" t="s">
        <v>134</v>
      </c>
      <c r="H32" s="463" t="s">
        <v>136</v>
      </c>
      <c r="I32" s="464">
        <v>0</v>
      </c>
      <c r="J32" s="463" t="s">
        <v>10</v>
      </c>
      <c r="K32" s="472">
        <f>SQRT(3)</f>
        <v>1.7320508075688772</v>
      </c>
      <c r="L32" s="466">
        <f>I32/K32</f>
        <v>0</v>
      </c>
      <c r="M32" s="463" t="str">
        <f t="shared" si="6"/>
        <v>°C</v>
      </c>
      <c r="N32" s="467">
        <v>1000000</v>
      </c>
      <c r="O32" s="468">
        <v>1</v>
      </c>
      <c r="P32" s="463" t="s">
        <v>131</v>
      </c>
      <c r="Q32" s="469">
        <f t="shared" si="7"/>
        <v>0</v>
      </c>
      <c r="R32" s="463" t="s">
        <v>10</v>
      </c>
      <c r="S32" s="470" t="e">
        <f t="shared" si="4"/>
        <v>#DIV/0!</v>
      </c>
      <c r="T32" s="389"/>
    </row>
    <row r="33" spans="1:20" ht="30" customHeight="1" x14ac:dyDescent="0.25">
      <c r="A33" s="389">
        <v>6</v>
      </c>
      <c r="B33" s="853" t="s">
        <v>158</v>
      </c>
      <c r="C33" s="854"/>
      <c r="D33" s="854"/>
      <c r="E33" s="462">
        <v>0</v>
      </c>
      <c r="F33" s="463" t="s">
        <v>133</v>
      </c>
      <c r="G33" s="463" t="s">
        <v>134</v>
      </c>
      <c r="H33" s="463" t="s">
        <v>136</v>
      </c>
      <c r="I33" s="473">
        <f>+'Resultados medios Camara Climat'!G7</f>
        <v>0.20300000000000001</v>
      </c>
      <c r="J33" s="463" t="s">
        <v>10</v>
      </c>
      <c r="K33" s="472">
        <f>SQRT(3)</f>
        <v>1.7320508075688772</v>
      </c>
      <c r="L33" s="466">
        <f t="shared" si="5"/>
        <v>0.11720210464549405</v>
      </c>
      <c r="M33" s="463" t="str">
        <f t="shared" si="6"/>
        <v>°C</v>
      </c>
      <c r="N33" s="467">
        <v>1000000</v>
      </c>
      <c r="O33" s="468">
        <v>1</v>
      </c>
      <c r="P33" s="463" t="s">
        <v>131</v>
      </c>
      <c r="Q33" s="469">
        <f t="shared" si="7"/>
        <v>0.11720210464549405</v>
      </c>
      <c r="R33" s="463" t="s">
        <v>10</v>
      </c>
      <c r="S33" s="470" t="e">
        <f t="shared" si="4"/>
        <v>#DIV/0!</v>
      </c>
      <c r="T33" s="389"/>
    </row>
    <row r="34" spans="1:20" ht="30" customHeight="1" x14ac:dyDescent="0.25">
      <c r="A34" s="389">
        <v>7</v>
      </c>
      <c r="B34" s="853" t="s">
        <v>159</v>
      </c>
      <c r="C34" s="854"/>
      <c r="D34" s="854"/>
      <c r="E34" s="462">
        <v>0</v>
      </c>
      <c r="F34" s="463" t="s">
        <v>133</v>
      </c>
      <c r="G34" s="463" t="s">
        <v>134</v>
      </c>
      <c r="H34" s="463" t="s">
        <v>136</v>
      </c>
      <c r="I34" s="474">
        <f>+'Resultados medios Camara Climat'!H7</f>
        <v>1.4E-2</v>
      </c>
      <c r="J34" s="463" t="s">
        <v>10</v>
      </c>
      <c r="K34" s="472">
        <f>SQRT(3)</f>
        <v>1.7320508075688772</v>
      </c>
      <c r="L34" s="466">
        <f t="shared" si="5"/>
        <v>8.082903768654762E-3</v>
      </c>
      <c r="M34" s="463" t="str">
        <f t="shared" si="6"/>
        <v>°C</v>
      </c>
      <c r="N34" s="467">
        <v>1000000</v>
      </c>
      <c r="O34" s="468">
        <v>1</v>
      </c>
      <c r="P34" s="463" t="s">
        <v>131</v>
      </c>
      <c r="Q34" s="469">
        <f t="shared" si="7"/>
        <v>8.082903768654762E-3</v>
      </c>
      <c r="R34" s="463" t="s">
        <v>10</v>
      </c>
      <c r="S34" s="470" t="e">
        <f t="shared" si="4"/>
        <v>#DIV/0!</v>
      </c>
      <c r="T34" s="389"/>
    </row>
    <row r="35" spans="1:20" ht="30" customHeight="1" x14ac:dyDescent="0.25">
      <c r="A35" s="389">
        <v>8</v>
      </c>
      <c r="B35" s="853" t="s">
        <v>160</v>
      </c>
      <c r="C35" s="854"/>
      <c r="D35" s="854"/>
      <c r="E35" s="462" t="e">
        <f>+'RT03-F58'!D23</f>
        <v>#DIV/0!</v>
      </c>
      <c r="F35" s="463" t="s">
        <v>10</v>
      </c>
      <c r="G35" s="463" t="s">
        <v>129</v>
      </c>
      <c r="H35" s="463" t="s">
        <v>130</v>
      </c>
      <c r="I35" s="475" t="e">
        <f>+'RT03-F58'!D24</f>
        <v>#DIV/0!</v>
      </c>
      <c r="J35" s="463" t="s">
        <v>10</v>
      </c>
      <c r="K35" s="467">
        <f>SQRT(9)</f>
        <v>3</v>
      </c>
      <c r="L35" s="466" t="e">
        <f>I35/K35</f>
        <v>#DIV/0!</v>
      </c>
      <c r="M35" s="463" t="str">
        <f t="shared" si="6"/>
        <v>°C</v>
      </c>
      <c r="N35" s="467">
        <f>9-1</f>
        <v>8</v>
      </c>
      <c r="O35" s="468">
        <v>1</v>
      </c>
      <c r="P35" s="463" t="s">
        <v>131</v>
      </c>
      <c r="Q35" s="469" t="e">
        <f t="shared" si="7"/>
        <v>#DIV/0!</v>
      </c>
      <c r="R35" s="463" t="s">
        <v>10</v>
      </c>
      <c r="S35" s="470" t="e">
        <f t="shared" si="4"/>
        <v>#DIV/0!</v>
      </c>
      <c r="T35" s="389"/>
    </row>
    <row r="36" spans="1:20" ht="30" customHeight="1" x14ac:dyDescent="0.25">
      <c r="A36" s="389">
        <v>9</v>
      </c>
      <c r="B36" s="853" t="s">
        <v>161</v>
      </c>
      <c r="C36" s="854"/>
      <c r="D36" s="854"/>
      <c r="E36" s="476">
        <v>0</v>
      </c>
      <c r="F36" s="463" t="s">
        <v>133</v>
      </c>
      <c r="G36" s="463" t="s">
        <v>134</v>
      </c>
      <c r="H36" s="463" t="s">
        <v>136</v>
      </c>
      <c r="I36" s="464">
        <f>+'Datos '!M13</f>
        <v>0.1</v>
      </c>
      <c r="J36" s="463" t="s">
        <v>10</v>
      </c>
      <c r="K36" s="472">
        <f>2*SQRT(3)</f>
        <v>3.4641016151377544</v>
      </c>
      <c r="L36" s="466">
        <f t="shared" si="5"/>
        <v>2.8867513459481291E-2</v>
      </c>
      <c r="M36" s="463" t="str">
        <f t="shared" si="6"/>
        <v>°C</v>
      </c>
      <c r="N36" s="467">
        <v>1000000</v>
      </c>
      <c r="O36" s="468">
        <v>1</v>
      </c>
      <c r="P36" s="463" t="s">
        <v>131</v>
      </c>
      <c r="Q36" s="469">
        <f t="shared" si="7"/>
        <v>2.8867513459481291E-2</v>
      </c>
      <c r="R36" s="463" t="s">
        <v>10</v>
      </c>
      <c r="S36" s="470" t="e">
        <f t="shared" si="4"/>
        <v>#DIV/0!</v>
      </c>
      <c r="T36" s="389"/>
    </row>
    <row r="37" spans="1:20" ht="30" customHeight="1" x14ac:dyDescent="0.25">
      <c r="A37" s="389">
        <v>10</v>
      </c>
      <c r="B37" s="862" t="s">
        <v>162</v>
      </c>
      <c r="C37" s="863"/>
      <c r="D37" s="863"/>
      <c r="E37" s="462">
        <v>0</v>
      </c>
      <c r="F37" s="463" t="s">
        <v>133</v>
      </c>
      <c r="G37" s="463" t="s">
        <v>129</v>
      </c>
      <c r="H37" s="463" t="s">
        <v>136</v>
      </c>
      <c r="I37" s="477" t="e">
        <f>ABS(E42-('RT03-F58'!$L$82-'RT03-F58'!$D$82))</f>
        <v>#DIV/0!</v>
      </c>
      <c r="J37" s="463" t="s">
        <v>10</v>
      </c>
      <c r="K37" s="472">
        <f>2*SQRT(3)</f>
        <v>3.4641016151377544</v>
      </c>
      <c r="L37" s="466" t="e">
        <f>I37/K37</f>
        <v>#DIV/0!</v>
      </c>
      <c r="M37" s="463" t="str">
        <f t="shared" si="6"/>
        <v>°C</v>
      </c>
      <c r="N37" s="467">
        <v>1000000</v>
      </c>
      <c r="O37" s="468">
        <v>1</v>
      </c>
      <c r="P37" s="463" t="s">
        <v>131</v>
      </c>
      <c r="Q37" s="469" t="e">
        <f t="shared" si="7"/>
        <v>#DIV/0!</v>
      </c>
      <c r="R37" s="463" t="s">
        <v>10</v>
      </c>
      <c r="S37" s="470" t="e">
        <f>(Q37*100%)^2/$L$39^2</f>
        <v>#DIV/0!</v>
      </c>
      <c r="T37" s="389"/>
    </row>
    <row r="38" spans="1:20" ht="30" customHeight="1" x14ac:dyDescent="0.25">
      <c r="A38" s="389">
        <v>11</v>
      </c>
      <c r="B38" s="865" t="s">
        <v>163</v>
      </c>
      <c r="C38" s="866"/>
      <c r="D38" s="866"/>
      <c r="E38" s="339">
        <v>0</v>
      </c>
      <c r="F38" s="339" t="s">
        <v>133</v>
      </c>
      <c r="G38" s="339" t="s">
        <v>134</v>
      </c>
      <c r="H38" s="339" t="s">
        <v>130</v>
      </c>
      <c r="I38" s="477">
        <v>1.4142135623730965E-2</v>
      </c>
      <c r="J38" s="339" t="s">
        <v>10</v>
      </c>
      <c r="K38" s="339">
        <v>1</v>
      </c>
      <c r="L38" s="339">
        <f>I38/K38</f>
        <v>1.4142135623730965E-2</v>
      </c>
      <c r="M38" s="339" t="str">
        <f t="shared" si="6"/>
        <v>°C</v>
      </c>
      <c r="N38" s="339">
        <v>200</v>
      </c>
      <c r="O38" s="339">
        <v>1</v>
      </c>
      <c r="P38" s="339" t="s">
        <v>131</v>
      </c>
      <c r="Q38" s="340">
        <f>ABS(L38*O38)</f>
        <v>1.4142135623730965E-2</v>
      </c>
      <c r="R38" s="339" t="s">
        <v>10</v>
      </c>
      <c r="S38" s="341" t="e">
        <f>(Q38*100%)^2/$L$39^2</f>
        <v>#DIV/0!</v>
      </c>
      <c r="T38" s="389"/>
    </row>
    <row r="39" spans="1:20" ht="30" customHeight="1" thickBot="1" x14ac:dyDescent="0.3">
      <c r="A39" s="389"/>
      <c r="B39" s="858" t="s">
        <v>164</v>
      </c>
      <c r="C39" s="859"/>
      <c r="D39" s="859"/>
      <c r="E39" s="478" t="e">
        <f>+E28-E35</f>
        <v>#DIV/0!</v>
      </c>
      <c r="F39" s="479" t="s">
        <v>10</v>
      </c>
      <c r="G39" s="479" t="s">
        <v>129</v>
      </c>
      <c r="H39" s="479" t="s">
        <v>130</v>
      </c>
      <c r="I39" s="374" t="e">
        <f>ROUNDUP(L39*K39,2-1-INT(LOG10(ABS(L39*K39))))</f>
        <v>#DIV/0!</v>
      </c>
      <c r="J39" s="479" t="s">
        <v>10</v>
      </c>
      <c r="K39" s="480" t="e">
        <f>TINV(0.05,N39)</f>
        <v>#DIV/0!</v>
      </c>
      <c r="L39" s="481" t="e">
        <f>(SUMSQ(Q28:Q38)^0.5)</f>
        <v>#DIV/0!</v>
      </c>
      <c r="M39" s="479" t="s">
        <v>10</v>
      </c>
      <c r="N39" s="482" t="e">
        <f>L39^4/(Q28^4/N28+Q29^4/N29+Q30^4/N30+Q31^4/N31+Q32^4/N32+Q33^4/N33+Q34^4/N34+Q35^4/N35+Q36^4/N36+Q37^4/N37+Q38^4/N38)</f>
        <v>#DIV/0!</v>
      </c>
      <c r="O39" s="482"/>
      <c r="P39" s="479"/>
      <c r="Q39" s="479"/>
      <c r="R39" s="479"/>
      <c r="S39" s="483" t="e">
        <f>SUM(S28:S38)</f>
        <v>#DIV/0!</v>
      </c>
      <c r="T39" s="389"/>
    </row>
    <row r="40" spans="1:20" ht="20.100000000000001" customHeight="1" thickBot="1" x14ac:dyDescent="0.3">
      <c r="A40" s="389"/>
      <c r="B40" s="484"/>
      <c r="C40" s="484"/>
      <c r="D40" s="484"/>
      <c r="E40" s="389"/>
      <c r="F40" s="389"/>
      <c r="G40" s="389"/>
      <c r="H40" s="389"/>
      <c r="I40" s="389"/>
      <c r="J40" s="484"/>
      <c r="K40" s="484"/>
      <c r="L40" s="484"/>
      <c r="M40" s="389"/>
      <c r="N40" s="389"/>
      <c r="O40" s="389"/>
      <c r="P40" s="389"/>
      <c r="Q40" s="389"/>
      <c r="R40" s="389"/>
      <c r="S40" s="389"/>
      <c r="T40" s="389"/>
    </row>
    <row r="41" spans="1:20" ht="20.100000000000001" customHeight="1" x14ac:dyDescent="0.25">
      <c r="A41" s="803"/>
      <c r="B41" s="869"/>
      <c r="C41" s="869"/>
      <c r="D41" s="869"/>
      <c r="E41" s="84" t="s">
        <v>148</v>
      </c>
      <c r="F41" s="212" t="s">
        <v>149</v>
      </c>
      <c r="G41" s="85"/>
      <c r="H41" s="86" t="s">
        <v>165</v>
      </c>
      <c r="I41" s="389"/>
      <c r="J41" s="389"/>
      <c r="K41" s="484"/>
      <c r="L41" s="484"/>
      <c r="M41" s="389"/>
      <c r="N41" s="389"/>
      <c r="O41" s="389"/>
      <c r="P41" s="389"/>
      <c r="Q41" s="389"/>
      <c r="R41" s="389"/>
      <c r="S41" s="389"/>
      <c r="T41" s="389"/>
    </row>
    <row r="42" spans="1:20" ht="20.100000000000001" customHeight="1" thickBot="1" x14ac:dyDescent="0.3">
      <c r="A42" s="803"/>
      <c r="B42" s="803"/>
      <c r="C42" s="803"/>
      <c r="D42" s="803"/>
      <c r="E42" s="87" t="e">
        <f>+E39</f>
        <v>#DIV/0!</v>
      </c>
      <c r="F42" s="88" t="e">
        <f>K39</f>
        <v>#DIV/0!</v>
      </c>
      <c r="G42" s="89" t="s">
        <v>150</v>
      </c>
      <c r="H42" s="274" t="e">
        <f>I39</f>
        <v>#DIV/0!</v>
      </c>
      <c r="I42" s="389"/>
      <c r="J42" s="389"/>
      <c r="K42" s="389"/>
      <c r="L42" s="389"/>
      <c r="M42" s="389"/>
      <c r="N42" s="389"/>
      <c r="O42" s="389"/>
      <c r="P42" s="389"/>
      <c r="Q42" s="389"/>
      <c r="R42" s="389"/>
      <c r="S42" s="389"/>
      <c r="T42" s="389"/>
    </row>
    <row r="43" spans="1:20" ht="20.100000000000001" customHeight="1" x14ac:dyDescent="0.25">
      <c r="A43" s="803"/>
      <c r="B43" s="803"/>
      <c r="C43" s="803"/>
      <c r="D43" s="803"/>
      <c r="E43" s="389"/>
      <c r="F43" s="389"/>
      <c r="G43" s="389"/>
      <c r="H43" s="389"/>
      <c r="I43" s="389"/>
      <c r="J43" s="389"/>
      <c r="K43" s="389"/>
      <c r="L43" s="389"/>
      <c r="M43" s="389"/>
      <c r="N43" s="389"/>
      <c r="O43" s="389"/>
      <c r="P43" s="389"/>
      <c r="Q43" s="389"/>
      <c r="R43" s="389"/>
      <c r="S43" s="389"/>
      <c r="T43" s="389"/>
    </row>
    <row r="44" spans="1:20" ht="20.100000000000001" customHeight="1" x14ac:dyDescent="0.25">
      <c r="A44" s="803"/>
      <c r="B44" s="803"/>
      <c r="C44" s="803"/>
      <c r="D44" s="803"/>
      <c r="E44" s="389"/>
      <c r="F44" s="389"/>
      <c r="G44" s="389"/>
      <c r="H44" s="389"/>
      <c r="I44" s="389"/>
      <c r="J44" s="389"/>
      <c r="K44" s="389"/>
      <c r="L44" s="389"/>
      <c r="M44" s="389"/>
      <c r="N44" s="389"/>
      <c r="O44" s="389"/>
      <c r="P44" s="389"/>
      <c r="Q44" s="389"/>
      <c r="R44" s="389"/>
      <c r="S44" s="389"/>
      <c r="T44" s="389"/>
    </row>
    <row r="45" spans="1:20" ht="20.100000000000001" customHeight="1" thickBot="1" x14ac:dyDescent="0.3">
      <c r="A45" s="389"/>
      <c r="B45" s="389"/>
      <c r="C45" s="389"/>
      <c r="D45" s="389"/>
      <c r="E45" s="389"/>
      <c r="F45" s="389"/>
      <c r="G45" s="389"/>
      <c r="H45" s="389"/>
      <c r="I45" s="389"/>
      <c r="J45" s="389"/>
      <c r="K45" s="389"/>
      <c r="L45" s="389"/>
      <c r="M45" s="389"/>
      <c r="N45" s="389"/>
      <c r="O45" s="389"/>
      <c r="P45" s="389"/>
      <c r="Q45" s="389"/>
      <c r="R45" s="389"/>
      <c r="S45" s="389"/>
      <c r="T45" s="389"/>
    </row>
    <row r="46" spans="1:20" s="64" customFormat="1" ht="51" customHeight="1" thickBot="1" x14ac:dyDescent="0.3">
      <c r="A46" s="82" t="s">
        <v>110</v>
      </c>
      <c r="B46" s="273">
        <f>'RT03-F58'!B27</f>
        <v>20</v>
      </c>
      <c r="C46" s="485"/>
      <c r="D46" s="485"/>
      <c r="E46" s="850" t="s">
        <v>117</v>
      </c>
      <c r="F46" s="850" t="s">
        <v>118</v>
      </c>
      <c r="G46" s="850" t="s">
        <v>119</v>
      </c>
      <c r="H46" s="850" t="s">
        <v>120</v>
      </c>
      <c r="I46" s="850" t="s">
        <v>152</v>
      </c>
      <c r="J46" s="850" t="s">
        <v>118</v>
      </c>
      <c r="K46" s="850" t="s">
        <v>122</v>
      </c>
      <c r="L46" s="850" t="s">
        <v>112</v>
      </c>
      <c r="M46" s="850"/>
      <c r="N46" s="44" t="s">
        <v>113</v>
      </c>
      <c r="O46" s="850" t="s">
        <v>114</v>
      </c>
      <c r="P46" s="850"/>
      <c r="Q46" s="850" t="s">
        <v>126</v>
      </c>
      <c r="R46" s="850" t="s">
        <v>118</v>
      </c>
      <c r="S46" s="44" t="s">
        <v>115</v>
      </c>
      <c r="T46" s="389"/>
    </row>
    <row r="47" spans="1:20" ht="35.1" customHeight="1" thickBot="1" x14ac:dyDescent="0.3">
      <c r="A47" s="389"/>
      <c r="B47" s="867" t="s">
        <v>116</v>
      </c>
      <c r="C47" s="868"/>
      <c r="D47" s="868"/>
      <c r="E47" s="850"/>
      <c r="F47" s="850"/>
      <c r="G47" s="850"/>
      <c r="H47" s="850"/>
      <c r="I47" s="850"/>
      <c r="J47" s="850"/>
      <c r="K47" s="850"/>
      <c r="L47" s="44" t="s">
        <v>123</v>
      </c>
      <c r="M47" s="44" t="s">
        <v>118</v>
      </c>
      <c r="N47" s="44" t="s">
        <v>124</v>
      </c>
      <c r="O47" s="44" t="s">
        <v>125</v>
      </c>
      <c r="P47" s="44" t="s">
        <v>118</v>
      </c>
      <c r="Q47" s="850"/>
      <c r="R47" s="850"/>
      <c r="S47" s="44" t="s">
        <v>127</v>
      </c>
      <c r="T47" s="389"/>
    </row>
    <row r="48" spans="1:20" ht="21.95" customHeight="1" x14ac:dyDescent="0.25">
      <c r="A48" s="389">
        <v>1</v>
      </c>
      <c r="B48" s="875" t="s">
        <v>153</v>
      </c>
      <c r="C48" s="876"/>
      <c r="D48" s="876"/>
      <c r="E48" s="486">
        <f>+'RT03-F58'!L38</f>
        <v>-5.0212526836015743E-2</v>
      </c>
      <c r="F48" s="487" t="s">
        <v>10</v>
      </c>
      <c r="G48" s="487" t="s">
        <v>129</v>
      </c>
      <c r="H48" s="487" t="s">
        <v>130</v>
      </c>
      <c r="I48" s="488">
        <f>+'RT03-F58'!L39</f>
        <v>0</v>
      </c>
      <c r="J48" s="487" t="s">
        <v>10</v>
      </c>
      <c r="K48" s="489">
        <f>SQRT(9)</f>
        <v>3</v>
      </c>
      <c r="L48" s="486">
        <f>I48/K48</f>
        <v>0</v>
      </c>
      <c r="M48" s="487" t="str">
        <f>+J48</f>
        <v>°C</v>
      </c>
      <c r="N48" s="487">
        <f>9-1</f>
        <v>8</v>
      </c>
      <c r="O48" s="490">
        <v>1</v>
      </c>
      <c r="P48" s="487" t="s">
        <v>131</v>
      </c>
      <c r="Q48" s="491">
        <f>ABS(L48*O48)</f>
        <v>0</v>
      </c>
      <c r="R48" s="487" t="s">
        <v>10</v>
      </c>
      <c r="S48" s="492" t="e">
        <f>(Q48*100%)^2/$L$59^2</f>
        <v>#DIV/0!</v>
      </c>
      <c r="T48" s="389"/>
    </row>
    <row r="49" spans="1:20" ht="21.95" customHeight="1" x14ac:dyDescent="0.25">
      <c r="A49" s="389">
        <v>2</v>
      </c>
      <c r="B49" s="875" t="s">
        <v>166</v>
      </c>
      <c r="C49" s="876"/>
      <c r="D49" s="876"/>
      <c r="E49" s="462">
        <v>0</v>
      </c>
      <c r="F49" s="493" t="s">
        <v>133</v>
      </c>
      <c r="G49" s="463" t="s">
        <v>134</v>
      </c>
      <c r="H49" s="463" t="s">
        <v>130</v>
      </c>
      <c r="I49" s="464">
        <f>'Interpolación patrones'!K8</f>
        <v>0.2</v>
      </c>
      <c r="J49" s="463" t="s">
        <v>10</v>
      </c>
      <c r="K49" s="465">
        <v>1.96</v>
      </c>
      <c r="L49" s="462">
        <f t="shared" ref="L49:L50" si="8">I49/K49</f>
        <v>0.10204081632653061</v>
      </c>
      <c r="M49" s="463" t="str">
        <f t="shared" ref="M49:M58" si="9">+J49</f>
        <v>°C</v>
      </c>
      <c r="N49" s="463">
        <f>(1/2)*(0.05)^(-2)</f>
        <v>199.99999999999997</v>
      </c>
      <c r="O49" s="468">
        <v>1</v>
      </c>
      <c r="P49" s="463" t="s">
        <v>131</v>
      </c>
      <c r="Q49" s="494">
        <f t="shared" ref="Q49:Q57" si="10">ABS(L49*O49)</f>
        <v>0.10204081632653061</v>
      </c>
      <c r="R49" s="463" t="s">
        <v>10</v>
      </c>
      <c r="S49" s="470" t="e">
        <f t="shared" ref="S49:S57" si="11">(Q49*100%)^2/$L$59^2</f>
        <v>#DIV/0!</v>
      </c>
      <c r="T49" s="389"/>
    </row>
    <row r="50" spans="1:20" ht="21.95" customHeight="1" x14ac:dyDescent="0.25">
      <c r="A50" s="389">
        <v>3</v>
      </c>
      <c r="B50" s="870" t="s">
        <v>155</v>
      </c>
      <c r="C50" s="871"/>
      <c r="D50" s="872"/>
      <c r="E50" s="462">
        <v>0</v>
      </c>
      <c r="F50" s="493" t="s">
        <v>133</v>
      </c>
      <c r="G50" s="463" t="s">
        <v>134</v>
      </c>
      <c r="H50" s="463" t="s">
        <v>130</v>
      </c>
      <c r="I50" s="471">
        <f>+SQRT('Interpolación patrones'!J18/(3-2))</f>
        <v>2.710923449016743E-2</v>
      </c>
      <c r="J50" s="463" t="s">
        <v>10</v>
      </c>
      <c r="K50" s="472">
        <f>+K30</f>
        <v>1.7320508075688772</v>
      </c>
      <c r="L50" s="462">
        <f t="shared" si="8"/>
        <v>1.5651523830422853E-2</v>
      </c>
      <c r="M50" s="463" t="str">
        <f t="shared" si="9"/>
        <v>°C</v>
      </c>
      <c r="N50" s="463">
        <f>3-2</f>
        <v>1</v>
      </c>
      <c r="O50" s="468">
        <v>1</v>
      </c>
      <c r="P50" s="463" t="s">
        <v>131</v>
      </c>
      <c r="Q50" s="494">
        <f t="shared" si="10"/>
        <v>1.5651523830422853E-2</v>
      </c>
      <c r="R50" s="463" t="s">
        <v>10</v>
      </c>
      <c r="S50" s="470" t="e">
        <f t="shared" si="11"/>
        <v>#DIV/0!</v>
      </c>
      <c r="T50" s="389"/>
    </row>
    <row r="51" spans="1:20" ht="21.95" customHeight="1" x14ac:dyDescent="0.25">
      <c r="A51" s="389">
        <v>4</v>
      </c>
      <c r="B51" s="870" t="s">
        <v>167</v>
      </c>
      <c r="C51" s="871"/>
      <c r="D51" s="872"/>
      <c r="E51" s="462">
        <v>0</v>
      </c>
      <c r="F51" s="493" t="s">
        <v>133</v>
      </c>
      <c r="G51" s="463" t="s">
        <v>134</v>
      </c>
      <c r="H51" s="463" t="s">
        <v>136</v>
      </c>
      <c r="I51" s="464">
        <v>0.1</v>
      </c>
      <c r="J51" s="495" t="s">
        <v>10</v>
      </c>
      <c r="K51" s="494">
        <f>2*SQRT(3)</f>
        <v>3.4641016151377544</v>
      </c>
      <c r="L51" s="462">
        <f t="shared" ref="L51:L57" si="12">I51/K51</f>
        <v>2.8867513459481291E-2</v>
      </c>
      <c r="M51" s="463" t="str">
        <f t="shared" si="9"/>
        <v>°C</v>
      </c>
      <c r="N51" s="467">
        <v>1000000</v>
      </c>
      <c r="O51" s="468">
        <v>1</v>
      </c>
      <c r="P51" s="463" t="s">
        <v>131</v>
      </c>
      <c r="Q51" s="494">
        <f t="shared" si="10"/>
        <v>2.8867513459481291E-2</v>
      </c>
      <c r="R51" s="463" t="s">
        <v>10</v>
      </c>
      <c r="S51" s="470" t="e">
        <f t="shared" si="11"/>
        <v>#DIV/0!</v>
      </c>
      <c r="T51" s="389"/>
    </row>
    <row r="52" spans="1:20" ht="21.95" customHeight="1" x14ac:dyDescent="0.25">
      <c r="A52" s="389">
        <v>5</v>
      </c>
      <c r="B52" s="875" t="s">
        <v>168</v>
      </c>
      <c r="C52" s="876"/>
      <c r="D52" s="876"/>
      <c r="E52" s="462">
        <v>0</v>
      </c>
      <c r="F52" s="493" t="s">
        <v>133</v>
      </c>
      <c r="G52" s="463" t="s">
        <v>134</v>
      </c>
      <c r="H52" s="463" t="s">
        <v>136</v>
      </c>
      <c r="I52" s="464">
        <f>I32</f>
        <v>0</v>
      </c>
      <c r="J52" s="463" t="s">
        <v>10</v>
      </c>
      <c r="K52" s="472">
        <f>SQRT(3)</f>
        <v>1.7320508075688772</v>
      </c>
      <c r="L52" s="462">
        <f t="shared" si="12"/>
        <v>0</v>
      </c>
      <c r="M52" s="463" t="str">
        <f t="shared" si="9"/>
        <v>°C</v>
      </c>
      <c r="N52" s="463">
        <v>1000000</v>
      </c>
      <c r="O52" s="468">
        <v>1</v>
      </c>
      <c r="P52" s="463" t="s">
        <v>131</v>
      </c>
      <c r="Q52" s="494">
        <f t="shared" si="10"/>
        <v>0</v>
      </c>
      <c r="R52" s="463" t="s">
        <v>10</v>
      </c>
      <c r="S52" s="470" t="e">
        <f t="shared" si="11"/>
        <v>#DIV/0!</v>
      </c>
      <c r="T52" s="389"/>
    </row>
    <row r="53" spans="1:20" ht="21.95" customHeight="1" x14ac:dyDescent="0.25">
      <c r="A53" s="389">
        <v>6</v>
      </c>
      <c r="B53" s="877" t="s">
        <v>142</v>
      </c>
      <c r="C53" s="878"/>
      <c r="D53" s="878"/>
      <c r="E53" s="462">
        <v>0</v>
      </c>
      <c r="F53" s="493" t="s">
        <v>133</v>
      </c>
      <c r="G53" s="463" t="s">
        <v>134</v>
      </c>
      <c r="H53" s="463" t="s">
        <v>136</v>
      </c>
      <c r="I53" s="473">
        <f>+'Resultados medios Camara Climat'!G10</f>
        <v>0.15899999999999997</v>
      </c>
      <c r="J53" s="463" t="s">
        <v>10</v>
      </c>
      <c r="K53" s="472">
        <f>SQRT(3)</f>
        <v>1.7320508075688772</v>
      </c>
      <c r="L53" s="462">
        <f t="shared" si="12"/>
        <v>9.179869280115048E-2</v>
      </c>
      <c r="M53" s="463" t="str">
        <f t="shared" si="9"/>
        <v>°C</v>
      </c>
      <c r="N53" s="463">
        <v>1000000</v>
      </c>
      <c r="O53" s="468">
        <v>1</v>
      </c>
      <c r="P53" s="463" t="s">
        <v>131</v>
      </c>
      <c r="Q53" s="494">
        <f t="shared" si="10"/>
        <v>9.179869280115048E-2</v>
      </c>
      <c r="R53" s="463" t="s">
        <v>10</v>
      </c>
      <c r="S53" s="470" t="e">
        <f t="shared" si="11"/>
        <v>#DIV/0!</v>
      </c>
      <c r="T53" s="389"/>
    </row>
    <row r="54" spans="1:20" ht="21.95" customHeight="1" x14ac:dyDescent="0.25">
      <c r="A54" s="389">
        <v>7</v>
      </c>
      <c r="B54" s="898" t="s">
        <v>107</v>
      </c>
      <c r="C54" s="899"/>
      <c r="D54" s="900"/>
      <c r="E54" s="462">
        <v>0</v>
      </c>
      <c r="F54" s="493" t="s">
        <v>133</v>
      </c>
      <c r="G54" s="463" t="s">
        <v>134</v>
      </c>
      <c r="H54" s="463" t="s">
        <v>136</v>
      </c>
      <c r="I54" s="474">
        <f>+'Resultados medios Camara Climat'!H10</f>
        <v>1.4E-2</v>
      </c>
      <c r="J54" s="463" t="s">
        <v>10</v>
      </c>
      <c r="K54" s="472">
        <f>SQRT(3)</f>
        <v>1.7320508075688772</v>
      </c>
      <c r="L54" s="462">
        <f t="shared" si="12"/>
        <v>8.082903768654762E-3</v>
      </c>
      <c r="M54" s="463" t="str">
        <f t="shared" si="9"/>
        <v>°C</v>
      </c>
      <c r="N54" s="463">
        <v>1000000</v>
      </c>
      <c r="O54" s="468">
        <v>1</v>
      </c>
      <c r="P54" s="463" t="s">
        <v>131</v>
      </c>
      <c r="Q54" s="494">
        <f t="shared" si="10"/>
        <v>8.082903768654762E-3</v>
      </c>
      <c r="R54" s="463" t="s">
        <v>10</v>
      </c>
      <c r="S54" s="470" t="e">
        <f t="shared" si="11"/>
        <v>#DIV/0!</v>
      </c>
      <c r="T54" s="389"/>
    </row>
    <row r="55" spans="1:20" ht="21.95" customHeight="1" x14ac:dyDescent="0.25">
      <c r="A55" s="389">
        <v>8</v>
      </c>
      <c r="B55" s="873" t="s">
        <v>169</v>
      </c>
      <c r="C55" s="874"/>
      <c r="D55" s="874"/>
      <c r="E55" s="462" t="e">
        <f>+'RT03-F58'!D38</f>
        <v>#DIV/0!</v>
      </c>
      <c r="F55" s="463" t="s">
        <v>10</v>
      </c>
      <c r="G55" s="463" t="s">
        <v>129</v>
      </c>
      <c r="H55" s="463" t="s">
        <v>130</v>
      </c>
      <c r="I55" s="477" t="e">
        <f>+'RT03-F58'!D39</f>
        <v>#DIV/0!</v>
      </c>
      <c r="J55" s="463" t="s">
        <v>10</v>
      </c>
      <c r="K55" s="467">
        <f>SQRT(9)</f>
        <v>3</v>
      </c>
      <c r="L55" s="462" t="e">
        <f t="shared" si="12"/>
        <v>#DIV/0!</v>
      </c>
      <c r="M55" s="463" t="str">
        <f t="shared" si="9"/>
        <v>°C</v>
      </c>
      <c r="N55" s="463">
        <f>9-1</f>
        <v>8</v>
      </c>
      <c r="O55" s="468">
        <v>1</v>
      </c>
      <c r="P55" s="463" t="s">
        <v>131</v>
      </c>
      <c r="Q55" s="494" t="e">
        <f t="shared" si="10"/>
        <v>#DIV/0!</v>
      </c>
      <c r="R55" s="463" t="s">
        <v>10</v>
      </c>
      <c r="S55" s="470" t="e">
        <f t="shared" si="11"/>
        <v>#DIV/0!</v>
      </c>
      <c r="T55" s="389"/>
    </row>
    <row r="56" spans="1:20" ht="21.95" customHeight="1" x14ac:dyDescent="0.25">
      <c r="A56" s="389">
        <v>9</v>
      </c>
      <c r="B56" s="870" t="s">
        <v>161</v>
      </c>
      <c r="C56" s="871"/>
      <c r="D56" s="872"/>
      <c r="E56" s="476">
        <v>0</v>
      </c>
      <c r="F56" s="493" t="s">
        <v>133</v>
      </c>
      <c r="G56" s="463" t="s">
        <v>134</v>
      </c>
      <c r="H56" s="463" t="s">
        <v>136</v>
      </c>
      <c r="I56" s="474">
        <f>+'Datos '!M13</f>
        <v>0.1</v>
      </c>
      <c r="J56" s="463" t="s">
        <v>10</v>
      </c>
      <c r="K56" s="472">
        <f>2*SQRT(3)</f>
        <v>3.4641016151377544</v>
      </c>
      <c r="L56" s="462">
        <f t="shared" si="12"/>
        <v>2.8867513459481291E-2</v>
      </c>
      <c r="M56" s="463" t="str">
        <f t="shared" si="9"/>
        <v>°C</v>
      </c>
      <c r="N56" s="463">
        <v>1000000</v>
      </c>
      <c r="O56" s="468">
        <v>1</v>
      </c>
      <c r="P56" s="463" t="s">
        <v>131</v>
      </c>
      <c r="Q56" s="494">
        <f t="shared" si="10"/>
        <v>2.8867513459481291E-2</v>
      </c>
      <c r="R56" s="495" t="s">
        <v>10</v>
      </c>
      <c r="S56" s="470" t="e">
        <f t="shared" si="11"/>
        <v>#DIV/0!</v>
      </c>
      <c r="T56" s="389"/>
    </row>
    <row r="57" spans="1:20" ht="21.95" customHeight="1" x14ac:dyDescent="0.25">
      <c r="A57" s="389">
        <v>10</v>
      </c>
      <c r="B57" s="873" t="str">
        <f>+B37</f>
        <v>Histéresis IBC</v>
      </c>
      <c r="C57" s="874"/>
      <c r="D57" s="874"/>
      <c r="E57" s="462">
        <v>1</v>
      </c>
      <c r="F57" s="493" t="s">
        <v>133</v>
      </c>
      <c r="G57" s="463" t="s">
        <v>129</v>
      </c>
      <c r="H57" s="463" t="s">
        <v>136</v>
      </c>
      <c r="I57" s="477" t="e">
        <f>I37</f>
        <v>#DIV/0!</v>
      </c>
      <c r="J57" s="463" t="s">
        <v>10</v>
      </c>
      <c r="K57" s="472">
        <f>2*SQRT(3)</f>
        <v>3.4641016151377544</v>
      </c>
      <c r="L57" s="462" t="e">
        <f t="shared" si="12"/>
        <v>#DIV/0!</v>
      </c>
      <c r="M57" s="463" t="str">
        <f t="shared" si="9"/>
        <v>°C</v>
      </c>
      <c r="N57" s="463">
        <v>1000000</v>
      </c>
      <c r="O57" s="468">
        <v>1</v>
      </c>
      <c r="P57" s="463" t="s">
        <v>131</v>
      </c>
      <c r="Q57" s="494" t="e">
        <f t="shared" si="10"/>
        <v>#DIV/0!</v>
      </c>
      <c r="R57" s="463" t="s">
        <v>10</v>
      </c>
      <c r="S57" s="470" t="e">
        <f t="shared" si="11"/>
        <v>#DIV/0!</v>
      </c>
      <c r="T57" s="389"/>
    </row>
    <row r="58" spans="1:20" ht="21.95" customHeight="1" x14ac:dyDescent="0.25">
      <c r="A58" s="389">
        <v>11</v>
      </c>
      <c r="B58" s="865" t="s">
        <v>163</v>
      </c>
      <c r="C58" s="866"/>
      <c r="D58" s="866"/>
      <c r="E58" s="339">
        <v>0</v>
      </c>
      <c r="F58" s="339" t="s">
        <v>133</v>
      </c>
      <c r="G58" s="339" t="s">
        <v>134</v>
      </c>
      <c r="H58" s="339" t="s">
        <v>130</v>
      </c>
      <c r="I58" s="496">
        <v>7.1144814534108553E-17</v>
      </c>
      <c r="J58" s="339" t="s">
        <v>10</v>
      </c>
      <c r="K58" s="339">
        <v>1</v>
      </c>
      <c r="L58" s="339">
        <f>I58/K58</f>
        <v>7.1144814534108553E-17</v>
      </c>
      <c r="M58" s="339" t="str">
        <f t="shared" si="9"/>
        <v>°C</v>
      </c>
      <c r="N58" s="339">
        <v>200</v>
      </c>
      <c r="O58" s="339">
        <v>1</v>
      </c>
      <c r="P58" s="339" t="s">
        <v>131</v>
      </c>
      <c r="Q58" s="372">
        <f>ABS(L58*O58)</f>
        <v>7.1144814534108553E-17</v>
      </c>
      <c r="R58" s="339" t="s">
        <v>10</v>
      </c>
      <c r="S58" s="341" t="e">
        <f>(Q58*100%)^2/$L$59^2</f>
        <v>#DIV/0!</v>
      </c>
      <c r="T58" s="389"/>
    </row>
    <row r="59" spans="1:20" ht="21.95" customHeight="1" thickBot="1" x14ac:dyDescent="0.3">
      <c r="A59" s="389"/>
      <c r="B59" s="858" t="s">
        <v>164</v>
      </c>
      <c r="C59" s="859"/>
      <c r="D59" s="860"/>
      <c r="E59" s="478" t="e">
        <f>+E48-E55</f>
        <v>#DIV/0!</v>
      </c>
      <c r="F59" s="463" t="s">
        <v>10</v>
      </c>
      <c r="G59" s="479" t="s">
        <v>129</v>
      </c>
      <c r="H59" s="479" t="s">
        <v>130</v>
      </c>
      <c r="I59" s="497" t="e">
        <f>ROUNDUP(L59*K59,2-1-INT(LOG10(ABS(L59*K59))))</f>
        <v>#DIV/0!</v>
      </c>
      <c r="J59" s="479" t="s">
        <v>10</v>
      </c>
      <c r="K59" s="480" t="e">
        <f>TINV(0.05,N59)</f>
        <v>#DIV/0!</v>
      </c>
      <c r="L59" s="481" t="e">
        <f>(SUMSQ(Q48:Q58)^0.5)</f>
        <v>#DIV/0!</v>
      </c>
      <c r="M59" s="479" t="s">
        <v>10</v>
      </c>
      <c r="N59" s="498" t="e">
        <f>L59^4/(Q48^4/N48+Q49^4/N49+Q50^4/N50+Q51^4/N51+Q52^4/N52+Q53^4/N53+Q54^4/N54+Q55^4/N55+Q56^4/N56+Q57^4/N57+Q58^4/N58)</f>
        <v>#DIV/0!</v>
      </c>
      <c r="O59" s="479"/>
      <c r="P59" s="479"/>
      <c r="Q59" s="479"/>
      <c r="R59" s="479"/>
      <c r="S59" s="483" t="e">
        <f>SUM(S48:S58)</f>
        <v>#DIV/0!</v>
      </c>
      <c r="T59" s="389"/>
    </row>
    <row r="60" spans="1:20" ht="20.100000000000001" customHeight="1" thickBot="1" x14ac:dyDescent="0.3">
      <c r="A60" s="389"/>
      <c r="B60" s="389"/>
      <c r="C60" s="389"/>
      <c r="D60" s="389"/>
      <c r="E60" s="389"/>
      <c r="F60" s="389"/>
      <c r="G60" s="389"/>
      <c r="H60" s="389"/>
      <c r="I60" s="389"/>
      <c r="J60" s="389"/>
      <c r="K60" s="389"/>
      <c r="L60" s="389"/>
      <c r="M60" s="389"/>
      <c r="N60" s="389"/>
      <c r="O60" s="389"/>
      <c r="P60" s="389"/>
      <c r="Q60" s="389"/>
      <c r="R60" s="389"/>
      <c r="S60" s="389"/>
      <c r="T60" s="389"/>
    </row>
    <row r="61" spans="1:20" ht="20.100000000000001" customHeight="1" x14ac:dyDescent="0.25">
      <c r="A61" s="389"/>
      <c r="B61" s="389"/>
      <c r="C61" s="389"/>
      <c r="D61" s="389"/>
      <c r="E61" s="84" t="s">
        <v>148</v>
      </c>
      <c r="F61" s="85" t="s">
        <v>149</v>
      </c>
      <c r="G61" s="85"/>
      <c r="H61" s="86" t="s">
        <v>165</v>
      </c>
      <c r="I61" s="389"/>
      <c r="J61" s="389"/>
      <c r="K61" s="389"/>
      <c r="L61" s="389"/>
      <c r="M61" s="389"/>
      <c r="N61" s="389"/>
      <c r="O61" s="389"/>
      <c r="P61" s="389"/>
      <c r="Q61" s="389"/>
      <c r="R61" s="389"/>
      <c r="S61" s="389"/>
      <c r="T61" s="389"/>
    </row>
    <row r="62" spans="1:20" ht="20.100000000000001" customHeight="1" thickBot="1" x14ac:dyDescent="0.3">
      <c r="A62" s="389"/>
      <c r="B62" s="389"/>
      <c r="C62" s="389"/>
      <c r="D62" s="389"/>
      <c r="E62" s="87" t="e">
        <f>+E59</f>
        <v>#DIV/0!</v>
      </c>
      <c r="F62" s="88" t="e">
        <f>K59</f>
        <v>#DIV/0!</v>
      </c>
      <c r="G62" s="89" t="s">
        <v>150</v>
      </c>
      <c r="H62" s="274" t="e">
        <f>I59</f>
        <v>#DIV/0!</v>
      </c>
      <c r="I62" s="389"/>
      <c r="J62" s="389"/>
      <c r="K62" s="389"/>
      <c r="L62" s="389"/>
      <c r="M62" s="389"/>
      <c r="N62" s="389"/>
      <c r="O62" s="389"/>
      <c r="P62" s="389"/>
      <c r="Q62" s="389"/>
      <c r="R62" s="389"/>
      <c r="S62" s="389"/>
      <c r="T62" s="389"/>
    </row>
    <row r="63" spans="1:20" ht="20.100000000000001" customHeight="1" x14ac:dyDescent="0.25">
      <c r="A63" s="389"/>
      <c r="B63" s="389"/>
      <c r="C63" s="389"/>
      <c r="D63" s="389"/>
      <c r="E63" s="389"/>
      <c r="F63" s="389"/>
      <c r="G63" s="389"/>
      <c r="H63" s="389"/>
      <c r="I63" s="389"/>
      <c r="J63" s="389"/>
      <c r="K63" s="389"/>
      <c r="L63" s="389"/>
      <c r="M63" s="389"/>
      <c r="N63" s="389"/>
      <c r="O63" s="389"/>
      <c r="P63" s="389"/>
      <c r="Q63" s="389"/>
      <c r="R63" s="389"/>
      <c r="S63" s="389"/>
      <c r="T63" s="389"/>
    </row>
    <row r="64" spans="1:20" ht="20.100000000000001" customHeight="1" x14ac:dyDescent="0.25">
      <c r="A64" s="389"/>
      <c r="B64" s="389"/>
      <c r="C64" s="389"/>
      <c r="D64" s="389"/>
      <c r="E64" s="389"/>
      <c r="F64" s="389"/>
      <c r="G64" s="389"/>
      <c r="H64" s="389"/>
      <c r="I64" s="389"/>
      <c r="J64" s="389"/>
      <c r="K64" s="389"/>
      <c r="L64" s="389"/>
      <c r="M64" s="389"/>
      <c r="N64" s="389"/>
      <c r="O64" s="389"/>
      <c r="P64" s="389"/>
      <c r="Q64" s="389"/>
      <c r="R64" s="389"/>
      <c r="S64" s="389"/>
      <c r="T64" s="389"/>
    </row>
    <row r="65" spans="1:20" ht="20.100000000000001" customHeight="1" thickBot="1" x14ac:dyDescent="0.3">
      <c r="A65" s="389"/>
      <c r="B65" s="389"/>
      <c r="C65" s="389"/>
      <c r="D65" s="389"/>
      <c r="E65" s="389"/>
      <c r="F65" s="389"/>
      <c r="G65" s="389"/>
      <c r="H65" s="389"/>
      <c r="I65" s="389"/>
      <c r="J65" s="389"/>
      <c r="K65" s="389"/>
      <c r="L65" s="389"/>
      <c r="M65" s="389"/>
      <c r="N65" s="389"/>
      <c r="O65" s="389"/>
      <c r="P65" s="389"/>
      <c r="Q65" s="389"/>
      <c r="R65" s="389"/>
      <c r="S65" s="389"/>
      <c r="T65" s="389"/>
    </row>
    <row r="66" spans="1:20" s="64" customFormat="1" ht="51" customHeight="1" thickBot="1" x14ac:dyDescent="0.3">
      <c r="A66" s="83" t="s">
        <v>110</v>
      </c>
      <c r="B66" s="273">
        <f>+'RT03-F58'!B42</f>
        <v>39.5</v>
      </c>
      <c r="C66" s="499"/>
      <c r="D66" s="499"/>
      <c r="E66" s="848" t="s">
        <v>117</v>
      </c>
      <c r="F66" s="846" t="s">
        <v>118</v>
      </c>
      <c r="G66" s="846" t="s">
        <v>119</v>
      </c>
      <c r="H66" s="846" t="s">
        <v>120</v>
      </c>
      <c r="I66" s="846" t="s">
        <v>152</v>
      </c>
      <c r="J66" s="846" t="s">
        <v>118</v>
      </c>
      <c r="K66" s="846" t="s">
        <v>122</v>
      </c>
      <c r="L66" s="846" t="s">
        <v>112</v>
      </c>
      <c r="M66" s="846"/>
      <c r="N66" s="77" t="s">
        <v>113</v>
      </c>
      <c r="O66" s="846" t="s">
        <v>114</v>
      </c>
      <c r="P66" s="846"/>
      <c r="Q66" s="846" t="s">
        <v>126</v>
      </c>
      <c r="R66" s="77"/>
      <c r="S66" s="78" t="s">
        <v>115</v>
      </c>
      <c r="T66" s="389"/>
    </row>
    <row r="67" spans="1:20" ht="21.95" customHeight="1" thickBot="1" x14ac:dyDescent="0.3">
      <c r="A67" s="389"/>
      <c r="B67" s="895" t="s">
        <v>116</v>
      </c>
      <c r="C67" s="896"/>
      <c r="D67" s="897"/>
      <c r="E67" s="849"/>
      <c r="F67" s="847"/>
      <c r="G67" s="847"/>
      <c r="H67" s="847"/>
      <c r="I67" s="847"/>
      <c r="J67" s="847"/>
      <c r="K67" s="847"/>
      <c r="L67" s="80" t="s">
        <v>123</v>
      </c>
      <c r="M67" s="80" t="s">
        <v>118</v>
      </c>
      <c r="N67" s="80" t="s">
        <v>124</v>
      </c>
      <c r="O67" s="80" t="s">
        <v>125</v>
      </c>
      <c r="P67" s="80" t="s">
        <v>118</v>
      </c>
      <c r="Q67" s="847"/>
      <c r="R67" s="80" t="s">
        <v>118</v>
      </c>
      <c r="S67" s="81" t="s">
        <v>127</v>
      </c>
      <c r="T67" s="389"/>
    </row>
    <row r="68" spans="1:20" ht="21.95" customHeight="1" x14ac:dyDescent="0.25">
      <c r="A68" s="389">
        <v>1</v>
      </c>
      <c r="B68" s="853" t="s">
        <v>153</v>
      </c>
      <c r="C68" s="854"/>
      <c r="D68" s="861"/>
      <c r="E68" s="500">
        <f>+'RT03-F58'!L53</f>
        <v>-5.0212526836015743E-2</v>
      </c>
      <c r="F68" s="454" t="s">
        <v>10</v>
      </c>
      <c r="G68" s="454" t="s">
        <v>129</v>
      </c>
      <c r="H68" s="454" t="s">
        <v>130</v>
      </c>
      <c r="I68" s="455">
        <f>+'RT03-F58'!L54</f>
        <v>0</v>
      </c>
      <c r="J68" s="454" t="s">
        <v>10</v>
      </c>
      <c r="K68" s="456">
        <f>SQRT(9)</f>
        <v>3</v>
      </c>
      <c r="L68" s="453">
        <f>I68/K68</f>
        <v>0</v>
      </c>
      <c r="M68" s="454" t="str">
        <f>+J68</f>
        <v>°C</v>
      </c>
      <c r="N68" s="467">
        <f>9-1</f>
        <v>8</v>
      </c>
      <c r="O68" s="458">
        <v>1</v>
      </c>
      <c r="P68" s="454" t="s">
        <v>131</v>
      </c>
      <c r="Q68" s="453">
        <f>ABS(L68*O68)</f>
        <v>0</v>
      </c>
      <c r="R68" s="454" t="s">
        <v>10</v>
      </c>
      <c r="S68" s="460" t="e">
        <f>(Q68*100%)^2/$L$79^2</f>
        <v>#DIV/0!</v>
      </c>
      <c r="T68" s="389"/>
    </row>
    <row r="69" spans="1:20" ht="21.95" customHeight="1" x14ac:dyDescent="0.25">
      <c r="A69" s="389">
        <v>2</v>
      </c>
      <c r="B69" s="853" t="s">
        <v>166</v>
      </c>
      <c r="C69" s="854"/>
      <c r="D69" s="861"/>
      <c r="E69" s="501">
        <v>0</v>
      </c>
      <c r="F69" s="493" t="s">
        <v>133</v>
      </c>
      <c r="G69" s="463" t="s">
        <v>134</v>
      </c>
      <c r="H69" s="463" t="s">
        <v>130</v>
      </c>
      <c r="I69" s="464">
        <f>'Interpolación patrones'!K9</f>
        <v>0.2</v>
      </c>
      <c r="J69" s="463" t="s">
        <v>10</v>
      </c>
      <c r="K69" s="465">
        <v>1.96</v>
      </c>
      <c r="L69" s="462">
        <f>I69/K69</f>
        <v>0.10204081632653061</v>
      </c>
      <c r="M69" s="463" t="str">
        <f t="shared" ref="M69:M78" si="13">+J69</f>
        <v>°C</v>
      </c>
      <c r="N69" s="467">
        <f>(1/2)*(0.05)^(-2)</f>
        <v>199.99999999999997</v>
      </c>
      <c r="O69" s="468">
        <v>1</v>
      </c>
      <c r="P69" s="463" t="s">
        <v>131</v>
      </c>
      <c r="Q69" s="462">
        <f t="shared" ref="Q69:Q77" si="14">ABS(L69*O69)</f>
        <v>0.10204081632653061</v>
      </c>
      <c r="R69" s="463" t="s">
        <v>10</v>
      </c>
      <c r="S69" s="470" t="e">
        <f t="shared" ref="S69:S77" si="15">(Q69*100%)^2/$L$79^2</f>
        <v>#DIV/0!</v>
      </c>
      <c r="T69" s="389"/>
    </row>
    <row r="70" spans="1:20" ht="21.95" customHeight="1" x14ac:dyDescent="0.25">
      <c r="A70" s="389">
        <v>3</v>
      </c>
      <c r="B70" s="855" t="s">
        <v>155</v>
      </c>
      <c r="C70" s="856"/>
      <c r="D70" s="857"/>
      <c r="E70" s="501">
        <v>0</v>
      </c>
      <c r="F70" s="493" t="s">
        <v>133</v>
      </c>
      <c r="G70" s="463" t="s">
        <v>134</v>
      </c>
      <c r="H70" s="463" t="s">
        <v>130</v>
      </c>
      <c r="I70" s="502">
        <f>+SQRT('Interpolación patrones'!J18/(3-2))</f>
        <v>2.710923449016743E-2</v>
      </c>
      <c r="J70" s="463" t="s">
        <v>10</v>
      </c>
      <c r="K70" s="472">
        <f>+K50</f>
        <v>1.7320508075688772</v>
      </c>
      <c r="L70" s="462">
        <f t="shared" ref="L70:L77" si="16">I70/K70</f>
        <v>1.5651523830422853E-2</v>
      </c>
      <c r="M70" s="463" t="str">
        <f t="shared" si="13"/>
        <v>°C</v>
      </c>
      <c r="N70" s="467">
        <f>3-2</f>
        <v>1</v>
      </c>
      <c r="O70" s="468">
        <v>1</v>
      </c>
      <c r="P70" s="463" t="s">
        <v>131</v>
      </c>
      <c r="Q70" s="462">
        <f t="shared" si="14"/>
        <v>1.5651523830422853E-2</v>
      </c>
      <c r="R70" s="463"/>
      <c r="S70" s="470" t="e">
        <f t="shared" si="15"/>
        <v>#DIV/0!</v>
      </c>
      <c r="T70" s="389"/>
    </row>
    <row r="71" spans="1:20" ht="21.95" customHeight="1" x14ac:dyDescent="0.25">
      <c r="A71" s="389">
        <v>4</v>
      </c>
      <c r="B71" s="855" t="s">
        <v>167</v>
      </c>
      <c r="C71" s="856"/>
      <c r="D71" s="857"/>
      <c r="E71" s="501">
        <v>0</v>
      </c>
      <c r="F71" s="493" t="s">
        <v>133</v>
      </c>
      <c r="G71" s="463" t="s">
        <v>134</v>
      </c>
      <c r="H71" s="463" t="s">
        <v>136</v>
      </c>
      <c r="I71" s="464">
        <v>0.1</v>
      </c>
      <c r="J71" s="463" t="s">
        <v>10</v>
      </c>
      <c r="K71" s="472">
        <f>2*SQRT(3)</f>
        <v>3.4641016151377544</v>
      </c>
      <c r="L71" s="462">
        <f t="shared" si="16"/>
        <v>2.8867513459481291E-2</v>
      </c>
      <c r="M71" s="463" t="str">
        <f t="shared" si="13"/>
        <v>°C</v>
      </c>
      <c r="N71" s="467">
        <v>1000000</v>
      </c>
      <c r="O71" s="468">
        <v>1</v>
      </c>
      <c r="P71" s="463" t="s">
        <v>131</v>
      </c>
      <c r="Q71" s="462">
        <f t="shared" si="14"/>
        <v>2.8867513459481291E-2</v>
      </c>
      <c r="R71" s="463" t="s">
        <v>10</v>
      </c>
      <c r="S71" s="470" t="e">
        <f t="shared" si="15"/>
        <v>#DIV/0!</v>
      </c>
      <c r="T71" s="389"/>
    </row>
    <row r="72" spans="1:20" ht="21.95" customHeight="1" x14ac:dyDescent="0.25">
      <c r="A72" s="389">
        <v>5</v>
      </c>
      <c r="B72" s="853" t="s">
        <v>170</v>
      </c>
      <c r="C72" s="854"/>
      <c r="D72" s="861"/>
      <c r="E72" s="501">
        <v>0</v>
      </c>
      <c r="F72" s="493" t="s">
        <v>133</v>
      </c>
      <c r="G72" s="463" t="s">
        <v>134</v>
      </c>
      <c r="H72" s="463" t="s">
        <v>136</v>
      </c>
      <c r="I72" s="464">
        <f>I32</f>
        <v>0</v>
      </c>
      <c r="J72" s="463" t="s">
        <v>10</v>
      </c>
      <c r="K72" s="472">
        <f>SQRT(3)</f>
        <v>1.7320508075688772</v>
      </c>
      <c r="L72" s="462">
        <f t="shared" si="16"/>
        <v>0</v>
      </c>
      <c r="M72" s="463" t="str">
        <f t="shared" si="13"/>
        <v>°C</v>
      </c>
      <c r="N72" s="467">
        <v>1000000</v>
      </c>
      <c r="O72" s="468">
        <v>1</v>
      </c>
      <c r="P72" s="463" t="s">
        <v>131</v>
      </c>
      <c r="Q72" s="462">
        <f t="shared" si="14"/>
        <v>0</v>
      </c>
      <c r="R72" s="463" t="s">
        <v>10</v>
      </c>
      <c r="S72" s="470" t="e">
        <f t="shared" si="15"/>
        <v>#DIV/0!</v>
      </c>
      <c r="T72" s="389"/>
    </row>
    <row r="73" spans="1:20" ht="21.95" customHeight="1" x14ac:dyDescent="0.25">
      <c r="A73" s="389">
        <v>6</v>
      </c>
      <c r="B73" s="853" t="s">
        <v>142</v>
      </c>
      <c r="C73" s="854"/>
      <c r="D73" s="861"/>
      <c r="E73" s="501">
        <v>0</v>
      </c>
      <c r="F73" s="493" t="s">
        <v>133</v>
      </c>
      <c r="G73" s="463" t="s">
        <v>134</v>
      </c>
      <c r="H73" s="463" t="s">
        <v>136</v>
      </c>
      <c r="I73" s="473">
        <f>+'Resultados medios Camara Climat'!G9</f>
        <v>0.216</v>
      </c>
      <c r="J73" s="463" t="s">
        <v>10</v>
      </c>
      <c r="K73" s="472">
        <f>SQRT(3)</f>
        <v>1.7320508075688772</v>
      </c>
      <c r="L73" s="462">
        <f t="shared" si="16"/>
        <v>0.12470765814495917</v>
      </c>
      <c r="M73" s="463" t="str">
        <f t="shared" si="13"/>
        <v>°C</v>
      </c>
      <c r="N73" s="467">
        <v>1000000</v>
      </c>
      <c r="O73" s="468">
        <v>1</v>
      </c>
      <c r="P73" s="463" t="s">
        <v>131</v>
      </c>
      <c r="Q73" s="462">
        <f t="shared" si="14"/>
        <v>0.12470765814495917</v>
      </c>
      <c r="R73" s="463" t="s">
        <v>10</v>
      </c>
      <c r="S73" s="470" t="e">
        <f t="shared" si="15"/>
        <v>#DIV/0!</v>
      </c>
      <c r="T73" s="389"/>
    </row>
    <row r="74" spans="1:20" ht="21.95" customHeight="1" x14ac:dyDescent="0.25">
      <c r="A74" s="389">
        <v>7</v>
      </c>
      <c r="B74" s="855" t="s">
        <v>107</v>
      </c>
      <c r="C74" s="856"/>
      <c r="D74" s="857"/>
      <c r="E74" s="501">
        <v>0</v>
      </c>
      <c r="F74" s="493" t="s">
        <v>133</v>
      </c>
      <c r="G74" s="463" t="s">
        <v>134</v>
      </c>
      <c r="H74" s="463" t="s">
        <v>136</v>
      </c>
      <c r="I74" s="474">
        <f>+'Resultados medios Camara Climat'!H9</f>
        <v>0.01</v>
      </c>
      <c r="J74" s="463" t="s">
        <v>10</v>
      </c>
      <c r="K74" s="472">
        <f>SQRT(3)</f>
        <v>1.7320508075688772</v>
      </c>
      <c r="L74" s="462">
        <f t="shared" si="16"/>
        <v>5.773502691896258E-3</v>
      </c>
      <c r="M74" s="463" t="str">
        <f t="shared" si="13"/>
        <v>°C</v>
      </c>
      <c r="N74" s="467">
        <v>1000000</v>
      </c>
      <c r="O74" s="468">
        <v>1</v>
      </c>
      <c r="P74" s="463" t="s">
        <v>131</v>
      </c>
      <c r="Q74" s="462">
        <f t="shared" si="14"/>
        <v>5.773502691896258E-3</v>
      </c>
      <c r="R74" s="463" t="s">
        <v>10</v>
      </c>
      <c r="S74" s="470" t="e">
        <f t="shared" si="15"/>
        <v>#DIV/0!</v>
      </c>
      <c r="T74" s="389"/>
    </row>
    <row r="75" spans="1:20" ht="21.95" customHeight="1" x14ac:dyDescent="0.25">
      <c r="A75" s="389">
        <v>8</v>
      </c>
      <c r="B75" s="853" t="s">
        <v>169</v>
      </c>
      <c r="C75" s="854"/>
      <c r="D75" s="861"/>
      <c r="E75" s="501" t="e">
        <f>+'RT03-F58'!D53</f>
        <v>#DIV/0!</v>
      </c>
      <c r="F75" s="463" t="s">
        <v>10</v>
      </c>
      <c r="G75" s="463" t="s">
        <v>129</v>
      </c>
      <c r="H75" s="463" t="s">
        <v>130</v>
      </c>
      <c r="I75" s="477" t="e">
        <f>+'RT03-F58'!D54</f>
        <v>#DIV/0!</v>
      </c>
      <c r="J75" s="463" t="s">
        <v>10</v>
      </c>
      <c r="K75" s="467">
        <f>SQRT(9)</f>
        <v>3</v>
      </c>
      <c r="L75" s="462" t="e">
        <f t="shared" si="16"/>
        <v>#DIV/0!</v>
      </c>
      <c r="M75" s="463" t="str">
        <f t="shared" si="13"/>
        <v>°C</v>
      </c>
      <c r="N75" s="467">
        <f>9-1</f>
        <v>8</v>
      </c>
      <c r="O75" s="468">
        <v>1</v>
      </c>
      <c r="P75" s="463" t="s">
        <v>131</v>
      </c>
      <c r="Q75" s="462" t="e">
        <f t="shared" si="14"/>
        <v>#DIV/0!</v>
      </c>
      <c r="R75" s="463" t="s">
        <v>10</v>
      </c>
      <c r="S75" s="470" t="e">
        <f t="shared" si="15"/>
        <v>#DIV/0!</v>
      </c>
      <c r="T75" s="389"/>
    </row>
    <row r="76" spans="1:20" ht="21.95" customHeight="1" x14ac:dyDescent="0.25">
      <c r="A76" s="389">
        <v>9</v>
      </c>
      <c r="B76" s="855" t="s">
        <v>161</v>
      </c>
      <c r="C76" s="856"/>
      <c r="D76" s="857"/>
      <c r="E76" s="501">
        <v>0</v>
      </c>
      <c r="F76" s="493" t="s">
        <v>133</v>
      </c>
      <c r="G76" s="463" t="s">
        <v>134</v>
      </c>
      <c r="H76" s="463" t="s">
        <v>136</v>
      </c>
      <c r="I76" s="474">
        <f>+'Datos '!M13</f>
        <v>0.1</v>
      </c>
      <c r="J76" s="463" t="s">
        <v>10</v>
      </c>
      <c r="K76" s="472">
        <f>2*SQRT(3)</f>
        <v>3.4641016151377544</v>
      </c>
      <c r="L76" s="462">
        <f t="shared" si="16"/>
        <v>2.8867513459481291E-2</v>
      </c>
      <c r="M76" s="463" t="str">
        <f t="shared" si="13"/>
        <v>°C</v>
      </c>
      <c r="N76" s="467">
        <v>1000000</v>
      </c>
      <c r="O76" s="468">
        <v>1</v>
      </c>
      <c r="P76" s="463" t="s">
        <v>131</v>
      </c>
      <c r="Q76" s="462">
        <f t="shared" si="14"/>
        <v>2.8867513459481291E-2</v>
      </c>
      <c r="R76" s="463" t="s">
        <v>10</v>
      </c>
      <c r="S76" s="470" t="e">
        <f t="shared" si="15"/>
        <v>#DIV/0!</v>
      </c>
      <c r="T76" s="389"/>
    </row>
    <row r="77" spans="1:20" ht="21.95" customHeight="1" x14ac:dyDescent="0.25">
      <c r="A77" s="389">
        <v>10</v>
      </c>
      <c r="B77" s="862" t="str">
        <f>+B57</f>
        <v>Histéresis IBC</v>
      </c>
      <c r="C77" s="863"/>
      <c r="D77" s="864"/>
      <c r="E77" s="503">
        <v>1</v>
      </c>
      <c r="F77" s="504" t="s">
        <v>133</v>
      </c>
      <c r="G77" s="495" t="s">
        <v>129</v>
      </c>
      <c r="H77" s="495" t="s">
        <v>136</v>
      </c>
      <c r="I77" s="477" t="e">
        <f>I57</f>
        <v>#DIV/0!</v>
      </c>
      <c r="J77" s="495" t="s">
        <v>10</v>
      </c>
      <c r="K77" s="505">
        <f>2*SQRT(3)</f>
        <v>3.4641016151377544</v>
      </c>
      <c r="L77" s="476" t="e">
        <f t="shared" si="16"/>
        <v>#DIV/0!</v>
      </c>
      <c r="M77" s="495" t="str">
        <f t="shared" si="13"/>
        <v>°C</v>
      </c>
      <c r="N77" s="506">
        <v>1000000</v>
      </c>
      <c r="O77" s="507">
        <v>1</v>
      </c>
      <c r="P77" s="495" t="s">
        <v>131</v>
      </c>
      <c r="Q77" s="476" t="e">
        <f t="shared" si="14"/>
        <v>#DIV/0!</v>
      </c>
      <c r="R77" s="495" t="s">
        <v>10</v>
      </c>
      <c r="S77" s="508" t="e">
        <f t="shared" si="15"/>
        <v>#DIV/0!</v>
      </c>
      <c r="T77" s="389"/>
    </row>
    <row r="78" spans="1:20" ht="21.95" customHeight="1" x14ac:dyDescent="0.25">
      <c r="A78" s="389">
        <v>11</v>
      </c>
      <c r="B78" s="865" t="s">
        <v>163</v>
      </c>
      <c r="C78" s="866"/>
      <c r="D78" s="866"/>
      <c r="E78" s="339">
        <v>0</v>
      </c>
      <c r="F78" s="339" t="s">
        <v>133</v>
      </c>
      <c r="G78" s="339" t="s">
        <v>134</v>
      </c>
      <c r="H78" s="339" t="s">
        <v>130</v>
      </c>
      <c r="I78" s="496">
        <v>2.6770630673681677E-2</v>
      </c>
      <c r="J78" s="339" t="s">
        <v>10</v>
      </c>
      <c r="K78" s="339">
        <v>1</v>
      </c>
      <c r="L78" s="373">
        <f>I78/K78</f>
        <v>2.6770630673681677E-2</v>
      </c>
      <c r="M78" s="339" t="str">
        <f t="shared" si="13"/>
        <v>°C</v>
      </c>
      <c r="N78" s="339">
        <v>200</v>
      </c>
      <c r="O78" s="339">
        <v>1</v>
      </c>
      <c r="P78" s="339" t="s">
        <v>131</v>
      </c>
      <c r="Q78" s="372">
        <f>ABS(L78*O78)</f>
        <v>2.6770630673681677E-2</v>
      </c>
      <c r="R78" s="339" t="s">
        <v>10</v>
      </c>
      <c r="S78" s="341" t="e">
        <f>(Q78*100%)^2/$L$79^2</f>
        <v>#DIV/0!</v>
      </c>
      <c r="T78" s="389"/>
    </row>
    <row r="79" spans="1:20" ht="21.95" customHeight="1" thickBot="1" x14ac:dyDescent="0.3">
      <c r="A79" s="389"/>
      <c r="B79" s="858" t="s">
        <v>164</v>
      </c>
      <c r="C79" s="859"/>
      <c r="D79" s="860"/>
      <c r="E79" s="509" t="e">
        <f>+E68-E75</f>
        <v>#DIV/0!</v>
      </c>
      <c r="F79" s="510" t="s">
        <v>133</v>
      </c>
      <c r="G79" s="511" t="s">
        <v>129</v>
      </c>
      <c r="H79" s="511" t="s">
        <v>130</v>
      </c>
      <c r="I79" s="497" t="e">
        <f>ROUNDUP(L79*K79,2-1-INT(LOG10(ABS(L79*K79))))</f>
        <v>#DIV/0!</v>
      </c>
      <c r="J79" s="511" t="s">
        <v>10</v>
      </c>
      <c r="K79" s="512" t="e">
        <f>TINV(0.05,N79)</f>
        <v>#DIV/0!</v>
      </c>
      <c r="L79" s="513" t="e">
        <f>(SUMSQ(Q68:Q78)^0.5)</f>
        <v>#DIV/0!</v>
      </c>
      <c r="M79" s="511" t="s">
        <v>10</v>
      </c>
      <c r="N79" s="514" t="e">
        <f>L79^4/(Q68^4/N68+Q69^4/N69+Q70^4/N70+Q71^4/N71+Q72^4/N72+Q73^4/N73+Q74^4/N74+Q75^4/N75+Q76^4/N76+Q77^4/N77+Q78^4/N78)</f>
        <v>#DIV/0!</v>
      </c>
      <c r="O79" s="511"/>
      <c r="P79" s="511"/>
      <c r="Q79" s="511"/>
      <c r="R79" s="511"/>
      <c r="S79" s="515" t="e">
        <f>SUM(S68:S78)</f>
        <v>#DIV/0!</v>
      </c>
      <c r="T79" s="389"/>
    </row>
    <row r="80" spans="1:20" ht="20.100000000000001" customHeight="1" thickBot="1" x14ac:dyDescent="0.3">
      <c r="A80" s="389"/>
      <c r="B80" s="389"/>
      <c r="C80" s="389"/>
      <c r="D80" s="389"/>
      <c r="E80" s="389"/>
      <c r="F80" s="448"/>
      <c r="G80" s="389"/>
      <c r="H80" s="389"/>
      <c r="I80" s="389"/>
      <c r="J80" s="389"/>
      <c r="K80" s="389"/>
      <c r="L80" s="389"/>
      <c r="M80" s="389"/>
      <c r="N80" s="389"/>
      <c r="O80" s="389"/>
      <c r="P80" s="389"/>
      <c r="Q80" s="389"/>
      <c r="R80" s="389"/>
      <c r="S80" s="516"/>
      <c r="T80" s="389"/>
    </row>
    <row r="81" spans="1:19" ht="20.100000000000001" customHeight="1" x14ac:dyDescent="0.25">
      <c r="A81" s="389"/>
      <c r="B81" s="389"/>
      <c r="C81" s="389"/>
      <c r="D81" s="389"/>
      <c r="E81" s="84" t="s">
        <v>148</v>
      </c>
      <c r="F81" s="85" t="s">
        <v>149</v>
      </c>
      <c r="G81" s="85"/>
      <c r="H81" s="86" t="s">
        <v>165</v>
      </c>
      <c r="I81" s="389"/>
      <c r="J81" s="389"/>
      <c r="K81" s="389"/>
      <c r="L81" s="389"/>
      <c r="M81" s="389"/>
      <c r="N81" s="389"/>
      <c r="O81" s="389"/>
      <c r="P81" s="389"/>
      <c r="Q81" s="389"/>
      <c r="R81" s="389"/>
      <c r="S81" s="389"/>
    </row>
    <row r="82" spans="1:19" ht="20.100000000000001" customHeight="1" thickBot="1" x14ac:dyDescent="0.3">
      <c r="A82" s="389"/>
      <c r="B82" s="389"/>
      <c r="C82" s="389"/>
      <c r="D82" s="389"/>
      <c r="E82" s="90" t="e">
        <f>+E79</f>
        <v>#DIV/0!</v>
      </c>
      <c r="F82" s="88" t="e">
        <f>+K79</f>
        <v>#DIV/0!</v>
      </c>
      <c r="G82" s="89" t="s">
        <v>150</v>
      </c>
      <c r="H82" s="274" t="e">
        <f>+I79</f>
        <v>#DIV/0!</v>
      </c>
      <c r="I82" s="389"/>
      <c r="J82" s="389"/>
      <c r="K82" s="389"/>
      <c r="L82" s="389"/>
      <c r="M82" s="389"/>
      <c r="N82" s="389"/>
      <c r="O82" s="389"/>
      <c r="P82" s="389"/>
      <c r="Q82" s="389"/>
      <c r="R82" s="389"/>
      <c r="S82" s="389"/>
    </row>
    <row r="83" spans="1:19" ht="20.100000000000001" customHeight="1" x14ac:dyDescent="0.25">
      <c r="A83" s="389"/>
      <c r="B83" s="389"/>
      <c r="C83" s="389"/>
      <c r="D83" s="389"/>
      <c r="E83" s="389"/>
      <c r="F83" s="389"/>
      <c r="G83" s="389"/>
      <c r="H83" s="389"/>
      <c r="I83" s="389"/>
      <c r="J83" s="389"/>
      <c r="K83" s="389"/>
      <c r="L83" s="389"/>
      <c r="M83" s="389"/>
      <c r="N83" s="389"/>
      <c r="O83" s="389"/>
      <c r="P83" s="389"/>
      <c r="Q83" s="389"/>
      <c r="R83" s="389"/>
      <c r="S83" s="389"/>
    </row>
    <row r="84" spans="1:19" ht="20.100000000000001" customHeight="1" x14ac:dyDescent="0.25">
      <c r="A84" s="389"/>
      <c r="B84" s="389"/>
      <c r="C84" s="389"/>
      <c r="D84" s="389"/>
      <c r="E84" s="389"/>
      <c r="F84" s="389"/>
      <c r="G84" s="389"/>
      <c r="H84" s="389"/>
      <c r="I84" s="389"/>
      <c r="J84" s="389"/>
      <c r="K84" s="389"/>
      <c r="L84" s="389"/>
      <c r="M84" s="389"/>
      <c r="N84" s="389"/>
      <c r="O84" s="389"/>
      <c r="P84" s="389"/>
      <c r="Q84" s="389"/>
      <c r="R84" s="389"/>
      <c r="S84" s="389"/>
    </row>
    <row r="85" spans="1:19" ht="20.100000000000001" customHeight="1" x14ac:dyDescent="0.25">
      <c r="A85" s="389"/>
      <c r="B85" s="389"/>
      <c r="C85" s="389"/>
      <c r="D85" s="389"/>
      <c r="E85" s="389"/>
      <c r="F85" s="389"/>
      <c r="G85" s="389"/>
      <c r="H85" s="389"/>
      <c r="I85" s="389"/>
      <c r="J85" s="389"/>
      <c r="K85" s="389"/>
      <c r="L85" s="389"/>
      <c r="M85" s="389"/>
      <c r="N85" s="389"/>
      <c r="O85" s="389"/>
      <c r="P85" s="389"/>
      <c r="Q85" s="389"/>
      <c r="R85" s="389"/>
      <c r="S85" s="389"/>
    </row>
    <row r="86" spans="1:19" ht="20.100000000000001" customHeight="1" x14ac:dyDescent="0.25">
      <c r="A86" s="389"/>
      <c r="B86" s="389"/>
      <c r="C86" s="389"/>
      <c r="D86" s="389"/>
      <c r="E86" s="389"/>
      <c r="F86" s="389"/>
      <c r="G86" s="389"/>
      <c r="H86" s="389"/>
      <c r="I86" s="389"/>
      <c r="J86" s="389"/>
      <c r="K86" s="389"/>
      <c r="L86" s="389"/>
      <c r="M86" s="389"/>
      <c r="N86" s="389"/>
      <c r="O86" s="389"/>
      <c r="P86" s="389"/>
      <c r="Q86" s="389"/>
      <c r="R86" s="389"/>
      <c r="S86" s="389"/>
    </row>
    <row r="87" spans="1:19" ht="20.100000000000001" customHeight="1" x14ac:dyDescent="0.25">
      <c r="A87" s="389"/>
      <c r="B87" s="389"/>
      <c r="C87" s="389"/>
      <c r="D87" s="389"/>
      <c r="E87" s="389"/>
      <c r="F87" s="389"/>
      <c r="G87" s="389"/>
      <c r="H87" s="389"/>
      <c r="I87" s="389"/>
      <c r="J87" s="389"/>
      <c r="K87" s="389"/>
      <c r="L87" s="389"/>
      <c r="M87" s="389"/>
      <c r="N87" s="389"/>
      <c r="O87" s="389"/>
      <c r="P87" s="389"/>
      <c r="Q87" s="389"/>
      <c r="R87" s="389"/>
      <c r="S87" s="389"/>
    </row>
    <row r="88" spans="1:19" ht="20.100000000000001" customHeight="1" x14ac:dyDescent="0.25">
      <c r="A88" s="389"/>
      <c r="B88" s="389"/>
      <c r="C88" s="389"/>
      <c r="D88" s="389"/>
      <c r="E88" s="389"/>
      <c r="F88" s="389"/>
      <c r="G88" s="389"/>
      <c r="H88" s="389"/>
      <c r="I88" s="389"/>
      <c r="J88" s="389"/>
      <c r="K88" s="389"/>
      <c r="L88" s="389"/>
      <c r="M88" s="389"/>
      <c r="N88" s="389"/>
      <c r="O88" s="389"/>
      <c r="P88" s="389"/>
      <c r="Q88" s="389"/>
      <c r="R88" s="389"/>
      <c r="S88" s="389"/>
    </row>
    <row r="89" spans="1:19" ht="20.100000000000001" customHeight="1" x14ac:dyDescent="0.25">
      <c r="A89" s="389"/>
      <c r="B89" s="389"/>
      <c r="C89" s="389"/>
      <c r="D89" s="389"/>
      <c r="E89" s="389"/>
      <c r="F89" s="389"/>
      <c r="G89" s="389"/>
      <c r="H89" s="389"/>
      <c r="I89" s="389"/>
      <c r="J89" s="389"/>
      <c r="K89" s="389"/>
      <c r="L89" s="389"/>
      <c r="M89" s="389"/>
      <c r="N89" s="389"/>
      <c r="O89" s="389"/>
      <c r="P89" s="389"/>
      <c r="Q89" s="389"/>
      <c r="R89" s="389"/>
      <c r="S89" s="389"/>
    </row>
    <row r="90" spans="1:19" ht="20.100000000000001" customHeight="1" x14ac:dyDescent="0.25">
      <c r="A90" s="389"/>
      <c r="B90" s="389"/>
      <c r="C90" s="389"/>
      <c r="D90" s="389"/>
      <c r="E90" s="389"/>
      <c r="F90" s="389"/>
      <c r="G90" s="389"/>
      <c r="H90" s="389"/>
      <c r="I90" s="389"/>
      <c r="J90" s="389"/>
      <c r="K90" s="389"/>
      <c r="L90" s="389"/>
      <c r="M90" s="389"/>
      <c r="N90" s="389"/>
      <c r="O90" s="389"/>
      <c r="P90" s="389"/>
      <c r="Q90" s="389"/>
      <c r="R90" s="389"/>
      <c r="S90" s="389"/>
    </row>
    <row r="91" spans="1:19" ht="20.100000000000001" customHeight="1" x14ac:dyDescent="0.25">
      <c r="A91" s="389"/>
      <c r="B91" s="389"/>
      <c r="C91" s="389"/>
      <c r="D91" s="389"/>
      <c r="E91" s="389"/>
      <c r="F91" s="389"/>
      <c r="G91" s="389"/>
      <c r="H91" s="389"/>
      <c r="I91" s="389"/>
      <c r="J91" s="389"/>
      <c r="K91" s="389"/>
      <c r="L91" s="389"/>
      <c r="M91" s="389"/>
      <c r="N91" s="389"/>
      <c r="O91" s="389"/>
      <c r="P91" s="389"/>
      <c r="Q91" s="389"/>
      <c r="R91" s="389"/>
      <c r="S91" s="389"/>
    </row>
    <row r="92" spans="1:19" ht="20.100000000000001" customHeight="1" x14ac:dyDescent="0.25">
      <c r="A92" s="389"/>
      <c r="B92" s="389"/>
      <c r="C92" s="389"/>
      <c r="D92" s="389"/>
      <c r="E92" s="389"/>
      <c r="F92" s="389"/>
      <c r="G92" s="389"/>
      <c r="H92" s="389"/>
      <c r="I92" s="389"/>
      <c r="J92" s="389"/>
      <c r="K92" s="389"/>
      <c r="L92" s="389"/>
      <c r="M92" s="389"/>
      <c r="N92" s="389"/>
      <c r="O92" s="389"/>
      <c r="P92" s="389"/>
      <c r="Q92" s="389"/>
      <c r="R92" s="389"/>
      <c r="S92" s="389"/>
    </row>
    <row r="93" spans="1:19" ht="20.100000000000001" customHeight="1" x14ac:dyDescent="0.25">
      <c r="A93" s="389"/>
      <c r="B93" s="389"/>
      <c r="C93" s="389"/>
      <c r="D93" s="389"/>
      <c r="E93" s="389"/>
      <c r="F93" s="389"/>
      <c r="G93" s="389"/>
      <c r="H93" s="389"/>
      <c r="I93" s="389"/>
      <c r="J93" s="389"/>
      <c r="K93" s="389"/>
      <c r="L93" s="389"/>
      <c r="M93" s="389"/>
      <c r="N93" s="389"/>
      <c r="O93" s="389"/>
      <c r="P93" s="389"/>
      <c r="Q93" s="389"/>
      <c r="R93" s="389"/>
      <c r="S93" s="389"/>
    </row>
    <row r="94" spans="1:19" ht="20.100000000000001" customHeight="1" x14ac:dyDescent="0.25">
      <c r="A94" s="389"/>
      <c r="B94" s="389"/>
      <c r="C94" s="389"/>
      <c r="D94" s="389"/>
      <c r="E94" s="389"/>
      <c r="F94" s="389"/>
      <c r="G94" s="389"/>
      <c r="H94" s="389"/>
      <c r="I94" s="389"/>
      <c r="J94" s="389"/>
      <c r="K94" s="389"/>
      <c r="L94" s="389"/>
      <c r="M94" s="389"/>
      <c r="N94" s="389"/>
      <c r="O94" s="389"/>
      <c r="P94" s="389"/>
      <c r="Q94" s="389"/>
      <c r="R94" s="389"/>
      <c r="S94" s="389"/>
    </row>
    <row r="95" spans="1:19" ht="20.100000000000001" customHeight="1" x14ac:dyDescent="0.25">
      <c r="A95" s="389"/>
      <c r="B95" s="389"/>
      <c r="C95" s="389"/>
      <c r="D95" s="389"/>
      <c r="E95" s="389"/>
      <c r="F95" s="389"/>
      <c r="G95" s="389"/>
      <c r="H95" s="389"/>
      <c r="I95" s="389"/>
      <c r="J95" s="389"/>
      <c r="K95" s="389"/>
      <c r="L95" s="389"/>
      <c r="M95" s="389"/>
      <c r="N95" s="389"/>
      <c r="O95" s="389"/>
      <c r="P95" s="389"/>
      <c r="Q95" s="389"/>
      <c r="R95" s="389"/>
      <c r="S95" s="389"/>
    </row>
    <row r="96" spans="1:19" ht="20.100000000000001" customHeight="1" x14ac:dyDescent="0.25">
      <c r="A96" s="389"/>
      <c r="B96" s="389"/>
      <c r="C96" s="389"/>
      <c r="D96" s="389"/>
      <c r="E96" s="389"/>
      <c r="F96" s="389"/>
      <c r="G96" s="389"/>
      <c r="H96" s="389"/>
      <c r="I96" s="389"/>
      <c r="J96" s="389"/>
      <c r="K96" s="389"/>
      <c r="L96" s="389"/>
      <c r="M96" s="389"/>
      <c r="N96" s="389"/>
      <c r="O96" s="389"/>
      <c r="P96" s="389"/>
      <c r="Q96" s="389"/>
      <c r="R96" s="389"/>
      <c r="S96" s="389"/>
    </row>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sheetData>
  <sheetProtection algorithmName="SHA-512" hashValue="tprPWxm/2IQit7zbGyjV/M9DYLEJKSDTrCf3RFICF7JdVOzrodhvZGWpgew9ueZAWCau6ThA8SwFZIXhXbu02A==" saltValue="fh1/Fd+au1oWgTeTs56wGQ==" spinCount="100000" sheet="1" objects="1" scenarios="1"/>
  <mergeCells count="87">
    <mergeCell ref="B30:D30"/>
    <mergeCell ref="B49:D49"/>
    <mergeCell ref="B67:D67"/>
    <mergeCell ref="B68:D68"/>
    <mergeCell ref="B69:D69"/>
    <mergeCell ref="B48:D48"/>
    <mergeCell ref="B33:D33"/>
    <mergeCell ref="B34:D34"/>
    <mergeCell ref="B39:D39"/>
    <mergeCell ref="B54:D54"/>
    <mergeCell ref="B58:D58"/>
    <mergeCell ref="B38:D38"/>
    <mergeCell ref="B19:D19"/>
    <mergeCell ref="B20:D20"/>
    <mergeCell ref="B27:D27"/>
    <mergeCell ref="B28:D28"/>
    <mergeCell ref="B8:D8"/>
    <mergeCell ref="B9:D9"/>
    <mergeCell ref="B12:D12"/>
    <mergeCell ref="B13:D13"/>
    <mergeCell ref="B10:D10"/>
    <mergeCell ref="B11:D11"/>
    <mergeCell ref="B14:D14"/>
    <mergeCell ref="B15:D15"/>
    <mergeCell ref="B16:D16"/>
    <mergeCell ref="B17:D17"/>
    <mergeCell ref="B18:D18"/>
    <mergeCell ref="B70:D70"/>
    <mergeCell ref="B32:D32"/>
    <mergeCell ref="B31:D31"/>
    <mergeCell ref="B36:D36"/>
    <mergeCell ref="B37:D37"/>
    <mergeCell ref="B47:D47"/>
    <mergeCell ref="B35:D35"/>
    <mergeCell ref="A41:D44"/>
    <mergeCell ref="B56:D56"/>
    <mergeCell ref="B57:D57"/>
    <mergeCell ref="B59:D59"/>
    <mergeCell ref="B50:D50"/>
    <mergeCell ref="B51:D51"/>
    <mergeCell ref="B52:D52"/>
    <mergeCell ref="B53:D53"/>
    <mergeCell ref="B55:D55"/>
    <mergeCell ref="B71:D71"/>
    <mergeCell ref="B79:D79"/>
    <mergeCell ref="B72:D72"/>
    <mergeCell ref="B74:D74"/>
    <mergeCell ref="B75:D75"/>
    <mergeCell ref="B76:D76"/>
    <mergeCell ref="B77:D77"/>
    <mergeCell ref="B73:D73"/>
    <mergeCell ref="B78:D78"/>
    <mergeCell ref="E26:E27"/>
    <mergeCell ref="F26:F27"/>
    <mergeCell ref="G26:G27"/>
    <mergeCell ref="H26:H27"/>
    <mergeCell ref="B29:D29"/>
    <mergeCell ref="L46:M46"/>
    <mergeCell ref="O46:P46"/>
    <mergeCell ref="Q46:Q47"/>
    <mergeCell ref="R46:R47"/>
    <mergeCell ref="I26:I27"/>
    <mergeCell ref="J26:J27"/>
    <mergeCell ref="K26:K27"/>
    <mergeCell ref="L26:M26"/>
    <mergeCell ref="O26:P26"/>
    <mergeCell ref="G46:G47"/>
    <mergeCell ref="H46:H47"/>
    <mergeCell ref="I46:I47"/>
    <mergeCell ref="J46:J47"/>
    <mergeCell ref="K46:K47"/>
    <mergeCell ref="E1:T3"/>
    <mergeCell ref="A1:D3"/>
    <mergeCell ref="J66:J67"/>
    <mergeCell ref="K66:K67"/>
    <mergeCell ref="L66:M66"/>
    <mergeCell ref="O66:P66"/>
    <mergeCell ref="Q66:Q67"/>
    <mergeCell ref="E66:E67"/>
    <mergeCell ref="F66:F67"/>
    <mergeCell ref="G66:G67"/>
    <mergeCell ref="H66:H67"/>
    <mergeCell ref="I66:I67"/>
    <mergeCell ref="Q26:Q27"/>
    <mergeCell ref="R26:R27"/>
    <mergeCell ref="E46:E47"/>
    <mergeCell ref="F46:F47"/>
  </mergeCells>
  <phoneticPr fontId="26" type="noConversion"/>
  <conditionalFormatting sqref="H42">
    <cfRule type="expression" dxfId="8" priority="3">
      <formula>$H$42&lt;0.67</formula>
    </cfRule>
  </conditionalFormatting>
  <conditionalFormatting sqref="H62">
    <cfRule type="expression" dxfId="7" priority="2">
      <formula>$H$62&lt;0.67</formula>
    </cfRule>
  </conditionalFormatting>
  <conditionalFormatting sqref="H82">
    <cfRule type="expression" dxfId="6" priority="1">
      <formula>$H$82&lt;0.67</formula>
    </cfRule>
  </conditionalFormatting>
  <pageMargins left="0.70866141732283472" right="0.70866141732283472" top="0.74803149606299213" bottom="0.74803149606299213" header="0.31496062992125984" footer="0.31496062992125984"/>
  <pageSetup paperSize="9" scale="24" orientation="portrait" r:id="rId1"/>
  <headerFooter>
    <oddFooter>&amp;RRT03-F58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Q49"/>
  <sheetViews>
    <sheetView showGridLines="0" view="pageBreakPreview" topLeftCell="A6" zoomScale="80" zoomScaleNormal="100" zoomScaleSheetLayoutView="80" workbookViewId="0">
      <selection activeCell="L9" sqref="L9"/>
    </sheetView>
  </sheetViews>
  <sheetFormatPr baseColWidth="10" defaultColWidth="11.42578125" defaultRowHeight="15" x14ac:dyDescent="0.2"/>
  <cols>
    <col min="1" max="3" width="20.7109375" style="42" customWidth="1"/>
    <col min="4" max="4" width="14.42578125" style="42" customWidth="1"/>
    <col min="5" max="5" width="11.42578125" style="42"/>
    <col min="6" max="6" width="16" style="42" bestFit="1" customWidth="1"/>
    <col min="7" max="7" width="15.7109375" style="42" customWidth="1"/>
    <col min="8" max="8" width="14.28515625" style="42" customWidth="1"/>
    <col min="9" max="9" width="11.42578125" style="42"/>
    <col min="10" max="10" width="14" style="42" customWidth="1"/>
    <col min="11" max="11" width="13.7109375" style="42" customWidth="1"/>
    <col min="12" max="12" width="13.5703125" style="42" customWidth="1"/>
    <col min="13" max="16384" width="11.42578125" style="42"/>
  </cols>
  <sheetData>
    <row r="1" spans="1:17" ht="30" customHeight="1" x14ac:dyDescent="0.2">
      <c r="A1" s="901"/>
      <c r="B1" s="901"/>
      <c r="C1" s="901"/>
      <c r="D1" s="904" t="s">
        <v>73</v>
      </c>
      <c r="E1" s="905"/>
      <c r="F1" s="905"/>
      <c r="G1" s="905"/>
      <c r="H1" s="905"/>
      <c r="I1" s="905"/>
      <c r="J1" s="905"/>
      <c r="K1" s="905"/>
      <c r="L1" s="906"/>
      <c r="M1" s="390"/>
      <c r="N1" s="390"/>
      <c r="O1" s="390"/>
      <c r="P1" s="390"/>
      <c r="Q1" s="390"/>
    </row>
    <row r="2" spans="1:17" ht="30" customHeight="1" x14ac:dyDescent="0.2">
      <c r="A2" s="902"/>
      <c r="B2" s="902"/>
      <c r="C2" s="902"/>
      <c r="D2" s="907"/>
      <c r="E2" s="908"/>
      <c r="F2" s="908"/>
      <c r="G2" s="908"/>
      <c r="H2" s="908"/>
      <c r="I2" s="908"/>
      <c r="J2" s="908"/>
      <c r="K2" s="908"/>
      <c r="L2" s="909"/>
      <c r="M2" s="390"/>
      <c r="N2" s="390"/>
      <c r="O2" s="390"/>
      <c r="P2" s="390"/>
      <c r="Q2" s="390"/>
    </row>
    <row r="3" spans="1:17" ht="30" customHeight="1" thickBot="1" x14ac:dyDescent="0.25">
      <c r="A3" s="903"/>
      <c r="B3" s="903"/>
      <c r="C3" s="903"/>
      <c r="D3" s="910"/>
      <c r="E3" s="911"/>
      <c r="F3" s="911"/>
      <c r="G3" s="911"/>
      <c r="H3" s="911"/>
      <c r="I3" s="911"/>
      <c r="J3" s="911"/>
      <c r="K3" s="911"/>
      <c r="L3" s="912"/>
      <c r="M3" s="390"/>
      <c r="N3" s="390"/>
      <c r="O3" s="390"/>
      <c r="P3" s="390"/>
      <c r="Q3" s="390"/>
    </row>
    <row r="4" spans="1:17" ht="15.75" thickBot="1" x14ac:dyDescent="0.25">
      <c r="A4" s="390"/>
      <c r="B4" s="390"/>
      <c r="C4" s="390"/>
      <c r="D4" s="390"/>
      <c r="E4" s="390"/>
      <c r="F4" s="390"/>
      <c r="G4" s="390"/>
      <c r="H4" s="390"/>
      <c r="I4" s="390"/>
      <c r="J4" s="390"/>
      <c r="K4" s="390"/>
      <c r="L4" s="390"/>
      <c r="M4" s="390"/>
      <c r="N4" s="390"/>
      <c r="O4" s="390"/>
      <c r="P4" s="390"/>
      <c r="Q4" s="390"/>
    </row>
    <row r="5" spans="1:17" ht="65.25" customHeight="1" thickBot="1" x14ac:dyDescent="0.25">
      <c r="A5" s="390"/>
      <c r="B5" s="850" t="s">
        <v>171</v>
      </c>
      <c r="C5" s="850"/>
      <c r="D5" s="850"/>
      <c r="E5" s="403"/>
      <c r="F5" s="850" t="s">
        <v>172</v>
      </c>
      <c r="G5" s="850"/>
      <c r="H5" s="850"/>
      <c r="I5" s="403"/>
      <c r="J5" s="403"/>
      <c r="K5" s="403"/>
      <c r="L5" s="390"/>
      <c r="M5" s="390"/>
      <c r="N5" s="517"/>
      <c r="O5" s="517"/>
      <c r="P5" s="517"/>
      <c r="Q5" s="517"/>
    </row>
    <row r="6" spans="1:17" ht="21.95" customHeight="1" thickBot="1" x14ac:dyDescent="0.25">
      <c r="A6" s="390"/>
      <c r="B6" s="850" t="s">
        <v>173</v>
      </c>
      <c r="C6" s="850"/>
      <c r="D6" s="850"/>
      <c r="E6" s="403"/>
      <c r="F6" s="850" t="s">
        <v>174</v>
      </c>
      <c r="G6" s="850"/>
      <c r="H6" s="850"/>
      <c r="I6" s="403"/>
      <c r="J6" s="403"/>
      <c r="K6" s="403"/>
      <c r="L6" s="390"/>
      <c r="M6" s="390"/>
      <c r="N6" s="517"/>
      <c r="O6" s="517"/>
      <c r="P6" s="517"/>
      <c r="Q6" s="517"/>
    </row>
    <row r="7" spans="1:17" ht="32.25" thickBot="1" x14ac:dyDescent="0.25">
      <c r="A7" s="390"/>
      <c r="B7" s="44" t="s">
        <v>175</v>
      </c>
      <c r="C7" s="44" t="s">
        <v>146</v>
      </c>
      <c r="D7" s="44" t="s">
        <v>152</v>
      </c>
      <c r="E7" s="403"/>
      <c r="F7" s="44" t="s">
        <v>175</v>
      </c>
      <c r="G7" s="44" t="s">
        <v>146</v>
      </c>
      <c r="H7" s="44" t="s">
        <v>152</v>
      </c>
      <c r="I7" s="403"/>
      <c r="J7" s="337" t="s">
        <v>176</v>
      </c>
      <c r="K7" s="337" t="s">
        <v>177</v>
      </c>
      <c r="L7" s="337" t="s">
        <v>178</v>
      </c>
      <c r="M7" s="390"/>
      <c r="N7" s="517"/>
      <c r="O7" s="517"/>
      <c r="P7" s="517"/>
      <c r="Q7" s="517"/>
    </row>
    <row r="8" spans="1:17" ht="21.95" customHeight="1" x14ac:dyDescent="0.2">
      <c r="A8" s="390"/>
      <c r="B8" s="518">
        <v>10.1</v>
      </c>
      <c r="C8" s="487">
        <v>-0.17</v>
      </c>
      <c r="D8" s="519">
        <v>0.96</v>
      </c>
      <c r="E8" s="403"/>
      <c r="F8" s="518">
        <v>32</v>
      </c>
      <c r="G8" s="490">
        <v>-2</v>
      </c>
      <c r="H8" s="519">
        <v>3.1</v>
      </c>
      <c r="I8" s="403"/>
      <c r="J8" s="520">
        <f>+B8*B15+C15</f>
        <v>-0.16908302447368817</v>
      </c>
      <c r="K8" s="520">
        <f>+G8-J8</f>
        <v>-1.8309169755263119</v>
      </c>
      <c r="L8" s="520">
        <f>+K8^2</f>
        <v>3.3522569712704176</v>
      </c>
      <c r="M8" s="390"/>
      <c r="N8" s="517"/>
      <c r="O8" s="517"/>
      <c r="P8" s="517"/>
      <c r="Q8" s="517"/>
    </row>
    <row r="9" spans="1:17" ht="21.95" customHeight="1" x14ac:dyDescent="0.2">
      <c r="A9" s="390"/>
      <c r="B9" s="521">
        <v>20</v>
      </c>
      <c r="C9" s="463">
        <v>-0.08</v>
      </c>
      <c r="D9" s="522">
        <v>0.67</v>
      </c>
      <c r="E9" s="403"/>
      <c r="F9" s="521">
        <v>50.1</v>
      </c>
      <c r="G9" s="468">
        <v>-0.7</v>
      </c>
      <c r="H9" s="522">
        <v>3.2</v>
      </c>
      <c r="I9" s="403"/>
      <c r="J9" s="520">
        <f>+B9*B15+C15</f>
        <v>-8.1384916645409117E-2</v>
      </c>
      <c r="K9" s="520">
        <f>+G9-J9</f>
        <v>-0.61861508335459081</v>
      </c>
      <c r="L9" s="520">
        <f t="shared" ref="L9:L10" si="0">+K9^2</f>
        <v>0.38268462135380732</v>
      </c>
      <c r="M9" s="390"/>
      <c r="N9" s="517"/>
      <c r="O9" s="517"/>
      <c r="P9" s="517"/>
      <c r="Q9" s="517"/>
    </row>
    <row r="10" spans="1:17" ht="21.75" customHeight="1" thickBot="1" x14ac:dyDescent="0.25">
      <c r="A10" s="390"/>
      <c r="B10" s="523">
        <v>39.4</v>
      </c>
      <c r="C10" s="479">
        <v>0.09</v>
      </c>
      <c r="D10" s="524">
        <v>0.67</v>
      </c>
      <c r="E10" s="403"/>
      <c r="F10" s="523">
        <v>79.3</v>
      </c>
      <c r="G10" s="482">
        <v>1.3</v>
      </c>
      <c r="H10" s="525">
        <v>4.7</v>
      </c>
      <c r="I10" s="403"/>
      <c r="J10" s="520">
        <f>+B10*B15+C15</f>
        <v>9.0467941119097284E-2</v>
      </c>
      <c r="K10" s="526">
        <f>+G10-J10</f>
        <v>1.2095320588809026</v>
      </c>
      <c r="L10" s="526">
        <f t="shared" si="0"/>
        <v>1.4629678014606753</v>
      </c>
      <c r="M10" s="390"/>
      <c r="N10" s="390"/>
      <c r="O10" s="390"/>
      <c r="P10" s="390"/>
      <c r="Q10" s="390"/>
    </row>
    <row r="11" spans="1:17" ht="15.75" x14ac:dyDescent="0.2">
      <c r="A11" s="390"/>
      <c r="B11" s="403"/>
      <c r="C11" s="403"/>
      <c r="D11" s="403"/>
      <c r="E11" s="403"/>
      <c r="F11" s="403"/>
      <c r="G11" s="403"/>
      <c r="H11" s="403"/>
      <c r="I11" s="403"/>
      <c r="J11" s="47"/>
      <c r="K11" s="913" t="s">
        <v>179</v>
      </c>
      <c r="L11" s="915">
        <f>SUM(L8:L10)</f>
        <v>5.1979093940848999</v>
      </c>
      <c r="M11" s="390"/>
      <c r="N11" s="390"/>
      <c r="O11" s="390"/>
      <c r="P11" s="390"/>
      <c r="Q11" s="390"/>
    </row>
    <row r="12" spans="1:17" ht="15.75" customHeight="1" thickBot="1" x14ac:dyDescent="0.25">
      <c r="A12" s="390"/>
      <c r="B12" s="403"/>
      <c r="C12" s="403"/>
      <c r="D12" s="403"/>
      <c r="E12" s="403"/>
      <c r="F12" s="403"/>
      <c r="G12" s="403"/>
      <c r="H12" s="403"/>
      <c r="I12" s="403"/>
      <c r="J12" s="403"/>
      <c r="K12" s="914"/>
      <c r="L12" s="916"/>
      <c r="M12" s="390"/>
      <c r="N12" s="390"/>
      <c r="O12" s="390"/>
      <c r="P12" s="390"/>
      <c r="Q12" s="390"/>
    </row>
    <row r="13" spans="1:17" ht="21.95" customHeight="1" thickBot="1" x14ac:dyDescent="0.25">
      <c r="A13" s="390"/>
      <c r="B13" s="895" t="s">
        <v>180</v>
      </c>
      <c r="C13" s="896"/>
      <c r="D13" s="897"/>
      <c r="E13" s="403"/>
      <c r="F13" s="895" t="s">
        <v>181</v>
      </c>
      <c r="G13" s="896"/>
      <c r="H13" s="897"/>
      <c r="I13" s="403"/>
      <c r="J13" s="403"/>
      <c r="K13" s="403"/>
      <c r="L13" s="390"/>
      <c r="M13" s="390"/>
      <c r="N13" s="390"/>
      <c r="O13" s="390"/>
      <c r="P13" s="390"/>
      <c r="Q13" s="390"/>
    </row>
    <row r="14" spans="1:17" ht="21.95" customHeight="1" thickBot="1" x14ac:dyDescent="0.25">
      <c r="A14" s="390"/>
      <c r="B14" s="44">
        <v>1</v>
      </c>
      <c r="C14" s="44">
        <v>0</v>
      </c>
      <c r="D14" s="44"/>
      <c r="E14" s="403"/>
      <c r="F14" s="44">
        <v>1</v>
      </c>
      <c r="G14" s="44">
        <v>0</v>
      </c>
      <c r="H14" s="44"/>
      <c r="I14" s="403"/>
      <c r="J14" s="403"/>
      <c r="K14" s="403"/>
      <c r="L14" s="390"/>
      <c r="M14" s="390"/>
      <c r="N14" s="390"/>
      <c r="O14" s="390"/>
      <c r="P14" s="390"/>
      <c r="Q14" s="390"/>
    </row>
    <row r="15" spans="1:17" ht="21.95" customHeight="1" x14ac:dyDescent="0.2">
      <c r="A15" s="390"/>
      <c r="B15" s="527">
        <f t="array" ref="B15:D19">+LINEST(C8:C10,B8:B10,TRUE,TRUE)</f>
        <v>8.858394730129197E-3</v>
      </c>
      <c r="C15" s="527">
        <v>-0.25855281124799306</v>
      </c>
      <c r="D15" s="100" t="e">
        <v>#N/A</v>
      </c>
      <c r="E15" s="403"/>
      <c r="F15" s="527">
        <f t="array" ref="F15:H19">+LINEST(G8:G10,F8:F10,TRUE,TRUE)</f>
        <v>6.9646587896557186E-2</v>
      </c>
      <c r="G15" s="528">
        <v>-4.2136530955014422</v>
      </c>
      <c r="H15" s="100" t="e">
        <v>#N/A</v>
      </c>
      <c r="I15" s="403"/>
      <c r="J15" s="403"/>
      <c r="K15" s="403"/>
      <c r="L15" s="390"/>
      <c r="M15" s="390"/>
      <c r="N15" s="390"/>
      <c r="O15" s="390"/>
      <c r="P15" s="390"/>
      <c r="Q15" s="390"/>
    </row>
    <row r="16" spans="1:17" ht="21.95" customHeight="1" x14ac:dyDescent="0.2">
      <c r="A16" s="390"/>
      <c r="B16" s="518">
        <v>8.1868463962335439E-5</v>
      </c>
      <c r="C16" s="518">
        <v>2.1423742856188882E-3</v>
      </c>
      <c r="D16" s="101" t="e">
        <v>#N/A</v>
      </c>
      <c r="E16" s="403"/>
      <c r="F16" s="518">
        <v>8.9198939041569114E-4</v>
      </c>
      <c r="G16" s="518">
        <v>5.1039931183837331E-2</v>
      </c>
      <c r="H16" s="101" t="e">
        <v>#N/A</v>
      </c>
      <c r="I16" s="403"/>
      <c r="J16" s="403"/>
      <c r="K16" s="403"/>
      <c r="L16" s="390"/>
      <c r="M16" s="390"/>
      <c r="N16" s="390"/>
      <c r="O16" s="390"/>
      <c r="P16" s="390"/>
      <c r="Q16" s="390"/>
    </row>
    <row r="17" spans="2:13" ht="21.95" customHeight="1" x14ac:dyDescent="0.2">
      <c r="B17" s="518">
        <v>0.99991459444202113</v>
      </c>
      <c r="C17" s="518">
        <v>1.725632383078185E-3</v>
      </c>
      <c r="D17" s="101" t="e">
        <v>#N/A</v>
      </c>
      <c r="E17" s="403"/>
      <c r="F17" s="518">
        <v>0.99983599825926051</v>
      </c>
      <c r="G17" s="518">
        <v>3.0106194608761072E-2</v>
      </c>
      <c r="H17" s="101" t="e">
        <v>#N/A</v>
      </c>
      <c r="I17" s="403"/>
      <c r="J17" s="403"/>
      <c r="K17" s="403"/>
      <c r="L17" s="390"/>
      <c r="M17" s="390"/>
    </row>
    <row r="18" spans="2:13" ht="21.95" customHeight="1" x14ac:dyDescent="0.2">
      <c r="B18" s="518">
        <v>11707.839842109868</v>
      </c>
      <c r="C18" s="518">
        <v>1</v>
      </c>
      <c r="D18" s="101" t="e">
        <v>#N/A</v>
      </c>
      <c r="E18" s="403"/>
      <c r="F18" s="518">
        <v>6096.4962551652234</v>
      </c>
      <c r="G18" s="518">
        <v>1</v>
      </c>
      <c r="H18" s="101" t="e">
        <v>#N/A</v>
      </c>
      <c r="I18" s="403"/>
      <c r="J18" s="403"/>
      <c r="K18" s="403"/>
      <c r="L18" s="390"/>
      <c r="M18" s="390"/>
    </row>
    <row r="19" spans="2:13" ht="21.95" customHeight="1" x14ac:dyDescent="0.2">
      <c r="B19" s="518">
        <v>3.486368885954514E-2</v>
      </c>
      <c r="C19" s="518">
        <v>2.9778071215280958E-6</v>
      </c>
      <c r="D19" s="101" t="e">
        <v>#N/A</v>
      </c>
      <c r="E19" s="403"/>
      <c r="F19" s="518">
        <v>5.525760283712847</v>
      </c>
      <c r="G19" s="518">
        <v>9.0638295382059429E-4</v>
      </c>
      <c r="H19" s="101" t="e">
        <v>#N/A</v>
      </c>
      <c r="I19" s="403"/>
      <c r="J19" s="403"/>
      <c r="K19" s="403"/>
      <c r="L19" s="390"/>
      <c r="M19" s="390"/>
    </row>
    <row r="20" spans="2:13" x14ac:dyDescent="0.2">
      <c r="B20" s="403"/>
      <c r="C20" s="403"/>
      <c r="D20" s="403"/>
      <c r="E20" s="403"/>
      <c r="F20" s="403"/>
      <c r="G20" s="403"/>
      <c r="H20" s="403"/>
      <c r="I20" s="403"/>
      <c r="J20" s="403"/>
      <c r="K20" s="403"/>
      <c r="L20" s="390"/>
      <c r="M20" s="390"/>
    </row>
    <row r="21" spans="2:13" x14ac:dyDescent="0.2">
      <c r="B21" s="403"/>
      <c r="C21" s="403"/>
      <c r="D21" s="403"/>
      <c r="E21" s="403"/>
      <c r="F21" s="403"/>
      <c r="G21" s="403"/>
      <c r="H21" s="403"/>
      <c r="I21" s="403"/>
      <c r="J21" s="403"/>
      <c r="K21" s="403"/>
      <c r="L21" s="390"/>
      <c r="M21" s="529"/>
    </row>
    <row r="22" spans="2:13" x14ac:dyDescent="0.2">
      <c r="B22" s="403"/>
      <c r="C22" s="403"/>
      <c r="D22" s="403"/>
      <c r="E22" s="403"/>
      <c r="F22" s="403"/>
      <c r="G22" s="403"/>
      <c r="H22" s="403"/>
      <c r="I22" s="403"/>
      <c r="J22" s="403"/>
      <c r="K22" s="403"/>
      <c r="L22" s="390"/>
      <c r="M22" s="390"/>
    </row>
    <row r="23" spans="2:13" x14ac:dyDescent="0.2">
      <c r="B23" s="403"/>
      <c r="C23" s="403"/>
      <c r="D23" s="403"/>
      <c r="E23" s="403"/>
      <c r="F23" s="403"/>
      <c r="G23" s="403"/>
      <c r="H23" s="403"/>
      <c r="I23" s="403"/>
      <c r="J23" s="403"/>
      <c r="K23" s="403"/>
      <c r="L23" s="390"/>
      <c r="M23" s="390"/>
    </row>
    <row r="24" spans="2:13" x14ac:dyDescent="0.2">
      <c r="B24" s="403"/>
      <c r="C24" s="403"/>
      <c r="D24" s="403"/>
      <c r="E24" s="403"/>
      <c r="F24" s="403"/>
      <c r="G24" s="403"/>
      <c r="H24" s="403"/>
      <c r="I24" s="403"/>
      <c r="J24" s="403"/>
      <c r="K24" s="403"/>
      <c r="L24" s="390"/>
      <c r="M24" s="390"/>
    </row>
    <row r="25" spans="2:13" x14ac:dyDescent="0.2">
      <c r="B25" s="403"/>
      <c r="C25" s="403"/>
      <c r="D25" s="403"/>
      <c r="E25" s="403"/>
      <c r="F25" s="403"/>
      <c r="G25" s="403"/>
      <c r="H25" s="403"/>
      <c r="I25" s="403"/>
      <c r="J25" s="403"/>
      <c r="K25" s="403"/>
      <c r="L25" s="390"/>
      <c r="M25" s="390"/>
    </row>
    <row r="26" spans="2:13" x14ac:dyDescent="0.2">
      <c r="B26" s="484"/>
      <c r="C26" s="484"/>
      <c r="D26" s="484"/>
      <c r="E26" s="403"/>
      <c r="F26" s="403"/>
      <c r="G26" s="403"/>
      <c r="H26" s="403"/>
      <c r="I26" s="403"/>
      <c r="J26" s="484"/>
      <c r="K26" s="484"/>
      <c r="L26" s="484"/>
      <c r="M26" s="390"/>
    </row>
    <row r="27" spans="2:13" x14ac:dyDescent="0.2">
      <c r="B27" s="484"/>
      <c r="C27" s="484"/>
      <c r="D27" s="484"/>
      <c r="E27" s="403"/>
      <c r="F27" s="403"/>
      <c r="G27" s="403"/>
      <c r="H27" s="403"/>
      <c r="I27" s="403"/>
      <c r="J27" s="484"/>
      <c r="K27" s="484"/>
      <c r="L27" s="484"/>
      <c r="M27" s="390"/>
    </row>
    <row r="28" spans="2:13" x14ac:dyDescent="0.2">
      <c r="B28" s="484"/>
      <c r="C28" s="484"/>
      <c r="D28" s="484"/>
      <c r="E28" s="403"/>
      <c r="F28" s="403"/>
      <c r="G28" s="403"/>
      <c r="H28" s="403"/>
      <c r="I28" s="403"/>
      <c r="J28" s="484"/>
      <c r="K28" s="484"/>
      <c r="L28" s="484"/>
      <c r="M28" s="390"/>
    </row>
    <row r="29" spans="2:13" x14ac:dyDescent="0.2">
      <c r="B29" s="484"/>
      <c r="C29" s="484"/>
      <c r="D29" s="484"/>
      <c r="E29" s="403"/>
      <c r="F29" s="403"/>
      <c r="G29" s="403"/>
      <c r="H29" s="403"/>
      <c r="I29" s="403"/>
      <c r="J29" s="484"/>
      <c r="K29" s="484"/>
      <c r="L29" s="484"/>
      <c r="M29" s="390"/>
    </row>
    <row r="30" spans="2:13" x14ac:dyDescent="0.2">
      <c r="B30" s="484"/>
      <c r="C30" s="484"/>
      <c r="D30" s="484"/>
      <c r="E30" s="403"/>
      <c r="F30" s="403"/>
      <c r="G30" s="403"/>
      <c r="H30" s="403"/>
      <c r="I30" s="403"/>
      <c r="J30" s="484"/>
      <c r="K30" s="484"/>
      <c r="L30" s="484"/>
      <c r="M30" s="390"/>
    </row>
    <row r="31" spans="2:13" x14ac:dyDescent="0.2">
      <c r="B31" s="484"/>
      <c r="C31" s="484"/>
      <c r="D31" s="484"/>
      <c r="E31" s="403"/>
      <c r="F31" s="403"/>
      <c r="G31" s="403"/>
      <c r="H31" s="403"/>
      <c r="I31" s="403"/>
      <c r="J31" s="484"/>
      <c r="K31" s="484"/>
      <c r="L31" s="484"/>
      <c r="M31" s="390"/>
    </row>
    <row r="32" spans="2:13" x14ac:dyDescent="0.2">
      <c r="B32" s="484"/>
      <c r="C32" s="484"/>
      <c r="D32" s="484"/>
      <c r="E32" s="403"/>
      <c r="F32" s="403"/>
      <c r="G32" s="403"/>
      <c r="H32" s="403"/>
      <c r="I32" s="403"/>
      <c r="J32" s="484"/>
      <c r="K32" s="484"/>
      <c r="L32" s="484"/>
      <c r="M32" s="390"/>
    </row>
    <row r="33" spans="2:12" x14ac:dyDescent="0.2">
      <c r="B33" s="403"/>
      <c r="C33" s="403"/>
      <c r="D33" s="403"/>
      <c r="E33" s="403"/>
      <c r="F33" s="403"/>
      <c r="G33" s="403"/>
      <c r="H33" s="403"/>
      <c r="I33" s="403"/>
      <c r="J33" s="403"/>
      <c r="K33" s="403"/>
      <c r="L33" s="390"/>
    </row>
    <row r="34" spans="2:12" x14ac:dyDescent="0.2">
      <c r="B34" s="484"/>
      <c r="C34" s="484"/>
      <c r="D34" s="484"/>
      <c r="E34" s="403"/>
      <c r="F34" s="403"/>
      <c r="G34" s="403"/>
      <c r="H34" s="403"/>
      <c r="I34" s="403"/>
      <c r="J34" s="484"/>
      <c r="K34" s="484"/>
      <c r="L34" s="484"/>
    </row>
    <row r="35" spans="2:12" x14ac:dyDescent="0.2">
      <c r="B35" s="484"/>
      <c r="C35" s="484"/>
      <c r="D35" s="484"/>
      <c r="E35" s="403"/>
      <c r="F35" s="403"/>
      <c r="G35" s="403"/>
      <c r="H35" s="403"/>
      <c r="I35" s="403"/>
      <c r="J35" s="484"/>
      <c r="K35" s="484"/>
      <c r="L35" s="484"/>
    </row>
    <row r="36" spans="2:12" x14ac:dyDescent="0.2">
      <c r="B36" s="484"/>
      <c r="C36" s="484"/>
      <c r="D36" s="484"/>
      <c r="E36" s="403"/>
      <c r="F36" s="403"/>
      <c r="G36" s="403"/>
      <c r="H36" s="403"/>
      <c r="I36" s="403"/>
      <c r="J36" s="484"/>
      <c r="K36" s="484"/>
      <c r="L36" s="484"/>
    </row>
    <row r="37" spans="2:12" x14ac:dyDescent="0.2">
      <c r="B37" s="484"/>
      <c r="C37" s="484"/>
      <c r="D37" s="484"/>
      <c r="E37" s="403"/>
      <c r="F37" s="403"/>
      <c r="G37" s="403"/>
      <c r="H37" s="403"/>
      <c r="I37" s="403"/>
      <c r="J37" s="484"/>
      <c r="K37" s="484"/>
      <c r="L37" s="484"/>
    </row>
    <row r="38" spans="2:12" x14ac:dyDescent="0.2">
      <c r="B38" s="484"/>
      <c r="C38" s="484"/>
      <c r="D38" s="484"/>
      <c r="E38" s="403"/>
      <c r="F38" s="403"/>
      <c r="G38" s="403"/>
      <c r="H38" s="403"/>
      <c r="I38" s="403"/>
      <c r="J38" s="484"/>
      <c r="K38" s="484"/>
      <c r="L38" s="484"/>
    </row>
    <row r="39" spans="2:12" x14ac:dyDescent="0.2">
      <c r="B39" s="484"/>
      <c r="C39" s="484"/>
      <c r="D39" s="484"/>
      <c r="E39" s="403"/>
      <c r="F39" s="403"/>
      <c r="G39" s="403"/>
      <c r="H39" s="403"/>
      <c r="I39" s="403"/>
      <c r="J39" s="484"/>
      <c r="K39" s="484"/>
      <c r="L39" s="484"/>
    </row>
    <row r="40" spans="2:12" x14ac:dyDescent="0.2">
      <c r="B40" s="484"/>
      <c r="C40" s="484"/>
      <c r="D40" s="484"/>
      <c r="E40" s="403"/>
      <c r="F40" s="403"/>
      <c r="G40" s="403"/>
      <c r="H40" s="403"/>
      <c r="I40" s="403"/>
      <c r="J40" s="484"/>
      <c r="K40" s="484"/>
      <c r="L40" s="484"/>
    </row>
    <row r="41" spans="2:12" x14ac:dyDescent="0.2">
      <c r="B41" s="403"/>
      <c r="C41" s="403"/>
      <c r="D41" s="403"/>
      <c r="E41" s="403"/>
      <c r="F41" s="403"/>
      <c r="G41" s="403"/>
      <c r="H41" s="403"/>
      <c r="I41" s="403"/>
      <c r="J41" s="403"/>
      <c r="K41" s="403"/>
      <c r="L41" s="390"/>
    </row>
    <row r="42" spans="2:12" x14ac:dyDescent="0.2">
      <c r="B42" s="403"/>
      <c r="C42" s="403"/>
      <c r="D42" s="403"/>
      <c r="E42" s="403"/>
      <c r="F42" s="403"/>
      <c r="G42" s="403"/>
      <c r="H42" s="403"/>
      <c r="I42" s="403"/>
      <c r="J42" s="403"/>
      <c r="K42" s="403"/>
      <c r="L42" s="390"/>
    </row>
    <row r="43" spans="2:12" x14ac:dyDescent="0.2">
      <c r="B43" s="403"/>
      <c r="C43" s="403"/>
      <c r="D43" s="403"/>
      <c r="E43" s="403"/>
      <c r="F43" s="403"/>
      <c r="G43" s="403"/>
      <c r="H43" s="403"/>
      <c r="I43" s="403"/>
      <c r="J43" s="403"/>
      <c r="K43" s="403"/>
      <c r="L43" s="390"/>
    </row>
    <row r="44" spans="2:12" x14ac:dyDescent="0.2">
      <c r="B44" s="403"/>
      <c r="C44" s="403"/>
      <c r="D44" s="403"/>
      <c r="E44" s="403"/>
      <c r="F44" s="403"/>
      <c r="G44" s="403"/>
      <c r="H44" s="403"/>
      <c r="I44" s="403"/>
      <c r="J44" s="403"/>
      <c r="K44" s="403"/>
      <c r="L44" s="390"/>
    </row>
    <row r="45" spans="2:12" x14ac:dyDescent="0.2">
      <c r="B45" s="403"/>
      <c r="C45" s="403"/>
      <c r="D45" s="403"/>
      <c r="E45" s="403"/>
      <c r="F45" s="403"/>
      <c r="G45" s="403"/>
      <c r="H45" s="403"/>
      <c r="I45" s="403"/>
      <c r="J45" s="403"/>
      <c r="K45" s="403"/>
      <c r="L45" s="390"/>
    </row>
    <row r="46" spans="2:12" x14ac:dyDescent="0.2">
      <c r="B46" s="403"/>
      <c r="C46" s="403"/>
      <c r="D46" s="403"/>
      <c r="E46" s="403"/>
      <c r="F46" s="403"/>
      <c r="G46" s="403"/>
      <c r="H46" s="403"/>
      <c r="I46" s="403"/>
      <c r="J46" s="403"/>
      <c r="K46" s="403"/>
      <c r="L46" s="390"/>
    </row>
    <row r="47" spans="2:12" x14ac:dyDescent="0.2">
      <c r="B47" s="403"/>
      <c r="C47" s="403"/>
      <c r="D47" s="403"/>
      <c r="E47" s="403"/>
      <c r="F47" s="403"/>
      <c r="G47" s="403"/>
      <c r="H47" s="403"/>
      <c r="I47" s="403"/>
      <c r="J47" s="403"/>
      <c r="K47" s="403"/>
      <c r="L47" s="390"/>
    </row>
    <row r="48" spans="2:12" x14ac:dyDescent="0.2">
      <c r="B48" s="403"/>
      <c r="C48" s="403"/>
      <c r="D48" s="403"/>
      <c r="E48" s="403"/>
      <c r="F48" s="403"/>
      <c r="G48" s="403"/>
      <c r="H48" s="403"/>
      <c r="I48" s="403"/>
      <c r="J48" s="403"/>
      <c r="K48" s="403"/>
      <c r="L48" s="390"/>
    </row>
    <row r="49" spans="2:11" x14ac:dyDescent="0.2">
      <c r="B49" s="403"/>
      <c r="C49" s="403"/>
      <c r="D49" s="403"/>
      <c r="E49" s="403"/>
      <c r="F49" s="403"/>
      <c r="G49" s="403"/>
      <c r="H49" s="403"/>
      <c r="I49" s="403"/>
      <c r="J49" s="403"/>
      <c r="K49" s="403"/>
    </row>
  </sheetData>
  <sheetProtection algorithmName="SHA-512" hashValue="VK915eEyzyGrNJypqiw+7/0BmiMs3wF/ljaJH4HvYdXBDWtBX+djFv+xV4shFyvHKXC5f9UlqeweQWwPTuERCQ==" saltValue="qZF7ExIjvClVyReEBrz6TQ==" spinCount="100000" sheet="1" objects="1" scenarios="1"/>
  <mergeCells count="10">
    <mergeCell ref="A1:C3"/>
    <mergeCell ref="B6:D6"/>
    <mergeCell ref="B13:D13"/>
    <mergeCell ref="F6:H6"/>
    <mergeCell ref="B5:D5"/>
    <mergeCell ref="F5:H5"/>
    <mergeCell ref="F13:H13"/>
    <mergeCell ref="D1:L3"/>
    <mergeCell ref="K11:K12"/>
    <mergeCell ref="L11:L12"/>
  </mergeCell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W229"/>
  <sheetViews>
    <sheetView showGridLines="0" view="pageBreakPreview" topLeftCell="A33" zoomScale="80" zoomScaleNormal="70" zoomScaleSheetLayoutView="80" workbookViewId="0">
      <selection activeCell="S45" sqref="S45"/>
    </sheetView>
  </sheetViews>
  <sheetFormatPr baseColWidth="10" defaultColWidth="11.42578125" defaultRowHeight="15" x14ac:dyDescent="0.25"/>
  <cols>
    <col min="1" max="3" width="20.7109375" customWidth="1"/>
    <col min="4" max="4" width="12.85546875" bestFit="1" customWidth="1"/>
    <col min="5" max="5" width="15.7109375" customWidth="1"/>
    <col min="6" max="6" width="16.85546875" customWidth="1"/>
    <col min="7" max="7" width="15.28515625" bestFit="1" customWidth="1"/>
    <col min="8" max="8" width="18" customWidth="1"/>
    <col min="9" max="9" width="22.28515625" customWidth="1"/>
    <col min="10" max="10" width="17.28515625" bestFit="1" customWidth="1"/>
    <col min="11" max="11" width="13" bestFit="1" customWidth="1"/>
    <col min="12" max="12" width="11.42578125" customWidth="1"/>
    <col min="13" max="13" width="16" customWidth="1"/>
    <col min="14" max="15" width="5.7109375" customWidth="1"/>
    <col min="16" max="16" width="25.7109375" customWidth="1"/>
    <col min="17" max="17" width="21.140625" customWidth="1"/>
    <col min="18" max="18" width="8.7109375" customWidth="1"/>
    <col min="19" max="19" width="11.42578125" bestFit="1" customWidth="1"/>
    <col min="23" max="23" width="41.85546875" customWidth="1"/>
  </cols>
  <sheetData>
    <row r="1" spans="1:23" ht="30" customHeight="1" x14ac:dyDescent="0.25">
      <c r="A1" s="933"/>
      <c r="B1" s="934"/>
      <c r="C1" s="935"/>
      <c r="D1" s="924" t="s">
        <v>182</v>
      </c>
      <c r="E1" s="925"/>
      <c r="F1" s="925"/>
      <c r="G1" s="925"/>
      <c r="H1" s="925"/>
      <c r="I1" s="925"/>
      <c r="J1" s="925"/>
      <c r="K1" s="925"/>
      <c r="L1" s="925"/>
      <c r="M1" s="925"/>
      <c r="N1" s="925"/>
      <c r="O1" s="925"/>
      <c r="P1" s="925"/>
      <c r="Q1" s="925"/>
      <c r="R1" s="925"/>
      <c r="S1" s="925"/>
      <c r="T1" s="925"/>
      <c r="U1" s="926"/>
    </row>
    <row r="2" spans="1:23" ht="30" customHeight="1" x14ac:dyDescent="0.25">
      <c r="A2" s="936"/>
      <c r="B2" s="937"/>
      <c r="C2" s="938"/>
      <c r="D2" s="927"/>
      <c r="E2" s="928"/>
      <c r="F2" s="928"/>
      <c r="G2" s="928"/>
      <c r="H2" s="928"/>
      <c r="I2" s="928"/>
      <c r="J2" s="928"/>
      <c r="K2" s="928"/>
      <c r="L2" s="928"/>
      <c r="M2" s="928"/>
      <c r="N2" s="928"/>
      <c r="O2" s="928"/>
      <c r="P2" s="928"/>
      <c r="Q2" s="928"/>
      <c r="R2" s="928"/>
      <c r="S2" s="928"/>
      <c r="T2" s="928"/>
      <c r="U2" s="929"/>
    </row>
    <row r="3" spans="1:23" ht="30" customHeight="1" thickBot="1" x14ac:dyDescent="0.3">
      <c r="A3" s="939"/>
      <c r="B3" s="940"/>
      <c r="C3" s="941"/>
      <c r="D3" s="930"/>
      <c r="E3" s="931"/>
      <c r="F3" s="931"/>
      <c r="G3" s="931"/>
      <c r="H3" s="931"/>
      <c r="I3" s="931"/>
      <c r="J3" s="931"/>
      <c r="K3" s="931"/>
      <c r="L3" s="931"/>
      <c r="M3" s="931"/>
      <c r="N3" s="931"/>
      <c r="O3" s="931"/>
      <c r="P3" s="931"/>
      <c r="Q3" s="931"/>
      <c r="R3" s="931"/>
      <c r="S3" s="931"/>
      <c r="T3" s="931"/>
      <c r="U3" s="932"/>
    </row>
    <row r="4" spans="1:23" ht="21.95" customHeight="1" thickBot="1" x14ac:dyDescent="0.3">
      <c r="A4" s="390"/>
      <c r="B4" s="390"/>
      <c r="C4" s="390"/>
      <c r="D4" s="390"/>
      <c r="E4" s="390"/>
      <c r="F4" s="390"/>
      <c r="G4" s="390"/>
      <c r="H4" s="390"/>
      <c r="I4" s="390"/>
      <c r="J4" s="390"/>
      <c r="K4" s="390"/>
      <c r="L4" s="390"/>
      <c r="M4" s="390"/>
      <c r="N4" s="390"/>
      <c r="O4" s="390"/>
      <c r="P4" s="390"/>
      <c r="Q4" s="390"/>
      <c r="R4" s="390"/>
    </row>
    <row r="5" spans="1:23" ht="73.5" customHeight="1" thickBot="1" x14ac:dyDescent="0.3">
      <c r="A5" s="390"/>
      <c r="B5" s="850" t="s">
        <v>183</v>
      </c>
      <c r="C5" s="850"/>
      <c r="D5" s="850"/>
      <c r="E5" s="403"/>
      <c r="F5" s="403"/>
      <c r="G5" s="403"/>
      <c r="H5" s="403"/>
      <c r="I5" s="848" t="s">
        <v>184</v>
      </c>
      <c r="J5" s="846"/>
      <c r="K5" s="942"/>
      <c r="L5" s="403"/>
      <c r="M5" s="403"/>
      <c r="N5" s="484"/>
      <c r="O5" s="484"/>
      <c r="P5" s="484"/>
      <c r="Q5" s="517"/>
      <c r="R5" s="390"/>
      <c r="W5" s="530"/>
    </row>
    <row r="6" spans="1:23" ht="63" customHeight="1" thickBot="1" x14ac:dyDescent="0.3">
      <c r="A6" s="343" t="s">
        <v>185</v>
      </c>
      <c r="B6" s="44" t="s">
        <v>186</v>
      </c>
      <c r="C6" s="44" t="s">
        <v>187</v>
      </c>
      <c r="D6" s="334" t="s">
        <v>188</v>
      </c>
      <c r="E6" s="337" t="s">
        <v>176</v>
      </c>
      <c r="F6" s="337" t="s">
        <v>177</v>
      </c>
      <c r="G6" s="337" t="s">
        <v>178</v>
      </c>
      <c r="H6" s="343" t="s">
        <v>185</v>
      </c>
      <c r="I6" s="66" t="s">
        <v>189</v>
      </c>
      <c r="J6" s="57" t="s">
        <v>190</v>
      </c>
      <c r="K6" s="65" t="s">
        <v>165</v>
      </c>
      <c r="L6" s="403"/>
      <c r="N6" s="484"/>
      <c r="O6" s="484"/>
      <c r="P6" s="354" t="s">
        <v>191</v>
      </c>
      <c r="Q6" s="517"/>
      <c r="R6" s="390"/>
    </row>
    <row r="7" spans="1:23" ht="30" customHeight="1" x14ac:dyDescent="0.25">
      <c r="A7" s="531">
        <v>30</v>
      </c>
      <c r="B7" s="532">
        <v>33.700000000000003</v>
      </c>
      <c r="C7" s="533">
        <v>-3.8</v>
      </c>
      <c r="D7" s="534">
        <v>1.7</v>
      </c>
      <c r="E7" s="520">
        <f>B7*B14+C14</f>
        <v>-3.8407341812912588</v>
      </c>
      <c r="F7" s="520">
        <f>+C7-E7</f>
        <v>4.0734181291258942E-2</v>
      </c>
      <c r="G7" s="520">
        <f>+F7^2</f>
        <v>1.6592735254691499E-3</v>
      </c>
      <c r="H7" s="531">
        <v>10</v>
      </c>
      <c r="I7" s="535">
        <v>10</v>
      </c>
      <c r="J7" s="536">
        <v>0</v>
      </c>
      <c r="K7" s="537">
        <v>0.2</v>
      </c>
      <c r="L7" s="403"/>
      <c r="M7" s="403"/>
      <c r="N7" s="484"/>
      <c r="O7" s="484"/>
      <c r="P7" s="538">
        <f>I7*$I$14+$J$14+I7</f>
        <v>9.9855928418079909</v>
      </c>
      <c r="Q7" s="517"/>
      <c r="R7" s="390"/>
    </row>
    <row r="8" spans="1:23" ht="30" customHeight="1" x14ac:dyDescent="0.25">
      <c r="A8" s="539">
        <v>50</v>
      </c>
      <c r="B8" s="540">
        <v>56.2</v>
      </c>
      <c r="C8" s="541">
        <v>-1.3</v>
      </c>
      <c r="D8" s="542">
        <v>1.7</v>
      </c>
      <c r="E8" s="520">
        <f>+B8*B14+C14</f>
        <v>-1.2194171630977308</v>
      </c>
      <c r="F8" s="520">
        <f>+C8-E8</f>
        <v>-8.0582836902269195E-2</v>
      </c>
      <c r="G8" s="520">
        <f>+F8^2</f>
        <v>6.4935936032177177E-3</v>
      </c>
      <c r="H8" s="539">
        <v>20</v>
      </c>
      <c r="I8" s="543">
        <v>20.100000000000001</v>
      </c>
      <c r="J8" s="544">
        <v>0</v>
      </c>
      <c r="K8" s="545">
        <v>0.2</v>
      </c>
      <c r="L8" s="403"/>
      <c r="M8" s="403"/>
      <c r="N8" s="484"/>
      <c r="O8" s="484"/>
      <c r="P8" s="546">
        <f>I8*$I$14+$J$14+I8</f>
        <v>20.12175626413844</v>
      </c>
      <c r="R8" s="390"/>
    </row>
    <row r="9" spans="1:23" ht="30" customHeight="1" thickBot="1" x14ac:dyDescent="0.3">
      <c r="A9" s="539">
        <v>80</v>
      </c>
      <c r="B9" s="547">
        <v>79.2</v>
      </c>
      <c r="C9" s="548">
        <v>1.5</v>
      </c>
      <c r="D9" s="549">
        <v>1.7</v>
      </c>
      <c r="E9" s="520">
        <f>+B9*B14+C14</f>
        <v>1.4601513443889873</v>
      </c>
      <c r="F9" s="520">
        <f>+C9-E9</f>
        <v>3.9848655611012695E-2</v>
      </c>
      <c r="G9" s="520">
        <f>+F9^2</f>
        <v>1.5879153540050935E-3</v>
      </c>
      <c r="H9" s="539">
        <v>40</v>
      </c>
      <c r="I9" s="550">
        <v>39.9</v>
      </c>
      <c r="J9" s="548">
        <v>0.1</v>
      </c>
      <c r="K9" s="551">
        <v>0.2</v>
      </c>
      <c r="L9" s="403"/>
      <c r="M9" s="403"/>
      <c r="N9" s="484"/>
      <c r="O9" s="484"/>
      <c r="P9" s="546">
        <f>I9*$I$14+$J$14+I9</f>
        <v>39.992650894053568</v>
      </c>
      <c r="R9" s="390"/>
    </row>
    <row r="10" spans="1:23" s="2" customFormat="1" ht="33" customHeight="1" x14ac:dyDescent="0.25">
      <c r="A10" s="39"/>
      <c r="B10" s="47"/>
      <c r="C10" s="47"/>
      <c r="D10" s="47"/>
      <c r="E10" s="47"/>
      <c r="F10" s="337" t="s">
        <v>179</v>
      </c>
      <c r="G10" s="338">
        <f>SUM(G7:G9)</f>
        <v>9.740782482691961E-3</v>
      </c>
      <c r="H10" s="47"/>
      <c r="I10" s="47"/>
      <c r="J10" s="47"/>
      <c r="K10" s="47"/>
      <c r="L10" s="47"/>
      <c r="M10" s="47"/>
      <c r="N10" s="47"/>
      <c r="O10" s="484"/>
      <c r="P10" s="517"/>
      <c r="R10" s="390"/>
    </row>
    <row r="11" spans="1:23" ht="30" customHeight="1" thickBot="1" x14ac:dyDescent="0.3">
      <c r="A11" s="390"/>
      <c r="B11" s="403"/>
      <c r="C11" s="403"/>
      <c r="D11" s="403"/>
      <c r="E11" s="403"/>
      <c r="F11" s="403"/>
      <c r="G11" s="403"/>
      <c r="H11" s="403"/>
      <c r="I11" s="403"/>
      <c r="J11" s="403"/>
      <c r="K11" s="403"/>
      <c r="L11" s="403"/>
      <c r="M11" s="403"/>
      <c r="N11" s="403"/>
      <c r="O11" s="484"/>
      <c r="P11" s="484"/>
      <c r="Q11" s="517"/>
      <c r="R11" s="390"/>
    </row>
    <row r="12" spans="1:23" ht="30" customHeight="1" x14ac:dyDescent="0.25">
      <c r="A12" s="390"/>
      <c r="B12" s="895" t="s">
        <v>181</v>
      </c>
      <c r="C12" s="896"/>
      <c r="D12" s="897"/>
      <c r="E12" s="552"/>
      <c r="F12" s="403"/>
      <c r="G12" s="403"/>
      <c r="H12" s="403"/>
      <c r="I12" s="895" t="s">
        <v>180</v>
      </c>
      <c r="J12" s="896"/>
      <c r="K12" s="897"/>
      <c r="L12" s="403"/>
      <c r="M12" s="403"/>
      <c r="N12" s="403"/>
      <c r="O12" s="403"/>
      <c r="P12" s="403"/>
      <c r="Q12" s="390"/>
      <c r="R12" s="390"/>
    </row>
    <row r="13" spans="1:23" ht="30" customHeight="1" x14ac:dyDescent="0.25">
      <c r="A13" s="553" t="s">
        <v>192</v>
      </c>
      <c r="B13" s="66">
        <v>1</v>
      </c>
      <c r="C13" s="57">
        <v>0</v>
      </c>
      <c r="D13" s="65"/>
      <c r="E13" s="552"/>
      <c r="F13" s="403"/>
      <c r="G13" s="403"/>
      <c r="H13" s="553" t="s">
        <v>192</v>
      </c>
      <c r="I13" s="66">
        <v>1</v>
      </c>
      <c r="J13" s="57">
        <v>0</v>
      </c>
      <c r="K13" s="65"/>
      <c r="L13" s="403"/>
      <c r="M13" s="403"/>
      <c r="N13" s="403"/>
      <c r="O13" s="403"/>
      <c r="P13" s="403"/>
      <c r="Q13" s="390"/>
      <c r="R13" s="390"/>
    </row>
    <row r="14" spans="1:23" ht="30" customHeight="1" x14ac:dyDescent="0.25">
      <c r="A14" s="553" t="s">
        <v>193</v>
      </c>
      <c r="B14" s="540">
        <f t="array" ref="B14:D19">LINEST(C7:C9,B7:B9,TRUE,TRUE)</f>
        <v>0.11650297858637902</v>
      </c>
      <c r="C14" s="541">
        <v>-7.7668845596522322</v>
      </c>
      <c r="D14" s="96" t="e">
        <v>#N/A</v>
      </c>
      <c r="E14" s="552"/>
      <c r="F14" s="403"/>
      <c r="G14" s="403"/>
      <c r="H14" s="553" t="s">
        <v>193</v>
      </c>
      <c r="I14" s="540">
        <f t="array" ref="I14:K18">LINEST(J7:J9,I7:I9,TRUE,TRUE)</f>
        <v>3.5805368644006748E-3</v>
      </c>
      <c r="J14" s="541">
        <v>-5.0212526836015743E-2</v>
      </c>
      <c r="K14" s="554" t="e">
        <v>#N/A</v>
      </c>
      <c r="L14" s="403"/>
      <c r="M14" s="403"/>
      <c r="N14" s="403"/>
      <c r="O14" s="403"/>
      <c r="P14" s="403"/>
      <c r="Q14" s="390"/>
      <c r="R14" s="390"/>
    </row>
    <row r="15" spans="1:23" ht="30" customHeight="1" x14ac:dyDescent="0.25">
      <c r="A15" s="390"/>
      <c r="B15" s="540">
        <v>3.0675509391817112E-3</v>
      </c>
      <c r="C15" s="541">
        <v>0.18205486257754577</v>
      </c>
      <c r="D15" s="96" t="e">
        <v>#N/A</v>
      </c>
      <c r="E15" s="552"/>
      <c r="F15" s="403"/>
      <c r="G15" s="403"/>
      <c r="H15" s="403"/>
      <c r="I15" s="540">
        <v>1.2602994940021086E-3</v>
      </c>
      <c r="J15" s="541">
        <v>3.331277762090748E-2</v>
      </c>
      <c r="K15" s="554" t="e">
        <v>#N/A</v>
      </c>
      <c r="L15" s="403"/>
      <c r="M15" s="403"/>
      <c r="N15" s="403"/>
      <c r="O15" s="403"/>
      <c r="P15" s="403"/>
      <c r="Q15" s="390"/>
      <c r="R15" s="390"/>
    </row>
    <row r="16" spans="1:23" ht="30" customHeight="1" x14ac:dyDescent="0.25">
      <c r="A16" s="390"/>
      <c r="B16" s="540">
        <v>0.99930719896993647</v>
      </c>
      <c r="C16" s="541">
        <v>9.8695402540807109E-2</v>
      </c>
      <c r="D16" s="96" t="e">
        <v>#N/A</v>
      </c>
      <c r="E16" s="552"/>
      <c r="F16" s="403"/>
      <c r="G16" s="403"/>
      <c r="H16" s="403"/>
      <c r="I16" s="540">
        <v>0.88976341080356747</v>
      </c>
      <c r="J16" s="541">
        <v>2.710923449016743E-2</v>
      </c>
      <c r="K16" s="554" t="e">
        <v>#N/A</v>
      </c>
      <c r="L16" s="403"/>
      <c r="M16" s="403"/>
      <c r="N16" s="403"/>
      <c r="O16" s="403"/>
      <c r="P16" s="403"/>
      <c r="Q16" s="390"/>
      <c r="R16" s="390"/>
    </row>
    <row r="17" spans="1:18" ht="30" customHeight="1" x14ac:dyDescent="0.25">
      <c r="A17" s="390"/>
      <c r="B17" s="540">
        <v>1442.4158677686014</v>
      </c>
      <c r="C17" s="541">
        <v>1</v>
      </c>
      <c r="D17" s="96" t="e">
        <v>#N/A</v>
      </c>
      <c r="E17" s="552"/>
      <c r="F17" s="403"/>
      <c r="G17" s="403"/>
      <c r="H17" s="403"/>
      <c r="I17" s="540">
        <v>8.0713982289317983</v>
      </c>
      <c r="J17" s="541">
        <v>1</v>
      </c>
      <c r="K17" s="554" t="e">
        <v>#N/A</v>
      </c>
      <c r="L17" s="403"/>
      <c r="M17" s="403"/>
      <c r="N17" s="403"/>
      <c r="O17" s="403"/>
      <c r="P17" s="403"/>
      <c r="Q17" s="390"/>
      <c r="R17" s="390"/>
    </row>
    <row r="18" spans="1:18" ht="30" customHeight="1" thickBot="1" x14ac:dyDescent="0.3">
      <c r="A18" s="390"/>
      <c r="B18" s="540">
        <v>14.050259217517306</v>
      </c>
      <c r="C18" s="555">
        <v>9.740782482691954E-3</v>
      </c>
      <c r="D18" s="96" t="e">
        <v>#N/A</v>
      </c>
      <c r="E18" s="552"/>
      <c r="F18" s="403"/>
      <c r="G18" s="403"/>
      <c r="H18" s="403"/>
      <c r="I18" s="550">
        <v>5.9317560720237843E-3</v>
      </c>
      <c r="J18" s="556">
        <v>7.349105946428834E-4</v>
      </c>
      <c r="K18" s="557" t="e">
        <v>#N/A</v>
      </c>
      <c r="L18" s="403"/>
      <c r="M18" s="403"/>
      <c r="N18" s="403"/>
      <c r="O18" s="403"/>
      <c r="P18" s="403"/>
      <c r="Q18" s="390"/>
      <c r="R18" s="390"/>
    </row>
    <row r="19" spans="1:18" ht="30" customHeight="1" thickBot="1" x14ac:dyDescent="0.3">
      <c r="A19" s="390"/>
      <c r="B19" s="98" t="e">
        <v>#N/A</v>
      </c>
      <c r="C19" s="99" t="e">
        <v>#N/A</v>
      </c>
      <c r="D19" s="97" t="e">
        <v>#N/A</v>
      </c>
      <c r="E19" s="403"/>
      <c r="F19" s="403"/>
      <c r="G19" s="403"/>
      <c r="H19" s="403"/>
      <c r="I19" s="403"/>
      <c r="J19" s="403"/>
      <c r="K19" s="403"/>
      <c r="L19" s="403"/>
      <c r="M19" s="403"/>
      <c r="N19" s="403"/>
      <c r="O19" s="403"/>
      <c r="P19" s="403"/>
      <c r="Q19" s="390"/>
      <c r="R19" s="390"/>
    </row>
    <row r="20" spans="1:18" ht="15.75" x14ac:dyDescent="0.25">
      <c r="A20" s="390"/>
      <c r="B20" s="403"/>
      <c r="C20" s="403"/>
      <c r="D20" s="403"/>
      <c r="E20" s="403"/>
      <c r="F20" s="403"/>
      <c r="G20" s="403"/>
      <c r="H20" s="403"/>
      <c r="I20" s="403"/>
      <c r="J20" s="403"/>
      <c r="K20" s="403"/>
      <c r="L20" s="403"/>
      <c r="M20" s="403"/>
      <c r="N20" s="403"/>
      <c r="O20" s="403"/>
      <c r="P20" s="403"/>
      <c r="Q20" s="390"/>
      <c r="R20" s="390"/>
    </row>
    <row r="21" spans="1:18" ht="45.75" customHeight="1" x14ac:dyDescent="0.25">
      <c r="A21" s="390"/>
      <c r="B21" s="403"/>
      <c r="C21" s="403"/>
      <c r="D21" s="403"/>
      <c r="E21" s="403"/>
      <c r="F21" s="403"/>
      <c r="G21" s="403"/>
      <c r="H21" s="403"/>
      <c r="I21" s="403"/>
      <c r="J21" s="403"/>
      <c r="K21" s="403"/>
      <c r="L21" s="403"/>
      <c r="M21" s="917"/>
      <c r="N21" s="917"/>
      <c r="O21" s="917"/>
      <c r="P21" s="403"/>
      <c r="Q21" s="390"/>
      <c r="R21" s="390"/>
    </row>
    <row r="22" spans="1:18" ht="30" customHeight="1" x14ac:dyDescent="0.25">
      <c r="A22" s="403"/>
      <c r="B22" s="403"/>
      <c r="C22" s="403"/>
      <c r="D22" s="403"/>
      <c r="E22" s="403"/>
      <c r="F22" s="403"/>
      <c r="G22" s="403"/>
      <c r="H22" s="403"/>
      <c r="I22" s="403"/>
      <c r="J22" s="403"/>
      <c r="K22" s="403"/>
      <c r="L22" s="403"/>
      <c r="M22" s="403"/>
      <c r="N22" s="403"/>
      <c r="O22" s="403"/>
      <c r="P22" s="403"/>
      <c r="Q22" s="390"/>
      <c r="R22" s="390"/>
    </row>
    <row r="23" spans="1:18" ht="30" customHeight="1" x14ac:dyDescent="0.25">
      <c r="A23" s="403"/>
      <c r="B23" s="403"/>
      <c r="C23" s="403"/>
      <c r="D23" s="403"/>
      <c r="E23" s="403"/>
      <c r="F23" s="403"/>
      <c r="G23" s="403"/>
      <c r="H23" s="403"/>
      <c r="I23" s="403"/>
      <c r="J23" s="403"/>
      <c r="K23" s="403"/>
      <c r="L23" s="403"/>
      <c r="M23" s="403"/>
      <c r="N23" s="403"/>
      <c r="O23" s="403"/>
      <c r="P23" s="403"/>
      <c r="Q23" s="390"/>
      <c r="R23" s="390"/>
    </row>
    <row r="24" spans="1:18" ht="21.95" customHeight="1" x14ac:dyDescent="0.25">
      <c r="A24" s="403"/>
      <c r="B24" s="403"/>
      <c r="C24" s="403"/>
      <c r="D24" s="403"/>
      <c r="E24" s="403"/>
      <c r="F24" s="403"/>
      <c r="G24" s="403"/>
      <c r="H24" s="403"/>
      <c r="I24" s="403"/>
      <c r="J24" s="403"/>
      <c r="K24" s="403"/>
      <c r="L24" s="403"/>
      <c r="M24" s="403"/>
      <c r="N24" s="403"/>
      <c r="O24" s="403"/>
      <c r="P24" s="403"/>
      <c r="Q24" s="390"/>
      <c r="R24" s="390"/>
    </row>
    <row r="25" spans="1:18" ht="21.95" customHeight="1" x14ac:dyDescent="0.25">
      <c r="A25" s="403"/>
      <c r="B25" s="403"/>
      <c r="C25" s="403"/>
      <c r="D25" s="403"/>
      <c r="E25" s="403"/>
      <c r="F25" s="403"/>
      <c r="G25" s="403"/>
      <c r="H25" s="403"/>
      <c r="I25" s="403"/>
      <c r="J25" s="403"/>
      <c r="K25" s="403"/>
      <c r="L25" s="403"/>
      <c r="M25" s="403"/>
      <c r="N25" s="403"/>
      <c r="O25" s="403"/>
      <c r="P25" s="403"/>
      <c r="Q25" s="390"/>
      <c r="R25" s="390"/>
    </row>
    <row r="26" spans="1:18" ht="21.95" customHeight="1" x14ac:dyDescent="0.25">
      <c r="A26" s="403"/>
      <c r="B26" s="403"/>
      <c r="C26" s="403"/>
      <c r="D26" s="403"/>
      <c r="E26" s="403"/>
      <c r="F26" s="403"/>
      <c r="G26" s="403"/>
      <c r="H26" s="403"/>
      <c r="I26" s="403"/>
      <c r="J26" s="484"/>
      <c r="K26" s="484"/>
      <c r="L26" s="484"/>
      <c r="M26" s="403"/>
      <c r="N26" s="403"/>
      <c r="O26" s="403"/>
      <c r="P26" s="403"/>
      <c r="Q26" s="390"/>
      <c r="R26" s="390"/>
    </row>
    <row r="27" spans="1:18" ht="15.75" x14ac:dyDescent="0.25">
      <c r="A27" s="390"/>
      <c r="B27" s="484"/>
      <c r="C27" s="484"/>
      <c r="D27" s="484"/>
      <c r="E27" s="403"/>
      <c r="F27" s="403"/>
      <c r="G27" s="403"/>
      <c r="H27" s="403"/>
      <c r="I27" s="403"/>
      <c r="J27" s="484"/>
      <c r="K27" s="484"/>
      <c r="L27" s="484"/>
      <c r="M27" s="403"/>
      <c r="N27" s="403"/>
      <c r="O27" s="403"/>
      <c r="P27" s="403"/>
      <c r="Q27" s="390"/>
      <c r="R27" s="390"/>
    </row>
    <row r="28" spans="1:18" ht="15.75" x14ac:dyDescent="0.25">
      <c r="A28" s="390"/>
      <c r="B28" s="484"/>
      <c r="C28" s="484"/>
      <c r="D28" s="484"/>
      <c r="E28" s="403"/>
      <c r="F28" s="403"/>
      <c r="G28" s="403"/>
      <c r="H28" s="403"/>
      <c r="I28" s="403"/>
      <c r="J28" s="484"/>
      <c r="K28" s="484"/>
      <c r="L28" s="484"/>
      <c r="M28" s="403"/>
      <c r="N28" s="403"/>
      <c r="O28" s="403"/>
      <c r="P28" s="403"/>
      <c r="Q28" s="390"/>
      <c r="R28" s="390"/>
    </row>
    <row r="29" spans="1:18" ht="15.75" x14ac:dyDescent="0.25">
      <c r="A29" s="390"/>
      <c r="B29" s="484"/>
      <c r="C29" s="484"/>
      <c r="D29" s="484"/>
      <c r="E29" s="403"/>
      <c r="F29" s="403"/>
      <c r="G29" s="403"/>
      <c r="H29" s="403"/>
      <c r="I29" s="403"/>
      <c r="J29" s="484"/>
      <c r="K29" s="484"/>
      <c r="L29" s="484"/>
      <c r="M29" s="403"/>
      <c r="N29" s="403"/>
      <c r="O29" s="403"/>
      <c r="P29" s="403"/>
      <c r="Q29" s="390"/>
      <c r="R29" s="390"/>
    </row>
    <row r="30" spans="1:18" ht="15.75" x14ac:dyDescent="0.25">
      <c r="A30" s="390"/>
      <c r="B30" s="484"/>
      <c r="C30" s="484"/>
      <c r="D30" s="484"/>
      <c r="E30" s="403"/>
      <c r="F30" s="403"/>
      <c r="G30" s="403"/>
      <c r="H30" s="403"/>
      <c r="I30" s="403"/>
      <c r="J30" s="484"/>
      <c r="K30" s="484"/>
      <c r="L30" s="484"/>
      <c r="M30" s="403"/>
      <c r="N30" s="403"/>
      <c r="O30" s="403"/>
      <c r="P30" s="403"/>
      <c r="Q30" s="390"/>
      <c r="R30" s="390"/>
    </row>
    <row r="31" spans="1:18" ht="15.75" x14ac:dyDescent="0.25">
      <c r="A31" s="390"/>
      <c r="B31" s="484"/>
      <c r="C31" s="484"/>
      <c r="D31" s="484"/>
      <c r="E31" s="403"/>
      <c r="F31" s="403"/>
      <c r="G31" s="403"/>
      <c r="H31" s="403"/>
      <c r="I31" s="403"/>
      <c r="J31" s="484"/>
      <c r="K31" s="484"/>
      <c r="L31" s="484"/>
      <c r="M31" s="403"/>
      <c r="N31" s="403"/>
      <c r="O31" s="403"/>
      <c r="P31" s="403"/>
      <c r="Q31" s="390"/>
      <c r="R31" s="390"/>
    </row>
    <row r="32" spans="1:18" ht="15.75" x14ac:dyDescent="0.25">
      <c r="A32" s="390"/>
      <c r="B32" s="484"/>
      <c r="C32" s="484"/>
      <c r="D32" s="484"/>
      <c r="E32" s="403"/>
      <c r="F32" s="403"/>
      <c r="G32" s="403"/>
      <c r="H32" s="403"/>
      <c r="I32" s="403"/>
      <c r="J32" s="484"/>
      <c r="K32" s="484"/>
      <c r="L32" s="484"/>
      <c r="M32" s="403"/>
      <c r="N32" s="403"/>
      <c r="O32" s="403"/>
      <c r="P32" s="403"/>
      <c r="Q32" s="390"/>
      <c r="R32" s="390"/>
    </row>
    <row r="33" spans="1:21" ht="15.75" x14ac:dyDescent="0.25">
      <c r="A33" s="390"/>
      <c r="B33" s="403"/>
      <c r="C33" s="403"/>
      <c r="D33" s="403"/>
      <c r="E33" s="403"/>
      <c r="F33" s="403"/>
      <c r="G33" s="403"/>
      <c r="H33" s="403"/>
      <c r="I33" s="403"/>
      <c r="J33" s="403"/>
      <c r="K33" s="403"/>
      <c r="L33" s="403"/>
      <c r="M33" s="403"/>
      <c r="N33" s="403"/>
      <c r="O33" s="403"/>
      <c r="P33" s="403"/>
      <c r="Q33" s="390"/>
      <c r="R33" s="390"/>
    </row>
    <row r="34" spans="1:21" ht="15.75" x14ac:dyDescent="0.25">
      <c r="A34" s="390"/>
      <c r="B34" s="484"/>
      <c r="C34" s="484"/>
      <c r="D34" s="484"/>
      <c r="E34" s="403"/>
      <c r="F34" s="403"/>
      <c r="G34" s="403"/>
      <c r="H34" s="403"/>
      <c r="I34" s="403"/>
      <c r="J34" s="484"/>
      <c r="K34" s="484"/>
      <c r="L34" s="484"/>
      <c r="M34" s="403"/>
      <c r="N34" s="403"/>
      <c r="O34" s="403"/>
      <c r="P34" s="403"/>
      <c r="Q34" s="390"/>
      <c r="R34" s="390"/>
    </row>
    <row r="35" spans="1:21" ht="15.75" x14ac:dyDescent="0.25">
      <c r="A35" s="390"/>
      <c r="B35" s="484"/>
      <c r="C35" s="484"/>
      <c r="D35" s="484"/>
      <c r="E35" s="403"/>
      <c r="F35" s="403"/>
      <c r="G35" s="403"/>
      <c r="H35" s="403"/>
      <c r="I35" s="403"/>
      <c r="J35" s="484"/>
      <c r="K35" s="484"/>
      <c r="L35" s="484"/>
      <c r="M35" s="403"/>
      <c r="N35" s="403"/>
      <c r="O35" s="403"/>
      <c r="P35" s="403"/>
      <c r="Q35" s="390"/>
      <c r="R35" s="390"/>
    </row>
    <row r="36" spans="1:21" ht="15.75" x14ac:dyDescent="0.25">
      <c r="A36" s="390"/>
      <c r="B36" s="484"/>
      <c r="C36" s="484"/>
      <c r="D36" s="484"/>
      <c r="E36" s="403"/>
      <c r="F36" s="403"/>
      <c r="G36" s="403"/>
      <c r="H36" s="403"/>
      <c r="I36" s="403"/>
      <c r="J36" s="484"/>
      <c r="K36" s="484"/>
      <c r="L36" s="484"/>
      <c r="M36" s="403"/>
      <c r="N36" s="403"/>
      <c r="O36" s="403"/>
      <c r="P36" s="403"/>
      <c r="Q36" s="390"/>
      <c r="R36" s="390"/>
    </row>
    <row r="37" spans="1:21" ht="15.75" x14ac:dyDescent="0.25">
      <c r="A37" s="390"/>
      <c r="B37" s="484"/>
      <c r="C37" s="484"/>
      <c r="D37" s="484"/>
      <c r="E37" s="403"/>
      <c r="F37" s="403"/>
      <c r="G37" s="403"/>
      <c r="H37" s="403"/>
      <c r="I37" s="403"/>
      <c r="J37" s="484"/>
      <c r="K37" s="484"/>
      <c r="L37" s="484"/>
      <c r="M37" s="403"/>
      <c r="N37" s="403"/>
      <c r="O37" s="403"/>
      <c r="P37" s="403"/>
      <c r="Q37" s="390"/>
      <c r="R37" s="390"/>
    </row>
    <row r="38" spans="1:21" ht="15.75" x14ac:dyDescent="0.25">
      <c r="A38" s="390"/>
      <c r="B38" s="484"/>
      <c r="C38" s="484"/>
      <c r="D38" s="484"/>
      <c r="E38" s="403"/>
      <c r="F38" s="403"/>
      <c r="G38" s="403"/>
      <c r="H38" s="403"/>
      <c r="I38" s="403"/>
      <c r="J38" s="484"/>
      <c r="K38" s="484"/>
      <c r="L38" s="484"/>
      <c r="M38" s="403"/>
      <c r="N38" s="403"/>
      <c r="O38" s="403"/>
      <c r="P38" s="403"/>
      <c r="Q38" s="390"/>
      <c r="R38" s="390"/>
    </row>
    <row r="39" spans="1:21" ht="15.75" x14ac:dyDescent="0.25">
      <c r="A39" s="390"/>
      <c r="B39" s="484"/>
      <c r="C39" s="484"/>
      <c r="D39" s="484"/>
      <c r="E39" s="403"/>
      <c r="F39" s="403"/>
      <c r="G39" s="403"/>
      <c r="H39" s="403"/>
      <c r="I39" s="403"/>
      <c r="J39" s="484"/>
      <c r="K39" s="484"/>
      <c r="L39" s="484"/>
      <c r="M39" s="403"/>
      <c r="N39" s="403"/>
      <c r="O39" s="403"/>
      <c r="P39" s="403"/>
      <c r="Q39" s="390"/>
      <c r="R39" s="390"/>
    </row>
    <row r="40" spans="1:21" ht="15.75" x14ac:dyDescent="0.25">
      <c r="A40" s="390"/>
      <c r="B40" s="484"/>
      <c r="C40" s="484"/>
      <c r="D40" s="484"/>
      <c r="E40" s="403"/>
      <c r="F40" s="403"/>
      <c r="G40" s="403"/>
      <c r="H40" s="403"/>
      <c r="I40" s="403"/>
      <c r="J40" s="484"/>
      <c r="K40" s="484"/>
      <c r="L40" s="484"/>
      <c r="M40" s="403"/>
      <c r="N40" s="403"/>
      <c r="O40" s="403"/>
      <c r="P40" s="403"/>
      <c r="Q40" s="390"/>
      <c r="R40" s="390"/>
    </row>
    <row r="41" spans="1:21" ht="16.5" thickBot="1" x14ac:dyDescent="0.3">
      <c r="A41" s="390"/>
      <c r="B41" s="403"/>
      <c r="C41" s="403"/>
      <c r="D41" s="403"/>
      <c r="E41" s="403"/>
      <c r="F41" s="403"/>
      <c r="G41" s="403"/>
      <c r="H41" s="403"/>
      <c r="I41" s="403"/>
      <c r="J41" s="403"/>
      <c r="K41" s="403"/>
      <c r="L41" s="403"/>
      <c r="M41" s="403"/>
      <c r="N41" s="403"/>
      <c r="O41" s="403"/>
      <c r="P41" s="403"/>
      <c r="Q41" s="390"/>
      <c r="R41" s="390"/>
    </row>
    <row r="42" spans="1:21" ht="61.5" customHeight="1" thickBot="1" x14ac:dyDescent="0.3">
      <c r="A42" s="921" t="s">
        <v>194</v>
      </c>
      <c r="B42" s="922"/>
      <c r="C42" s="922"/>
      <c r="D42" s="922"/>
      <c r="E42" s="922"/>
      <c r="F42" s="922"/>
      <c r="G42" s="922"/>
      <c r="H42" s="922"/>
      <c r="I42" s="922"/>
      <c r="J42" s="922"/>
      <c r="K42" s="922"/>
      <c r="L42" s="922"/>
      <c r="M42" s="922"/>
      <c r="N42" s="922"/>
      <c r="O42" s="922"/>
      <c r="P42" s="922"/>
      <c r="Q42" s="922"/>
      <c r="R42" s="922"/>
      <c r="S42" s="922"/>
      <c r="T42" s="922"/>
      <c r="U42" s="923"/>
    </row>
    <row r="43" spans="1:21" ht="45.75" customHeight="1" x14ac:dyDescent="0.25">
      <c r="A43" s="390"/>
      <c r="B43" s="403"/>
      <c r="C43" s="403"/>
      <c r="D43" s="403"/>
      <c r="E43" s="403"/>
      <c r="F43" s="403"/>
      <c r="G43" s="403"/>
      <c r="H43" s="403"/>
      <c r="I43" s="403"/>
      <c r="J43" s="403"/>
      <c r="K43" s="403"/>
      <c r="L43" s="403"/>
      <c r="M43" s="403"/>
      <c r="N43" s="403"/>
      <c r="O43" s="403"/>
      <c r="P43" s="403"/>
      <c r="Q43" s="390"/>
      <c r="R43" s="390"/>
    </row>
    <row r="44" spans="1:21" ht="39" customHeight="1" thickBot="1" x14ac:dyDescent="0.3">
      <c r="A44" s="390"/>
      <c r="B44" s="403"/>
      <c r="C44" s="403"/>
      <c r="D44" s="403"/>
      <c r="E44" s="403"/>
      <c r="F44" s="403"/>
      <c r="G44" s="403"/>
      <c r="H44" s="403"/>
      <c r="I44" s="403"/>
      <c r="J44" s="403"/>
      <c r="K44" s="403"/>
      <c r="L44" s="403"/>
      <c r="M44" s="403"/>
      <c r="N44" s="403"/>
      <c r="O44" s="403"/>
      <c r="P44" s="403"/>
      <c r="Q44" s="390"/>
      <c r="R44" s="390"/>
    </row>
    <row r="45" spans="1:21" ht="75" customHeight="1" thickBot="1" x14ac:dyDescent="0.3">
      <c r="A45" s="631" t="s">
        <v>195</v>
      </c>
      <c r="B45" s="632"/>
      <c r="C45" s="632"/>
      <c r="D45" s="633"/>
      <c r="E45" s="403"/>
      <c r="F45" s="403"/>
      <c r="G45" s="403"/>
      <c r="I45" s="918" t="s">
        <v>196</v>
      </c>
      <c r="J45" s="919"/>
      <c r="K45" s="919"/>
      <c r="L45" s="920"/>
      <c r="M45" s="403"/>
      <c r="N45" s="403"/>
      <c r="O45" s="484"/>
      <c r="P45" s="484"/>
      <c r="Q45" s="484"/>
    </row>
    <row r="46" spans="1:21" ht="75" customHeight="1" thickBot="1" x14ac:dyDescent="0.3">
      <c r="A46" s="343" t="s">
        <v>185</v>
      </c>
      <c r="B46" s="44" t="s">
        <v>186</v>
      </c>
      <c r="C46" s="44" t="s">
        <v>187</v>
      </c>
      <c r="D46" s="334" t="s">
        <v>188</v>
      </c>
      <c r="E46" s="351" t="s">
        <v>176</v>
      </c>
      <c r="F46" s="352" t="s">
        <v>177</v>
      </c>
      <c r="G46" s="353" t="s">
        <v>178</v>
      </c>
      <c r="I46" s="344" t="s">
        <v>185</v>
      </c>
      <c r="J46" s="344" t="s">
        <v>189</v>
      </c>
      <c r="K46" s="345" t="s">
        <v>190</v>
      </c>
      <c r="L46" s="346" t="s">
        <v>165</v>
      </c>
      <c r="M46" s="403"/>
      <c r="O46" s="484"/>
      <c r="P46" s="355" t="s">
        <v>191</v>
      </c>
    </row>
    <row r="47" spans="1:21" ht="30" customHeight="1" x14ac:dyDescent="0.25">
      <c r="A47" s="531">
        <v>30</v>
      </c>
      <c r="B47" s="558">
        <v>31.9</v>
      </c>
      <c r="C47" s="558">
        <v>-1.9</v>
      </c>
      <c r="D47" s="559">
        <v>1.7</v>
      </c>
      <c r="E47" s="560">
        <f>B47*B55+C55</f>
        <v>-1.8736804485697498</v>
      </c>
      <c r="F47" s="561">
        <f>+C47-E47</f>
        <v>-2.631955143025011E-2</v>
      </c>
      <c r="G47" s="562">
        <f>+F47^2</f>
        <v>6.9271878748958064E-4</v>
      </c>
      <c r="I47" s="531">
        <v>10</v>
      </c>
      <c r="J47" s="558">
        <v>9.9</v>
      </c>
      <c r="K47" s="558">
        <v>0.2</v>
      </c>
      <c r="L47" s="563">
        <v>0.2</v>
      </c>
      <c r="M47" s="403"/>
      <c r="N47" s="403"/>
      <c r="O47" s="484"/>
      <c r="P47" s="564">
        <f>I47*$I$55+$J$55+I47</f>
        <v>10.164631578947368</v>
      </c>
    </row>
    <row r="48" spans="1:21" ht="30" customHeight="1" x14ac:dyDescent="0.25">
      <c r="A48" s="539">
        <v>40</v>
      </c>
      <c r="B48" s="544">
        <v>41.8</v>
      </c>
      <c r="C48" s="544">
        <v>-1.9</v>
      </c>
      <c r="D48" s="542">
        <v>1.7</v>
      </c>
      <c r="E48" s="565">
        <f>+B48*B55+C55</f>
        <v>-1.8761991103716611</v>
      </c>
      <c r="F48" s="520">
        <f t="shared" ref="F48:F51" si="0">+C48-E48</f>
        <v>-2.3800889628338817E-2</v>
      </c>
      <c r="G48" s="566">
        <f>+F48^2</f>
        <v>5.6648234710036623E-4</v>
      </c>
      <c r="I48" s="539">
        <v>20</v>
      </c>
      <c r="J48" s="544">
        <v>19.899999999999999</v>
      </c>
      <c r="K48" s="544">
        <v>0.1</v>
      </c>
      <c r="L48" s="545">
        <v>0.2</v>
      </c>
      <c r="M48" s="403"/>
      <c r="N48" s="403"/>
      <c r="O48" s="484"/>
      <c r="P48" s="538">
        <f t="shared" ref="P48:P51" si="1">I48*$I$55+$J$55+I48</f>
        <v>20.136561403508772</v>
      </c>
    </row>
    <row r="49" spans="1:18" ht="30" customHeight="1" x14ac:dyDescent="0.25">
      <c r="A49" s="539">
        <v>50</v>
      </c>
      <c r="B49" s="541">
        <v>51.7</v>
      </c>
      <c r="C49" s="541">
        <v>-1.8</v>
      </c>
      <c r="D49" s="542">
        <v>1.7</v>
      </c>
      <c r="E49" s="565">
        <f>+B49*B55+C55</f>
        <v>-1.8787177721735724</v>
      </c>
      <c r="F49" s="520">
        <f t="shared" si="0"/>
        <v>7.8717772173572342E-2</v>
      </c>
      <c r="G49" s="566">
        <f>+F49^2</f>
        <v>6.1964876559704399E-3</v>
      </c>
      <c r="I49" s="539">
        <v>25</v>
      </c>
      <c r="J49" s="541">
        <v>24.9</v>
      </c>
      <c r="K49" s="541">
        <v>0.1</v>
      </c>
      <c r="L49" s="545">
        <v>0.2</v>
      </c>
      <c r="M49" s="403"/>
      <c r="N49" s="403"/>
      <c r="O49" s="484"/>
      <c r="P49" s="538">
        <f t="shared" si="1"/>
        <v>25.122526315789475</v>
      </c>
    </row>
    <row r="50" spans="1:18" ht="30" customHeight="1" x14ac:dyDescent="0.25">
      <c r="A50" s="342">
        <v>70</v>
      </c>
      <c r="B50" s="541">
        <v>71.7</v>
      </c>
      <c r="C50" s="541">
        <v>-1.9</v>
      </c>
      <c r="D50" s="542">
        <v>1.7</v>
      </c>
      <c r="E50" s="565">
        <f>+B50*B55+C55</f>
        <v>-1.8838059778339993</v>
      </c>
      <c r="F50" s="520">
        <f t="shared" si="0"/>
        <v>-1.6194022166000632E-2</v>
      </c>
      <c r="G50" s="566">
        <f t="shared" ref="G50:G51" si="2">+F50^2</f>
        <v>2.622463539129198E-4</v>
      </c>
      <c r="I50" s="342">
        <v>35</v>
      </c>
      <c r="J50" s="541">
        <v>34.9</v>
      </c>
      <c r="K50" s="541">
        <v>0.1</v>
      </c>
      <c r="L50" s="545">
        <v>0.2</v>
      </c>
      <c r="M50" s="47"/>
      <c r="N50" s="47"/>
      <c r="O50" s="47"/>
      <c r="P50" s="538">
        <f t="shared" si="1"/>
        <v>35.094456140350879</v>
      </c>
      <c r="Q50" s="484"/>
    </row>
    <row r="51" spans="1:18" ht="30" customHeight="1" thickBot="1" x14ac:dyDescent="0.3">
      <c r="A51" s="567">
        <v>80</v>
      </c>
      <c r="B51" s="548">
        <v>86.6</v>
      </c>
      <c r="C51" s="548">
        <v>-1.9</v>
      </c>
      <c r="D51" s="549">
        <v>1.7</v>
      </c>
      <c r="E51" s="568">
        <f>+B51*B55+C55</f>
        <v>-1.8875966910510174</v>
      </c>
      <c r="F51" s="569">
        <f t="shared" si="0"/>
        <v>-1.2403308948982561E-2</v>
      </c>
      <c r="G51" s="570">
        <f t="shared" si="2"/>
        <v>1.5384207288391088E-4</v>
      </c>
      <c r="I51" s="567">
        <v>40</v>
      </c>
      <c r="J51" s="548">
        <v>39.9</v>
      </c>
      <c r="K51" s="548">
        <v>0.1</v>
      </c>
      <c r="L51" s="551">
        <v>0.2</v>
      </c>
      <c r="M51" s="403"/>
      <c r="N51" s="403"/>
      <c r="O51" s="403"/>
      <c r="P51" s="538">
        <f t="shared" si="1"/>
        <v>40.080421052631579</v>
      </c>
      <c r="Q51" s="484"/>
    </row>
    <row r="52" spans="1:18" ht="80.099999999999994" customHeight="1" thickBot="1" x14ac:dyDescent="0.3">
      <c r="D52" s="403"/>
      <c r="E52" s="403"/>
      <c r="F52" s="357" t="s">
        <v>179</v>
      </c>
      <c r="G52" s="356">
        <f>SUM(G47:G51)</f>
        <v>7.8717772173572172E-3</v>
      </c>
      <c r="L52" s="403"/>
      <c r="M52" s="403"/>
      <c r="N52" s="403"/>
      <c r="O52" s="403"/>
      <c r="P52" s="403"/>
      <c r="Q52" s="390"/>
      <c r="R52" s="390"/>
    </row>
    <row r="53" spans="1:18" ht="30" customHeight="1" x14ac:dyDescent="0.25">
      <c r="A53" s="390"/>
      <c r="B53" s="895" t="s">
        <v>181</v>
      </c>
      <c r="C53" s="896"/>
      <c r="D53" s="897"/>
      <c r="E53" s="403"/>
      <c r="F53" s="403"/>
      <c r="G53" s="403"/>
      <c r="I53" s="895" t="s">
        <v>180</v>
      </c>
      <c r="J53" s="896"/>
      <c r="K53" s="897"/>
      <c r="L53" s="403"/>
      <c r="M53" s="403"/>
      <c r="N53" s="403"/>
      <c r="O53" s="403"/>
      <c r="P53" s="403"/>
      <c r="Q53" s="553"/>
      <c r="R53" s="390"/>
    </row>
    <row r="54" spans="1:18" ht="30" customHeight="1" x14ac:dyDescent="0.25">
      <c r="A54" s="553" t="s">
        <v>197</v>
      </c>
      <c r="B54" s="66">
        <v>1</v>
      </c>
      <c r="C54" s="57">
        <v>0</v>
      </c>
      <c r="D54" s="65"/>
      <c r="E54" s="403"/>
      <c r="F54" s="403"/>
      <c r="G54" s="403"/>
      <c r="I54" s="66">
        <v>1</v>
      </c>
      <c r="J54" s="57">
        <v>0</v>
      </c>
      <c r="K54" s="65"/>
      <c r="L54" s="403"/>
      <c r="M54" s="403"/>
      <c r="N54" s="403"/>
      <c r="O54" s="403"/>
      <c r="P54" s="403"/>
      <c r="Q54" s="553"/>
      <c r="R54" s="390"/>
    </row>
    <row r="55" spans="1:18" ht="30" customHeight="1" x14ac:dyDescent="0.25">
      <c r="A55" s="553" t="s">
        <v>193</v>
      </c>
      <c r="B55" s="540">
        <f t="array" ref="B55:D60">LINEST(C47:C51,B47:B51,TRUE,TRUE)</f>
        <v>-2.5441028302134372E-4</v>
      </c>
      <c r="C55" s="541">
        <v>-1.865564760541369</v>
      </c>
      <c r="D55" s="350" t="e">
        <v>#N/A</v>
      </c>
      <c r="E55" s="403"/>
      <c r="F55" s="403"/>
      <c r="G55" s="403"/>
      <c r="I55" s="540" cm="1">
        <f t="array" ref="I55:J59">LINEST(K47:K51,J47:J51,TRUE,TRUE)</f>
        <v>-2.8070175438596489E-3</v>
      </c>
      <c r="J55" s="541">
        <v>0.1927017543859649</v>
      </c>
      <c r="K55" s="545"/>
      <c r="L55" s="403"/>
      <c r="M55" s="403"/>
      <c r="N55" s="403"/>
      <c r="O55" s="403"/>
      <c r="P55" s="403"/>
      <c r="Q55" s="390"/>
      <c r="R55" s="390"/>
    </row>
    <row r="56" spans="1:18" ht="30" customHeight="1" x14ac:dyDescent="0.25">
      <c r="A56" s="390"/>
      <c r="B56" s="540">
        <v>1.1508741414752595E-3</v>
      </c>
      <c r="C56" s="541">
        <v>6.9202264051146142E-2</v>
      </c>
      <c r="D56" s="350" t="e">
        <v>#N/A</v>
      </c>
      <c r="E56" s="403"/>
      <c r="F56" s="403"/>
      <c r="G56" s="403"/>
      <c r="I56" s="540">
        <v>1.4324501419784668E-3</v>
      </c>
      <c r="J56" s="541">
        <v>4.0129317994662371E-2</v>
      </c>
      <c r="K56" s="545"/>
      <c r="L56" s="403"/>
      <c r="M56" s="403"/>
      <c r="N56" s="403"/>
      <c r="O56" s="403"/>
      <c r="P56" s="403"/>
      <c r="Q56" s="390"/>
      <c r="R56" s="390"/>
    </row>
    <row r="57" spans="1:18" ht="30" customHeight="1" x14ac:dyDescent="0.25">
      <c r="A57" s="390"/>
      <c r="B57" s="540">
        <v>1.6027847830344871E-2</v>
      </c>
      <c r="C57" s="541">
        <v>5.1224269044263325E-2</v>
      </c>
      <c r="D57" s="350" t="e">
        <v>#N/A</v>
      </c>
      <c r="E57" s="403"/>
      <c r="F57" s="403"/>
      <c r="G57" s="403"/>
      <c r="I57" s="540">
        <v>0.56140350877192979</v>
      </c>
      <c r="J57" s="541">
        <v>3.4199278402838471E-2</v>
      </c>
      <c r="K57" s="545"/>
      <c r="L57" s="403"/>
      <c r="M57" s="403"/>
      <c r="N57" s="403"/>
      <c r="O57" s="403"/>
      <c r="P57" s="403"/>
      <c r="Q57" s="390"/>
      <c r="R57" s="390"/>
    </row>
    <row r="58" spans="1:18" ht="30" customHeight="1" x14ac:dyDescent="0.25">
      <c r="A58" s="390"/>
      <c r="B58" s="540">
        <v>4.886677268763203E-2</v>
      </c>
      <c r="C58" s="541">
        <v>3</v>
      </c>
      <c r="D58" s="350" t="e">
        <v>#N/A</v>
      </c>
      <c r="E58" s="403"/>
      <c r="F58" s="403"/>
      <c r="G58" s="403"/>
      <c r="I58" s="540">
        <v>3.839999999999999</v>
      </c>
      <c r="J58" s="541">
        <v>3</v>
      </c>
      <c r="K58" s="545"/>
      <c r="L58" s="403"/>
      <c r="M58" s="403"/>
      <c r="N58" s="403"/>
      <c r="O58" s="403"/>
      <c r="P58" s="403"/>
      <c r="Q58" s="390"/>
      <c r="R58" s="390"/>
    </row>
    <row r="59" spans="1:18" ht="30" customHeight="1" thickBot="1" x14ac:dyDescent="0.3">
      <c r="A59" s="390"/>
      <c r="B59" s="540">
        <v>1.2822278264275865E-4</v>
      </c>
      <c r="C59" s="555">
        <v>7.8717772173572207E-3</v>
      </c>
      <c r="D59" s="350" t="e">
        <v>#N/A</v>
      </c>
      <c r="E59" s="403"/>
      <c r="F59" s="403"/>
      <c r="G59" s="403"/>
      <c r="H59" s="403"/>
      <c r="I59" s="550">
        <v>4.4912280701754383E-3</v>
      </c>
      <c r="J59" s="556">
        <v>3.5087719298245619E-3</v>
      </c>
      <c r="K59" s="551"/>
      <c r="L59" s="403"/>
      <c r="M59" s="403"/>
      <c r="N59" s="403"/>
      <c r="O59" s="403"/>
      <c r="P59" s="403"/>
      <c r="Q59" s="390"/>
      <c r="R59" s="390"/>
    </row>
    <row r="60" spans="1:18" ht="30" customHeight="1" thickBot="1" x14ac:dyDescent="0.3">
      <c r="A60" s="390"/>
      <c r="B60" s="347" t="e">
        <v>#N/A</v>
      </c>
      <c r="C60" s="348" t="e">
        <v>#N/A</v>
      </c>
      <c r="D60" s="349" t="e">
        <v>#N/A</v>
      </c>
      <c r="E60" s="403"/>
      <c r="F60" s="403"/>
      <c r="G60" s="403"/>
      <c r="H60" s="403"/>
      <c r="I60" s="403"/>
      <c r="J60" s="403"/>
      <c r="K60" s="403"/>
      <c r="L60" s="403"/>
      <c r="M60" s="403"/>
      <c r="N60" s="484"/>
      <c r="O60" s="484"/>
      <c r="P60" s="484"/>
      <c r="Q60" s="390"/>
      <c r="R60" s="390"/>
    </row>
    <row r="61" spans="1:18" ht="30" customHeight="1" x14ac:dyDescent="0.25">
      <c r="E61" s="403"/>
      <c r="F61" s="403"/>
      <c r="G61" s="403"/>
      <c r="H61" s="403"/>
      <c r="L61" s="403"/>
      <c r="M61" s="403"/>
      <c r="N61" s="403"/>
      <c r="O61" s="403"/>
      <c r="P61" s="403"/>
      <c r="Q61" s="390"/>
      <c r="R61" s="390"/>
    </row>
    <row r="62" spans="1:18" ht="30" customHeight="1" x14ac:dyDescent="0.25">
      <c r="E62" s="403"/>
      <c r="F62" s="403"/>
      <c r="G62" s="403"/>
      <c r="H62" s="403"/>
      <c r="L62" s="403"/>
      <c r="M62" s="403"/>
      <c r="N62" s="403"/>
      <c r="O62" s="403"/>
      <c r="P62" s="403"/>
      <c r="Q62" s="390"/>
      <c r="R62" s="390"/>
    </row>
    <row r="63" spans="1:18" ht="30" customHeight="1" x14ac:dyDescent="0.25">
      <c r="E63" s="403"/>
      <c r="F63" s="403"/>
      <c r="G63" s="403"/>
      <c r="H63" s="403"/>
      <c r="L63" s="403"/>
      <c r="M63" s="403"/>
      <c r="N63" s="403"/>
      <c r="O63" s="403"/>
      <c r="P63" s="403"/>
      <c r="Q63" s="390"/>
      <c r="R63" s="390"/>
    </row>
    <row r="64" spans="1:18" ht="30" customHeight="1" x14ac:dyDescent="0.25">
      <c r="E64" s="403"/>
      <c r="F64" s="403"/>
      <c r="G64" s="403"/>
      <c r="H64" s="403"/>
      <c r="L64" s="403"/>
      <c r="M64" s="403"/>
      <c r="N64" s="403"/>
      <c r="O64" s="403"/>
      <c r="P64" s="403"/>
      <c r="Q64" s="390"/>
      <c r="R64" s="390"/>
    </row>
    <row r="65" spans="1:18" ht="30" customHeight="1" x14ac:dyDescent="0.25">
      <c r="E65" s="403"/>
      <c r="F65" s="403"/>
      <c r="G65" s="403"/>
      <c r="H65" s="403"/>
      <c r="L65" s="403"/>
      <c r="M65" s="403"/>
      <c r="N65" s="403"/>
      <c r="O65" s="403"/>
      <c r="P65" s="403"/>
      <c r="Q65" s="390"/>
      <c r="R65" s="390"/>
    </row>
    <row r="66" spans="1:18" ht="30" customHeight="1" x14ac:dyDescent="0.25">
      <c r="E66" s="403"/>
      <c r="F66" s="403"/>
      <c r="G66" s="403"/>
      <c r="H66" s="403"/>
      <c r="L66" s="403"/>
      <c r="M66" s="403"/>
      <c r="N66" s="403"/>
      <c r="O66" s="403"/>
      <c r="P66" s="403"/>
      <c r="Q66" s="390"/>
      <c r="R66" s="390"/>
    </row>
    <row r="67" spans="1:18" ht="30" customHeight="1" x14ac:dyDescent="0.25">
      <c r="E67" s="403"/>
      <c r="F67" s="403"/>
      <c r="G67" s="403"/>
      <c r="H67" s="403"/>
      <c r="L67" s="403"/>
      <c r="M67" s="403"/>
      <c r="N67" s="403"/>
      <c r="O67" s="403"/>
      <c r="P67" s="403"/>
      <c r="Q67" s="390"/>
      <c r="R67" s="390"/>
    </row>
    <row r="68" spans="1:18" ht="30" customHeight="1" x14ac:dyDescent="0.25">
      <c r="E68" s="403"/>
      <c r="F68" s="403"/>
      <c r="G68" s="403"/>
      <c r="H68" s="403"/>
      <c r="K68" s="403"/>
      <c r="L68" s="403"/>
      <c r="M68" s="403"/>
      <c r="N68" s="403"/>
      <c r="O68" s="403"/>
      <c r="P68" s="403"/>
      <c r="Q68" s="390"/>
      <c r="R68" s="390"/>
    </row>
    <row r="69" spans="1:18" ht="30" customHeight="1" x14ac:dyDescent="0.25">
      <c r="A69" s="390"/>
      <c r="B69" s="403"/>
      <c r="C69" s="403"/>
      <c r="D69" s="403"/>
      <c r="E69" s="403"/>
      <c r="F69" s="403"/>
      <c r="G69" s="403"/>
      <c r="H69" s="403"/>
      <c r="K69" s="403"/>
      <c r="L69" s="403"/>
      <c r="M69" s="403"/>
      <c r="N69" s="403"/>
      <c r="O69" s="403"/>
      <c r="P69" s="403"/>
      <c r="Q69" s="390"/>
      <c r="R69" s="390"/>
    </row>
    <row r="70" spans="1:18" ht="30" customHeight="1" x14ac:dyDescent="0.25">
      <c r="A70" s="390"/>
      <c r="B70" s="403"/>
      <c r="C70" s="403"/>
      <c r="D70" s="403"/>
      <c r="E70" s="403"/>
      <c r="F70" s="403"/>
      <c r="G70" s="403"/>
      <c r="H70" s="403"/>
      <c r="I70" s="403"/>
      <c r="J70" s="403"/>
      <c r="K70" s="403"/>
      <c r="L70" s="403"/>
      <c r="M70" s="403"/>
      <c r="N70" s="403"/>
      <c r="O70" s="403"/>
      <c r="P70" s="403"/>
      <c r="Q70" s="390"/>
      <c r="R70" s="390"/>
    </row>
    <row r="71" spans="1:18" ht="30" customHeight="1" x14ac:dyDescent="0.25">
      <c r="A71" s="390"/>
      <c r="B71" s="403"/>
      <c r="C71" s="403"/>
      <c r="D71" s="403"/>
      <c r="E71" s="403"/>
      <c r="F71" s="403"/>
      <c r="G71" s="403"/>
      <c r="H71" s="403"/>
      <c r="I71" s="403"/>
      <c r="J71" s="403"/>
      <c r="K71" s="403"/>
      <c r="L71" s="403"/>
      <c r="M71" s="403"/>
      <c r="N71" s="403"/>
      <c r="O71" s="403"/>
      <c r="P71" s="403"/>
      <c r="Q71" s="390"/>
      <c r="R71" s="390"/>
    </row>
    <row r="72" spans="1:18" ht="15.75" x14ac:dyDescent="0.25">
      <c r="A72" s="390"/>
      <c r="B72" s="403"/>
      <c r="C72" s="403"/>
      <c r="D72" s="403"/>
      <c r="E72" s="403"/>
      <c r="F72" s="403"/>
      <c r="G72" s="403"/>
      <c r="H72" s="403"/>
      <c r="I72" s="403"/>
      <c r="J72" s="403"/>
      <c r="K72" s="403"/>
      <c r="L72" s="403"/>
      <c r="M72" s="403"/>
      <c r="N72" s="403"/>
      <c r="O72" s="403"/>
      <c r="P72" s="403"/>
      <c r="Q72" s="390"/>
      <c r="R72" s="390"/>
    </row>
    <row r="73" spans="1:18" ht="15.75" x14ac:dyDescent="0.25">
      <c r="A73" s="390"/>
      <c r="B73" s="403"/>
      <c r="C73" s="403"/>
      <c r="D73" s="403"/>
      <c r="E73" s="403"/>
      <c r="F73" s="403"/>
      <c r="G73" s="403"/>
      <c r="H73" s="403"/>
      <c r="I73" s="403"/>
      <c r="J73" s="403"/>
      <c r="K73" s="403"/>
      <c r="L73" s="403"/>
      <c r="M73" s="403"/>
      <c r="N73" s="403"/>
      <c r="O73" s="403"/>
      <c r="P73" s="403"/>
      <c r="Q73" s="390"/>
      <c r="R73" s="390"/>
    </row>
    <row r="74" spans="1:18" ht="15.75" x14ac:dyDescent="0.25">
      <c r="A74" s="390"/>
      <c r="B74" s="403"/>
      <c r="C74" s="403"/>
      <c r="D74" s="403"/>
      <c r="E74" s="403"/>
      <c r="F74" s="403"/>
      <c r="G74" s="403"/>
      <c r="H74" s="403"/>
      <c r="I74" s="403"/>
      <c r="J74" s="403"/>
      <c r="K74" s="403"/>
      <c r="L74" s="403"/>
      <c r="M74" s="403"/>
      <c r="N74" s="403"/>
      <c r="O74" s="403"/>
      <c r="P74" s="403"/>
      <c r="Q74" s="390"/>
      <c r="R74" s="390"/>
    </row>
    <row r="75" spans="1:18" ht="15.75" x14ac:dyDescent="0.25">
      <c r="A75" s="390"/>
      <c r="B75" s="403"/>
      <c r="C75" s="403"/>
      <c r="D75" s="403"/>
      <c r="E75" s="403"/>
      <c r="F75" s="403"/>
      <c r="G75" s="403"/>
      <c r="H75" s="403"/>
      <c r="I75" s="403"/>
      <c r="J75" s="403"/>
      <c r="K75" s="403"/>
      <c r="L75" s="403"/>
      <c r="M75" s="403"/>
      <c r="N75" s="403"/>
      <c r="O75" s="403"/>
      <c r="P75" s="403"/>
      <c r="Q75" s="390"/>
      <c r="R75" s="390"/>
    </row>
    <row r="76" spans="1:18" ht="15.75" x14ac:dyDescent="0.25">
      <c r="A76" s="390"/>
      <c r="B76" s="403"/>
      <c r="C76" s="403"/>
      <c r="D76" s="403"/>
      <c r="E76" s="403"/>
      <c r="F76" s="403"/>
      <c r="G76" s="403"/>
      <c r="H76" s="403"/>
      <c r="I76" s="403"/>
      <c r="J76" s="403"/>
      <c r="K76" s="403"/>
      <c r="L76" s="403"/>
      <c r="M76" s="403"/>
      <c r="N76" s="403"/>
      <c r="O76" s="403"/>
      <c r="P76" s="403"/>
      <c r="Q76" s="390"/>
      <c r="R76" s="390"/>
    </row>
    <row r="77" spans="1:18" ht="15.75" x14ac:dyDescent="0.25">
      <c r="A77" s="390"/>
      <c r="B77" s="403"/>
      <c r="C77" s="403"/>
      <c r="D77" s="403"/>
      <c r="E77" s="403"/>
      <c r="F77" s="403"/>
      <c r="G77" s="403"/>
      <c r="H77" s="403"/>
      <c r="I77" s="403"/>
      <c r="J77" s="403"/>
      <c r="K77" s="403"/>
      <c r="L77" s="403"/>
      <c r="M77" s="403"/>
      <c r="N77" s="403"/>
      <c r="O77" s="403"/>
      <c r="P77" s="403"/>
      <c r="Q77" s="390"/>
      <c r="R77" s="390"/>
    </row>
    <row r="78" spans="1:18" ht="15.75" x14ac:dyDescent="0.25">
      <c r="A78" s="390"/>
      <c r="B78" s="403"/>
      <c r="C78" s="403"/>
      <c r="D78" s="403"/>
      <c r="E78" s="403"/>
      <c r="F78" s="403"/>
      <c r="G78" s="403"/>
      <c r="H78" s="403"/>
      <c r="I78" s="403"/>
      <c r="J78" s="403"/>
      <c r="K78" s="403"/>
      <c r="L78" s="403"/>
      <c r="M78" s="403"/>
      <c r="N78" s="403"/>
      <c r="O78" s="403"/>
      <c r="P78" s="403"/>
      <c r="Q78" s="390"/>
      <c r="R78" s="390"/>
    </row>
    <row r="79" spans="1:18" ht="15.75" x14ac:dyDescent="0.25">
      <c r="A79" s="390"/>
      <c r="B79" s="403"/>
      <c r="C79" s="403"/>
      <c r="D79" s="403"/>
      <c r="E79" s="403"/>
      <c r="F79" s="403"/>
      <c r="G79" s="403"/>
      <c r="H79" s="403"/>
      <c r="I79" s="403"/>
      <c r="J79" s="403"/>
      <c r="K79" s="403"/>
      <c r="L79" s="403"/>
      <c r="M79" s="403"/>
      <c r="N79" s="403"/>
      <c r="O79" s="403"/>
      <c r="P79" s="403"/>
      <c r="Q79" s="390"/>
      <c r="R79" s="390"/>
    </row>
    <row r="80" spans="1:18" ht="15.75" x14ac:dyDescent="0.25">
      <c r="A80" s="390"/>
      <c r="B80" s="403"/>
      <c r="C80" s="403"/>
      <c r="D80" s="403"/>
      <c r="E80" s="403"/>
      <c r="F80" s="403"/>
      <c r="G80" s="403"/>
      <c r="H80" s="403"/>
      <c r="I80" s="403"/>
      <c r="J80" s="403"/>
      <c r="K80" s="403"/>
      <c r="L80" s="403"/>
      <c r="M80" s="403"/>
      <c r="N80" s="403"/>
      <c r="O80" s="403"/>
      <c r="P80" s="403"/>
      <c r="Q80" s="390"/>
      <c r="R80" s="390"/>
    </row>
    <row r="81" spans="1:18" ht="15.75" x14ac:dyDescent="0.25">
      <c r="A81" s="390"/>
      <c r="B81" s="403"/>
      <c r="C81" s="403"/>
      <c r="D81" s="403"/>
      <c r="E81" s="403"/>
      <c r="F81" s="403"/>
      <c r="G81" s="403"/>
      <c r="H81" s="403"/>
      <c r="I81" s="403"/>
      <c r="J81" s="403"/>
      <c r="K81" s="403"/>
      <c r="L81" s="403"/>
      <c r="M81" s="403"/>
      <c r="N81" s="403"/>
      <c r="O81" s="403"/>
      <c r="P81" s="403"/>
      <c r="Q81" s="390"/>
      <c r="R81" s="390"/>
    </row>
    <row r="82" spans="1:18" ht="15.75" x14ac:dyDescent="0.25">
      <c r="A82" s="390"/>
      <c r="B82" s="403"/>
      <c r="C82" s="403"/>
      <c r="D82" s="403"/>
      <c r="E82" s="403"/>
      <c r="F82" s="403"/>
      <c r="G82" s="403"/>
      <c r="H82" s="403"/>
      <c r="I82" s="403"/>
      <c r="J82" s="403"/>
      <c r="K82" s="403"/>
      <c r="L82" s="403"/>
      <c r="M82" s="403"/>
      <c r="N82" s="403"/>
      <c r="O82" s="403"/>
      <c r="P82" s="403"/>
      <c r="Q82" s="390"/>
      <c r="R82" s="390"/>
    </row>
    <row r="83" spans="1:18" ht="15.75" x14ac:dyDescent="0.25">
      <c r="A83" s="390"/>
      <c r="B83" s="403"/>
      <c r="C83" s="403"/>
      <c r="D83" s="403"/>
      <c r="E83" s="403"/>
      <c r="F83" s="403"/>
      <c r="G83" s="403"/>
      <c r="H83" s="403"/>
      <c r="I83" s="403"/>
      <c r="J83" s="403"/>
      <c r="K83" s="403"/>
      <c r="L83" s="403"/>
      <c r="M83" s="403"/>
      <c r="N83" s="403"/>
      <c r="O83" s="403"/>
      <c r="P83" s="403"/>
      <c r="Q83" s="390"/>
      <c r="R83" s="390"/>
    </row>
    <row r="84" spans="1:18" ht="15.75" x14ac:dyDescent="0.25">
      <c r="A84" s="390"/>
      <c r="B84" s="403"/>
      <c r="C84" s="403"/>
      <c r="D84" s="403"/>
      <c r="E84" s="403"/>
      <c r="F84" s="403"/>
      <c r="G84" s="403"/>
      <c r="H84" s="403"/>
      <c r="I84" s="403"/>
      <c r="J84" s="403"/>
      <c r="K84" s="403"/>
      <c r="L84" s="403"/>
      <c r="M84" s="403"/>
      <c r="N84" s="403"/>
      <c r="O84" s="403"/>
      <c r="P84" s="403"/>
      <c r="Q84" s="390"/>
      <c r="R84" s="390"/>
    </row>
    <row r="85" spans="1:18" ht="15.75" x14ac:dyDescent="0.25">
      <c r="A85" s="390"/>
      <c r="B85" s="403"/>
      <c r="C85" s="403"/>
      <c r="D85" s="403"/>
      <c r="E85" s="403"/>
      <c r="F85" s="403"/>
      <c r="G85" s="403"/>
      <c r="H85" s="403"/>
      <c r="I85" s="403"/>
      <c r="J85" s="403"/>
      <c r="K85" s="403"/>
      <c r="L85" s="403"/>
      <c r="M85" s="403"/>
      <c r="N85" s="403"/>
      <c r="O85" s="403"/>
      <c r="P85" s="403"/>
      <c r="Q85" s="390"/>
      <c r="R85" s="390"/>
    </row>
    <row r="86" spans="1:18" ht="15.75" x14ac:dyDescent="0.25">
      <c r="A86" s="390"/>
      <c r="B86" s="403"/>
      <c r="C86" s="403"/>
      <c r="D86" s="403"/>
      <c r="E86" s="403"/>
      <c r="F86" s="403"/>
      <c r="G86" s="403"/>
      <c r="H86" s="403"/>
      <c r="I86" s="403"/>
      <c r="J86" s="403"/>
      <c r="K86" s="403"/>
      <c r="L86" s="403"/>
      <c r="M86" s="403"/>
      <c r="N86" s="403"/>
      <c r="O86" s="403"/>
      <c r="P86" s="403"/>
      <c r="Q86" s="390"/>
      <c r="R86" s="390"/>
    </row>
    <row r="87" spans="1:18" ht="15.75" x14ac:dyDescent="0.25">
      <c r="A87" s="390"/>
      <c r="B87" s="403"/>
      <c r="C87" s="403"/>
      <c r="D87" s="403"/>
      <c r="E87" s="403"/>
      <c r="F87" s="403"/>
      <c r="G87" s="403"/>
      <c r="H87" s="403"/>
      <c r="I87" s="403"/>
      <c r="J87" s="403"/>
      <c r="K87" s="403"/>
      <c r="L87" s="403"/>
      <c r="M87" s="403"/>
      <c r="N87" s="403"/>
      <c r="O87" s="403"/>
      <c r="P87" s="403"/>
      <c r="Q87" s="390"/>
      <c r="R87" s="390"/>
    </row>
    <row r="88" spans="1:18" ht="15.75" x14ac:dyDescent="0.25">
      <c r="A88" s="390"/>
      <c r="B88" s="403"/>
      <c r="C88" s="403"/>
      <c r="D88" s="403"/>
      <c r="E88" s="403"/>
      <c r="F88" s="403"/>
      <c r="G88" s="403"/>
      <c r="H88" s="403"/>
      <c r="I88" s="403"/>
      <c r="J88" s="403"/>
      <c r="K88" s="403"/>
      <c r="L88" s="403"/>
      <c r="M88" s="403"/>
      <c r="N88" s="403"/>
      <c r="O88" s="403"/>
      <c r="P88" s="403"/>
      <c r="Q88" s="390"/>
      <c r="R88" s="390"/>
    </row>
    <row r="89" spans="1:18" ht="15.75" x14ac:dyDescent="0.25">
      <c r="A89" s="390"/>
      <c r="B89" s="403"/>
      <c r="C89" s="403"/>
      <c r="D89" s="403"/>
      <c r="E89" s="403"/>
      <c r="F89" s="403"/>
      <c r="G89" s="403"/>
      <c r="H89" s="403"/>
      <c r="I89" s="403"/>
      <c r="J89" s="403"/>
      <c r="K89" s="403"/>
      <c r="L89" s="403"/>
      <c r="M89" s="403"/>
      <c r="N89" s="403"/>
      <c r="O89" s="403"/>
      <c r="P89" s="403"/>
      <c r="Q89" s="390"/>
      <c r="R89" s="390"/>
    </row>
    <row r="90" spans="1:18" ht="15.75" x14ac:dyDescent="0.25">
      <c r="A90" s="390"/>
      <c r="B90" s="403"/>
      <c r="C90" s="403"/>
      <c r="D90" s="403"/>
      <c r="E90" s="403"/>
      <c r="F90" s="403"/>
      <c r="G90" s="403"/>
      <c r="H90" s="403"/>
      <c r="I90" s="403"/>
      <c r="J90" s="403"/>
      <c r="K90" s="403"/>
      <c r="L90" s="403"/>
      <c r="M90" s="403"/>
      <c r="N90" s="403"/>
      <c r="O90" s="403"/>
      <c r="P90" s="403"/>
      <c r="Q90" s="390"/>
      <c r="R90" s="390"/>
    </row>
    <row r="91" spans="1:18" ht="15.75" x14ac:dyDescent="0.25">
      <c r="A91" s="390"/>
      <c r="B91" s="403"/>
      <c r="C91" s="403"/>
      <c r="D91" s="403"/>
      <c r="E91" s="403"/>
      <c r="F91" s="403"/>
      <c r="G91" s="403"/>
      <c r="H91" s="403"/>
      <c r="I91" s="403"/>
      <c r="J91" s="403"/>
      <c r="K91" s="403"/>
      <c r="L91" s="403"/>
      <c r="M91" s="403"/>
      <c r="N91" s="403"/>
      <c r="O91" s="403"/>
      <c r="P91" s="403"/>
      <c r="Q91" s="390"/>
      <c r="R91" s="390"/>
    </row>
    <row r="92" spans="1:18" ht="15.75" x14ac:dyDescent="0.25">
      <c r="A92" s="390"/>
      <c r="B92" s="403"/>
      <c r="C92" s="403"/>
      <c r="D92" s="403"/>
      <c r="E92" s="403"/>
      <c r="F92" s="403"/>
      <c r="G92" s="403"/>
      <c r="H92" s="403"/>
      <c r="I92" s="403"/>
      <c r="J92" s="403"/>
      <c r="K92" s="403"/>
      <c r="L92" s="403"/>
      <c r="M92" s="403"/>
      <c r="N92" s="403"/>
      <c r="O92" s="403"/>
      <c r="P92" s="403"/>
      <c r="Q92" s="390"/>
      <c r="R92" s="390"/>
    </row>
    <row r="93" spans="1:18" ht="15.75" x14ac:dyDescent="0.25">
      <c r="A93" s="390"/>
      <c r="B93" s="403"/>
      <c r="C93" s="403"/>
      <c r="D93" s="403"/>
      <c r="E93" s="403"/>
      <c r="F93" s="403"/>
      <c r="G93" s="403"/>
      <c r="H93" s="403"/>
      <c r="I93" s="403"/>
      <c r="J93" s="403"/>
      <c r="K93" s="403"/>
      <c r="L93" s="403"/>
      <c r="M93" s="403"/>
      <c r="N93" s="403"/>
      <c r="O93" s="403"/>
      <c r="P93" s="403"/>
      <c r="Q93" s="390"/>
      <c r="R93" s="390"/>
    </row>
    <row r="94" spans="1:18" ht="15.75" x14ac:dyDescent="0.25">
      <c r="A94" s="390"/>
      <c r="B94" s="403"/>
      <c r="C94" s="403"/>
      <c r="D94" s="403"/>
      <c r="E94" s="403"/>
      <c r="F94" s="403"/>
      <c r="G94" s="403"/>
      <c r="H94" s="403"/>
      <c r="I94" s="403"/>
      <c r="J94" s="403"/>
      <c r="K94" s="403"/>
      <c r="L94" s="403"/>
      <c r="M94" s="403"/>
      <c r="N94" s="403"/>
      <c r="O94" s="403"/>
      <c r="P94" s="403"/>
      <c r="Q94" s="390"/>
      <c r="R94" s="390"/>
    </row>
    <row r="95" spans="1:18" ht="15.75" x14ac:dyDescent="0.25">
      <c r="A95" s="390"/>
      <c r="B95" s="403"/>
      <c r="C95" s="403"/>
      <c r="D95" s="403"/>
      <c r="E95" s="403"/>
      <c r="F95" s="403"/>
      <c r="G95" s="403"/>
      <c r="H95" s="403"/>
      <c r="I95" s="403"/>
      <c r="J95" s="403"/>
      <c r="K95" s="403"/>
      <c r="L95" s="403"/>
      <c r="M95" s="403"/>
      <c r="N95" s="403"/>
      <c r="O95" s="403"/>
      <c r="P95" s="403"/>
      <c r="Q95" s="390"/>
      <c r="R95" s="390"/>
    </row>
    <row r="96" spans="1:18" ht="15.75" x14ac:dyDescent="0.25">
      <c r="A96" s="390"/>
      <c r="B96" s="403"/>
      <c r="C96" s="403"/>
      <c r="D96" s="403"/>
      <c r="E96" s="403"/>
      <c r="F96" s="403"/>
      <c r="G96" s="403"/>
      <c r="H96" s="403"/>
      <c r="I96" s="403"/>
      <c r="J96" s="403"/>
      <c r="K96" s="403"/>
      <c r="L96" s="403"/>
      <c r="M96" s="403"/>
      <c r="N96" s="403"/>
      <c r="O96" s="403"/>
      <c r="P96" s="403"/>
      <c r="Q96" s="390"/>
      <c r="R96" s="390"/>
    </row>
    <row r="97" spans="1:18" ht="15.75" x14ac:dyDescent="0.25">
      <c r="A97" s="390"/>
      <c r="B97" s="403"/>
      <c r="C97" s="403"/>
      <c r="D97" s="403"/>
      <c r="E97" s="403"/>
      <c r="F97" s="403"/>
      <c r="G97" s="403"/>
      <c r="H97" s="403"/>
      <c r="I97" s="403"/>
      <c r="J97" s="403"/>
      <c r="K97" s="403"/>
      <c r="L97" s="403"/>
      <c r="M97" s="403"/>
      <c r="N97" s="403"/>
      <c r="O97" s="403"/>
      <c r="P97" s="403"/>
      <c r="Q97" s="390"/>
      <c r="R97" s="390"/>
    </row>
    <row r="98" spans="1:18" ht="15.75" x14ac:dyDescent="0.25">
      <c r="A98" s="390"/>
      <c r="B98" s="403"/>
      <c r="C98" s="403"/>
      <c r="D98" s="403"/>
      <c r="E98" s="403"/>
      <c r="F98" s="403"/>
      <c r="G98" s="403"/>
      <c r="H98" s="403"/>
      <c r="I98" s="403"/>
      <c r="J98" s="403"/>
      <c r="K98" s="403"/>
      <c r="L98" s="403"/>
      <c r="M98" s="403"/>
      <c r="N98" s="403"/>
      <c r="O98" s="403"/>
      <c r="P98" s="403"/>
      <c r="Q98" s="390"/>
      <c r="R98" s="390"/>
    </row>
    <row r="99" spans="1:18" ht="15.75" x14ac:dyDescent="0.25">
      <c r="A99" s="390"/>
      <c r="B99" s="403"/>
      <c r="C99" s="403"/>
      <c r="D99" s="403"/>
      <c r="E99" s="403"/>
      <c r="F99" s="403"/>
      <c r="G99" s="403"/>
      <c r="H99" s="403"/>
      <c r="I99" s="403"/>
      <c r="J99" s="403"/>
      <c r="K99" s="403"/>
      <c r="L99" s="403"/>
      <c r="M99" s="403"/>
      <c r="N99" s="403"/>
      <c r="O99" s="403"/>
      <c r="P99" s="403"/>
      <c r="Q99" s="390"/>
      <c r="R99" s="390"/>
    </row>
    <row r="100" spans="1:18" ht="15.75" x14ac:dyDescent="0.25">
      <c r="A100" s="390"/>
      <c r="B100" s="403"/>
      <c r="C100" s="403"/>
      <c r="D100" s="403"/>
      <c r="E100" s="403"/>
      <c r="F100" s="403"/>
      <c r="G100" s="403"/>
      <c r="H100" s="403"/>
      <c r="I100" s="403"/>
      <c r="J100" s="403"/>
      <c r="K100" s="403"/>
      <c r="L100" s="403"/>
      <c r="M100" s="403"/>
      <c r="N100" s="403"/>
      <c r="O100" s="403"/>
      <c r="P100" s="403"/>
      <c r="Q100" s="390"/>
      <c r="R100" s="390"/>
    </row>
    <row r="101" spans="1:18" ht="15.75" x14ac:dyDescent="0.25">
      <c r="A101" s="390"/>
      <c r="B101" s="403"/>
      <c r="C101" s="403"/>
      <c r="D101" s="403"/>
      <c r="E101" s="403"/>
      <c r="F101" s="403"/>
      <c r="G101" s="403"/>
      <c r="H101" s="403"/>
      <c r="I101" s="403"/>
      <c r="J101" s="403"/>
      <c r="K101" s="403"/>
      <c r="L101" s="403"/>
      <c r="M101" s="403"/>
      <c r="N101" s="403"/>
      <c r="O101" s="403"/>
      <c r="P101" s="403"/>
      <c r="Q101" s="390"/>
      <c r="R101" s="390"/>
    </row>
    <row r="102" spans="1:18" ht="15.75" x14ac:dyDescent="0.25">
      <c r="A102" s="390"/>
      <c r="B102" s="403"/>
      <c r="C102" s="403"/>
      <c r="D102" s="403"/>
      <c r="E102" s="403"/>
      <c r="F102" s="403"/>
      <c r="G102" s="403"/>
      <c r="H102" s="403"/>
      <c r="I102" s="403"/>
      <c r="J102" s="403"/>
      <c r="K102" s="403"/>
      <c r="L102" s="403"/>
      <c r="M102" s="403"/>
      <c r="N102" s="403"/>
      <c r="O102" s="403"/>
      <c r="P102" s="403"/>
      <c r="Q102" s="390"/>
      <c r="R102" s="390"/>
    </row>
    <row r="103" spans="1:18" x14ac:dyDescent="0.25">
      <c r="B103" s="72"/>
      <c r="C103" s="72"/>
      <c r="D103" s="72"/>
      <c r="E103" s="72"/>
      <c r="F103" s="72"/>
      <c r="G103" s="72"/>
      <c r="H103" s="72"/>
      <c r="I103" s="72"/>
      <c r="J103" s="72"/>
      <c r="K103" s="72"/>
      <c r="L103" s="72"/>
      <c r="M103" s="72"/>
      <c r="N103" s="72"/>
      <c r="O103" s="72"/>
      <c r="P103" s="72"/>
    </row>
    <row r="104" spans="1:18" x14ac:dyDescent="0.25">
      <c r="B104" s="72"/>
      <c r="C104" s="72"/>
      <c r="D104" s="72"/>
      <c r="E104" s="72"/>
      <c r="F104" s="72"/>
      <c r="G104" s="72"/>
      <c r="H104" s="72"/>
      <c r="I104" s="72"/>
      <c r="J104" s="72"/>
      <c r="K104" s="72"/>
      <c r="L104" s="72"/>
      <c r="M104" s="72"/>
      <c r="N104" s="72"/>
      <c r="O104" s="72"/>
      <c r="P104" s="72"/>
    </row>
    <row r="105" spans="1:18" x14ac:dyDescent="0.25">
      <c r="B105" s="72"/>
      <c r="C105" s="72"/>
      <c r="D105" s="72"/>
      <c r="E105" s="72"/>
      <c r="F105" s="72"/>
      <c r="G105" s="72"/>
      <c r="H105" s="72"/>
      <c r="I105" s="72"/>
      <c r="J105" s="72"/>
      <c r="K105" s="72"/>
      <c r="L105" s="72"/>
      <c r="M105" s="72"/>
      <c r="N105" s="72"/>
      <c r="O105" s="72"/>
      <c r="P105" s="72"/>
    </row>
    <row r="106" spans="1:18" x14ac:dyDescent="0.25">
      <c r="B106" s="72"/>
      <c r="C106" s="72"/>
      <c r="D106" s="72"/>
      <c r="E106" s="72"/>
      <c r="F106" s="72"/>
      <c r="G106" s="72"/>
      <c r="H106" s="72"/>
      <c r="I106" s="72"/>
      <c r="J106" s="72"/>
      <c r="K106" s="72"/>
      <c r="L106" s="72"/>
      <c r="M106" s="72"/>
      <c r="N106" s="72"/>
      <c r="O106" s="72"/>
      <c r="P106" s="72"/>
    </row>
    <row r="107" spans="1:18" x14ac:dyDescent="0.25">
      <c r="B107" s="72"/>
      <c r="C107" s="72"/>
      <c r="D107" s="72"/>
      <c r="E107" s="72"/>
      <c r="F107" s="72"/>
      <c r="G107" s="72"/>
      <c r="H107" s="72"/>
      <c r="I107" s="72"/>
      <c r="J107" s="72"/>
      <c r="K107" s="72"/>
      <c r="L107" s="72"/>
      <c r="M107" s="72"/>
      <c r="N107" s="72"/>
      <c r="O107" s="72"/>
      <c r="P107" s="72"/>
    </row>
    <row r="108" spans="1:18" x14ac:dyDescent="0.25">
      <c r="B108" s="72"/>
      <c r="C108" s="72"/>
      <c r="D108" s="72"/>
      <c r="E108" s="72"/>
      <c r="F108" s="72"/>
      <c r="G108" s="72"/>
      <c r="H108" s="72"/>
      <c r="I108" s="72"/>
      <c r="J108" s="72"/>
      <c r="K108" s="72"/>
      <c r="L108" s="72"/>
      <c r="M108" s="72"/>
      <c r="N108" s="72"/>
      <c r="O108" s="72"/>
      <c r="P108" s="72"/>
    </row>
    <row r="109" spans="1:18" x14ac:dyDescent="0.25">
      <c r="B109" s="72"/>
      <c r="C109" s="72"/>
      <c r="D109" s="72"/>
      <c r="E109" s="72"/>
      <c r="F109" s="72"/>
      <c r="G109" s="72"/>
      <c r="H109" s="72"/>
      <c r="I109" s="72"/>
      <c r="J109" s="72"/>
      <c r="K109" s="72"/>
      <c r="L109" s="72"/>
      <c r="M109" s="72"/>
      <c r="N109" s="72"/>
      <c r="O109" s="72"/>
      <c r="P109" s="72"/>
    </row>
    <row r="110" spans="1:18" x14ac:dyDescent="0.25">
      <c r="B110" s="72"/>
      <c r="C110" s="72"/>
      <c r="D110" s="72"/>
      <c r="E110" s="72"/>
      <c r="F110" s="72"/>
      <c r="G110" s="72"/>
      <c r="H110" s="72"/>
      <c r="I110" s="72"/>
      <c r="J110" s="72"/>
      <c r="K110" s="72"/>
      <c r="L110" s="72"/>
      <c r="M110" s="72"/>
      <c r="N110" s="72"/>
      <c r="O110" s="72"/>
      <c r="P110" s="72"/>
    </row>
    <row r="111" spans="1:18" x14ac:dyDescent="0.25">
      <c r="B111" s="72"/>
      <c r="C111" s="72"/>
      <c r="D111" s="72"/>
      <c r="E111" s="72"/>
      <c r="F111" s="72"/>
      <c r="G111" s="72"/>
      <c r="H111" s="72"/>
      <c r="I111" s="72"/>
      <c r="J111" s="72"/>
      <c r="K111" s="72"/>
      <c r="L111" s="72"/>
      <c r="M111" s="72"/>
      <c r="N111" s="72"/>
      <c r="O111" s="72"/>
      <c r="P111" s="72"/>
    </row>
    <row r="112" spans="1:18" x14ac:dyDescent="0.25">
      <c r="B112" s="72"/>
      <c r="C112" s="72"/>
      <c r="D112" s="72"/>
      <c r="E112" s="72"/>
      <c r="F112" s="72"/>
      <c r="G112" s="72"/>
      <c r="H112" s="72"/>
      <c r="I112" s="72"/>
      <c r="J112" s="72"/>
      <c r="K112" s="72"/>
      <c r="L112" s="72"/>
      <c r="M112" s="72"/>
      <c r="N112" s="72"/>
      <c r="O112" s="72"/>
      <c r="P112" s="72"/>
    </row>
    <row r="113" spans="2:16" x14ac:dyDescent="0.25">
      <c r="B113" s="72"/>
      <c r="C113" s="72"/>
      <c r="D113" s="72"/>
      <c r="E113" s="72"/>
      <c r="F113" s="72"/>
      <c r="G113" s="72"/>
      <c r="H113" s="72"/>
      <c r="I113" s="72"/>
      <c r="J113" s="72"/>
      <c r="K113" s="72"/>
      <c r="L113" s="72"/>
      <c r="M113" s="72"/>
      <c r="N113" s="72"/>
      <c r="O113" s="72"/>
      <c r="P113" s="72"/>
    </row>
    <row r="114" spans="2:16" x14ac:dyDescent="0.25">
      <c r="B114" s="72"/>
      <c r="C114" s="72"/>
      <c r="D114" s="72"/>
      <c r="E114" s="72"/>
      <c r="F114" s="72"/>
      <c r="G114" s="72"/>
      <c r="H114" s="72"/>
      <c r="I114" s="72"/>
      <c r="J114" s="72"/>
      <c r="K114" s="72"/>
      <c r="L114" s="72"/>
      <c r="M114" s="72"/>
      <c r="N114" s="72"/>
      <c r="O114" s="72"/>
      <c r="P114" s="72"/>
    </row>
    <row r="115" spans="2:16" x14ac:dyDescent="0.25">
      <c r="B115" s="72"/>
      <c r="C115" s="72"/>
      <c r="D115" s="72"/>
      <c r="E115" s="72"/>
      <c r="F115" s="72"/>
      <c r="G115" s="72"/>
      <c r="H115" s="72"/>
      <c r="I115" s="72"/>
      <c r="J115" s="72"/>
      <c r="K115" s="72"/>
      <c r="L115" s="72"/>
      <c r="M115" s="72"/>
      <c r="N115" s="72"/>
      <c r="O115" s="72"/>
      <c r="P115" s="72"/>
    </row>
    <row r="116" spans="2:16" x14ac:dyDescent="0.25">
      <c r="B116" s="72"/>
      <c r="C116" s="72"/>
      <c r="D116" s="72"/>
      <c r="E116" s="72"/>
      <c r="F116" s="72"/>
      <c r="G116" s="72"/>
      <c r="H116" s="72"/>
      <c r="I116" s="72"/>
      <c r="J116" s="72"/>
      <c r="K116" s="72"/>
      <c r="L116" s="72"/>
      <c r="M116" s="72"/>
      <c r="N116" s="72"/>
      <c r="O116" s="72"/>
      <c r="P116" s="72"/>
    </row>
    <row r="117" spans="2:16" x14ac:dyDescent="0.25">
      <c r="B117" s="72"/>
      <c r="C117" s="72"/>
      <c r="D117" s="72"/>
      <c r="E117" s="72"/>
      <c r="F117" s="72"/>
      <c r="G117" s="72"/>
      <c r="H117" s="72"/>
      <c r="I117" s="72"/>
      <c r="J117" s="72"/>
      <c r="K117" s="72"/>
      <c r="L117" s="72"/>
      <c r="M117" s="72"/>
      <c r="N117" s="72"/>
      <c r="O117" s="72"/>
      <c r="P117" s="72"/>
    </row>
    <row r="118" spans="2:16" x14ac:dyDescent="0.25">
      <c r="B118" s="72"/>
      <c r="C118" s="72"/>
      <c r="D118" s="72"/>
      <c r="E118" s="72"/>
      <c r="F118" s="72"/>
      <c r="G118" s="72"/>
      <c r="H118" s="72"/>
      <c r="I118" s="72"/>
      <c r="J118" s="72"/>
      <c r="K118" s="72"/>
      <c r="L118" s="72"/>
      <c r="M118" s="72"/>
      <c r="N118" s="72"/>
      <c r="O118" s="72"/>
      <c r="P118" s="72"/>
    </row>
    <row r="119" spans="2:16" x14ac:dyDescent="0.25">
      <c r="B119" s="72"/>
      <c r="C119" s="72"/>
      <c r="D119" s="72"/>
      <c r="E119" s="72"/>
      <c r="F119" s="72"/>
      <c r="G119" s="72"/>
      <c r="H119" s="72"/>
      <c r="I119" s="72"/>
      <c r="J119" s="72"/>
      <c r="K119" s="72"/>
      <c r="L119" s="72"/>
      <c r="M119" s="72"/>
      <c r="N119" s="72"/>
      <c r="O119" s="72"/>
      <c r="P119" s="72"/>
    </row>
    <row r="120" spans="2:16" x14ac:dyDescent="0.25">
      <c r="B120" s="72"/>
      <c r="C120" s="72"/>
      <c r="D120" s="72"/>
      <c r="E120" s="72"/>
      <c r="F120" s="72"/>
      <c r="G120" s="72"/>
      <c r="H120" s="72"/>
      <c r="I120" s="72"/>
      <c r="J120" s="72"/>
      <c r="K120" s="72"/>
      <c r="L120" s="72"/>
      <c r="M120" s="72"/>
      <c r="N120" s="72"/>
      <c r="O120" s="72"/>
      <c r="P120" s="72"/>
    </row>
    <row r="121" spans="2:16" x14ac:dyDescent="0.25">
      <c r="B121" s="72"/>
      <c r="C121" s="72"/>
      <c r="D121" s="72"/>
      <c r="E121" s="72"/>
      <c r="F121" s="72"/>
      <c r="G121" s="72"/>
      <c r="H121" s="72"/>
      <c r="I121" s="72"/>
      <c r="J121" s="72"/>
      <c r="K121" s="72"/>
      <c r="L121" s="72"/>
      <c r="M121" s="72"/>
      <c r="N121" s="72"/>
      <c r="O121" s="72"/>
      <c r="P121" s="72"/>
    </row>
    <row r="122" spans="2:16" x14ac:dyDescent="0.25">
      <c r="B122" s="72"/>
      <c r="C122" s="72"/>
      <c r="D122" s="72"/>
      <c r="E122" s="72"/>
      <c r="F122" s="72"/>
      <c r="G122" s="72"/>
      <c r="H122" s="72"/>
      <c r="I122" s="72"/>
      <c r="J122" s="72"/>
      <c r="K122" s="72"/>
      <c r="L122" s="72"/>
      <c r="M122" s="72"/>
      <c r="N122" s="72"/>
      <c r="O122" s="72"/>
      <c r="P122" s="72"/>
    </row>
    <row r="123" spans="2:16" x14ac:dyDescent="0.25">
      <c r="B123" s="72"/>
      <c r="C123" s="72"/>
      <c r="D123" s="72"/>
      <c r="E123" s="72"/>
      <c r="F123" s="72"/>
      <c r="G123" s="72"/>
      <c r="H123" s="72"/>
      <c r="I123" s="72"/>
      <c r="J123" s="72"/>
      <c r="K123" s="72"/>
      <c r="L123" s="72"/>
      <c r="M123" s="72"/>
      <c r="N123" s="72"/>
      <c r="O123" s="72"/>
      <c r="P123" s="72"/>
    </row>
    <row r="124" spans="2:16" x14ac:dyDescent="0.25">
      <c r="B124" s="72"/>
      <c r="C124" s="72"/>
      <c r="D124" s="72"/>
      <c r="E124" s="72"/>
      <c r="F124" s="72"/>
      <c r="G124" s="72"/>
      <c r="H124" s="72"/>
      <c r="I124" s="72"/>
      <c r="J124" s="72"/>
      <c r="K124" s="72"/>
      <c r="L124" s="72"/>
      <c r="M124" s="72"/>
      <c r="N124" s="72"/>
      <c r="O124" s="72"/>
      <c r="P124" s="72"/>
    </row>
    <row r="125" spans="2:16" x14ac:dyDescent="0.25">
      <c r="B125" s="72"/>
      <c r="C125" s="72"/>
      <c r="D125" s="72"/>
      <c r="E125" s="72"/>
      <c r="F125" s="72"/>
      <c r="G125" s="72"/>
      <c r="H125" s="72"/>
      <c r="I125" s="72"/>
      <c r="J125" s="72"/>
      <c r="K125" s="72"/>
      <c r="L125" s="72"/>
      <c r="M125" s="72"/>
      <c r="N125" s="72"/>
      <c r="O125" s="72"/>
      <c r="P125" s="72"/>
    </row>
    <row r="126" spans="2:16" x14ac:dyDescent="0.25">
      <c r="B126" s="72"/>
      <c r="C126" s="72"/>
      <c r="D126" s="72"/>
      <c r="E126" s="72"/>
      <c r="F126" s="72"/>
      <c r="G126" s="72"/>
      <c r="H126" s="72"/>
      <c r="I126" s="72"/>
      <c r="J126" s="72"/>
      <c r="K126" s="72"/>
      <c r="L126" s="72"/>
      <c r="M126" s="72"/>
      <c r="N126" s="72"/>
      <c r="O126" s="72"/>
      <c r="P126" s="72"/>
    </row>
    <row r="127" spans="2:16" x14ac:dyDescent="0.25">
      <c r="B127" s="72"/>
      <c r="C127" s="72"/>
      <c r="D127" s="72"/>
      <c r="E127" s="72"/>
      <c r="F127" s="72"/>
      <c r="G127" s="72"/>
      <c r="H127" s="72"/>
      <c r="I127" s="72"/>
      <c r="J127" s="72"/>
      <c r="K127" s="72"/>
      <c r="L127" s="72"/>
      <c r="M127" s="72"/>
      <c r="N127" s="72"/>
      <c r="O127" s="72"/>
      <c r="P127" s="72"/>
    </row>
    <row r="128" spans="2:16" x14ac:dyDescent="0.25">
      <c r="B128" s="72"/>
      <c r="C128" s="72"/>
      <c r="D128" s="72"/>
      <c r="E128" s="72"/>
      <c r="F128" s="72"/>
      <c r="G128" s="72"/>
      <c r="H128" s="72"/>
      <c r="I128" s="72"/>
      <c r="J128" s="72"/>
      <c r="K128" s="72"/>
      <c r="L128" s="72"/>
      <c r="M128" s="72"/>
      <c r="N128" s="72"/>
      <c r="O128" s="72"/>
      <c r="P128" s="72"/>
    </row>
    <row r="129" spans="2:16" x14ac:dyDescent="0.25">
      <c r="B129" s="72"/>
      <c r="C129" s="72"/>
      <c r="D129" s="72"/>
      <c r="E129" s="72"/>
      <c r="F129" s="72"/>
      <c r="G129" s="72"/>
      <c r="H129" s="72"/>
      <c r="I129" s="72"/>
      <c r="J129" s="72"/>
      <c r="K129" s="72"/>
      <c r="L129" s="72"/>
      <c r="M129" s="72"/>
      <c r="N129" s="72"/>
      <c r="O129" s="72"/>
      <c r="P129" s="72"/>
    </row>
    <row r="130" spans="2:16" x14ac:dyDescent="0.25">
      <c r="B130" s="72"/>
      <c r="C130" s="72"/>
      <c r="D130" s="72"/>
      <c r="E130" s="72"/>
      <c r="F130" s="72"/>
      <c r="G130" s="72"/>
      <c r="H130" s="72"/>
      <c r="I130" s="72"/>
      <c r="J130" s="72"/>
      <c r="K130" s="72"/>
      <c r="L130" s="72"/>
      <c r="M130" s="72"/>
      <c r="N130" s="72"/>
      <c r="O130" s="72"/>
      <c r="P130" s="72"/>
    </row>
    <row r="131" spans="2:16" x14ac:dyDescent="0.25">
      <c r="B131" s="72"/>
      <c r="C131" s="72"/>
      <c r="D131" s="72"/>
      <c r="E131" s="72"/>
      <c r="F131" s="72"/>
      <c r="G131" s="72"/>
      <c r="H131" s="72"/>
      <c r="I131" s="72"/>
      <c r="J131" s="72"/>
      <c r="K131" s="72"/>
      <c r="L131" s="72"/>
      <c r="M131" s="72"/>
      <c r="N131" s="72"/>
      <c r="O131" s="72"/>
      <c r="P131" s="72"/>
    </row>
    <row r="132" spans="2:16" x14ac:dyDescent="0.25">
      <c r="B132" s="72"/>
      <c r="C132" s="72"/>
      <c r="D132" s="72"/>
      <c r="E132" s="72"/>
      <c r="F132" s="72"/>
      <c r="G132" s="72"/>
      <c r="H132" s="72"/>
      <c r="I132" s="72"/>
      <c r="J132" s="72"/>
      <c r="K132" s="72"/>
      <c r="L132" s="72"/>
      <c r="M132" s="72"/>
      <c r="N132" s="72"/>
      <c r="O132" s="72"/>
      <c r="P132" s="72"/>
    </row>
    <row r="133" spans="2:16" x14ac:dyDescent="0.25">
      <c r="B133" s="72"/>
      <c r="C133" s="72"/>
      <c r="D133" s="72"/>
      <c r="E133" s="72"/>
      <c r="F133" s="72"/>
      <c r="G133" s="72"/>
      <c r="H133" s="72"/>
      <c r="I133" s="72"/>
      <c r="J133" s="72"/>
      <c r="K133" s="72"/>
      <c r="L133" s="72"/>
      <c r="M133" s="72"/>
      <c r="N133" s="72"/>
      <c r="O133" s="72"/>
      <c r="P133" s="72"/>
    </row>
    <row r="134" spans="2:16" x14ac:dyDescent="0.25">
      <c r="B134" s="72"/>
      <c r="C134" s="72"/>
      <c r="D134" s="72"/>
      <c r="E134" s="72"/>
      <c r="F134" s="72"/>
      <c r="G134" s="72"/>
      <c r="H134" s="72"/>
      <c r="I134" s="72"/>
      <c r="J134" s="72"/>
      <c r="K134" s="72"/>
      <c r="L134" s="72"/>
      <c r="M134" s="72"/>
      <c r="N134" s="72"/>
      <c r="O134" s="72"/>
      <c r="P134" s="72"/>
    </row>
    <row r="135" spans="2:16" x14ac:dyDescent="0.25">
      <c r="B135" s="72"/>
      <c r="C135" s="72"/>
      <c r="D135" s="72"/>
      <c r="E135" s="72"/>
      <c r="F135" s="72"/>
      <c r="G135" s="72"/>
      <c r="H135" s="72"/>
      <c r="I135" s="72"/>
      <c r="J135" s="72"/>
      <c r="K135" s="72"/>
      <c r="L135" s="72"/>
      <c r="M135" s="72"/>
      <c r="N135" s="72"/>
      <c r="O135" s="72"/>
      <c r="P135" s="72"/>
    </row>
    <row r="136" spans="2:16" x14ac:dyDescent="0.25">
      <c r="B136" s="72"/>
      <c r="C136" s="72"/>
      <c r="D136" s="72"/>
      <c r="E136" s="72"/>
      <c r="F136" s="72"/>
      <c r="G136" s="72"/>
      <c r="H136" s="72"/>
      <c r="I136" s="72"/>
      <c r="J136" s="72"/>
      <c r="K136" s="72"/>
      <c r="L136" s="72"/>
      <c r="M136" s="72"/>
      <c r="N136" s="72"/>
      <c r="O136" s="72"/>
      <c r="P136" s="72"/>
    </row>
    <row r="137" spans="2:16" x14ac:dyDescent="0.25">
      <c r="B137" s="72"/>
      <c r="C137" s="72"/>
      <c r="D137" s="72"/>
      <c r="E137" s="72"/>
      <c r="F137" s="72"/>
      <c r="G137" s="72"/>
      <c r="H137" s="72"/>
      <c r="I137" s="72"/>
      <c r="J137" s="72"/>
      <c r="K137" s="72"/>
      <c r="L137" s="72"/>
      <c r="M137" s="72"/>
      <c r="N137" s="72"/>
      <c r="O137" s="72"/>
      <c r="P137" s="72"/>
    </row>
    <row r="138" spans="2:16" x14ac:dyDescent="0.25">
      <c r="B138" s="72"/>
      <c r="C138" s="72"/>
      <c r="D138" s="72"/>
      <c r="E138" s="72"/>
      <c r="F138" s="72"/>
      <c r="G138" s="72"/>
      <c r="H138" s="72"/>
      <c r="I138" s="72"/>
      <c r="J138" s="72"/>
      <c r="K138" s="72"/>
      <c r="L138" s="72"/>
      <c r="M138" s="72"/>
      <c r="N138" s="72"/>
      <c r="O138" s="72"/>
      <c r="P138" s="72"/>
    </row>
    <row r="139" spans="2:16" x14ac:dyDescent="0.25">
      <c r="B139" s="72"/>
      <c r="C139" s="72"/>
      <c r="D139" s="72"/>
      <c r="E139" s="72"/>
      <c r="F139" s="72"/>
      <c r="G139" s="72"/>
      <c r="H139" s="72"/>
      <c r="I139" s="72"/>
      <c r="J139" s="72"/>
      <c r="K139" s="72"/>
      <c r="L139" s="72"/>
      <c r="M139" s="72"/>
      <c r="N139" s="72"/>
      <c r="O139" s="72"/>
      <c r="P139" s="72"/>
    </row>
    <row r="140" spans="2:16" x14ac:dyDescent="0.25">
      <c r="B140" s="72"/>
      <c r="C140" s="72"/>
      <c r="D140" s="72"/>
      <c r="E140" s="72"/>
      <c r="F140" s="72"/>
      <c r="G140" s="72"/>
      <c r="H140" s="72"/>
      <c r="I140" s="72"/>
      <c r="J140" s="72"/>
      <c r="K140" s="72"/>
      <c r="L140" s="72"/>
      <c r="M140" s="72"/>
      <c r="N140" s="72"/>
      <c r="O140" s="72"/>
      <c r="P140" s="72"/>
    </row>
    <row r="141" spans="2:16" x14ac:dyDescent="0.25">
      <c r="B141" s="72"/>
      <c r="C141" s="72"/>
      <c r="D141" s="72"/>
      <c r="E141" s="72"/>
      <c r="F141" s="72"/>
      <c r="G141" s="72"/>
      <c r="H141" s="72"/>
      <c r="I141" s="72"/>
      <c r="J141" s="72"/>
      <c r="K141" s="72"/>
      <c r="L141" s="72"/>
      <c r="M141" s="72"/>
      <c r="N141" s="72"/>
      <c r="O141" s="72"/>
      <c r="P141" s="72"/>
    </row>
    <row r="142" spans="2:16" x14ac:dyDescent="0.25">
      <c r="B142" s="72"/>
      <c r="C142" s="72"/>
      <c r="D142" s="72"/>
      <c r="E142" s="72"/>
      <c r="F142" s="72"/>
      <c r="G142" s="72"/>
      <c r="H142" s="72"/>
      <c r="I142" s="72"/>
      <c r="J142" s="72"/>
      <c r="K142" s="72"/>
      <c r="L142" s="72"/>
      <c r="M142" s="72"/>
      <c r="N142" s="72"/>
      <c r="O142" s="72"/>
      <c r="P142" s="72"/>
    </row>
    <row r="143" spans="2:16" x14ac:dyDescent="0.25">
      <c r="B143" s="72"/>
      <c r="C143" s="72"/>
      <c r="D143" s="72"/>
      <c r="E143" s="72"/>
      <c r="F143" s="72"/>
      <c r="G143" s="72"/>
      <c r="H143" s="72"/>
      <c r="I143" s="72"/>
      <c r="J143" s="72"/>
      <c r="K143" s="72"/>
      <c r="L143" s="72"/>
      <c r="M143" s="72"/>
      <c r="N143" s="72"/>
      <c r="O143" s="72"/>
      <c r="P143" s="72"/>
    </row>
    <row r="144" spans="2:16" x14ac:dyDescent="0.25">
      <c r="B144" s="72"/>
      <c r="C144" s="72"/>
      <c r="D144" s="72"/>
      <c r="E144" s="72"/>
      <c r="F144" s="72"/>
      <c r="G144" s="72"/>
      <c r="H144" s="72"/>
      <c r="I144" s="72"/>
      <c r="J144" s="72"/>
      <c r="K144" s="72"/>
      <c r="L144" s="72"/>
      <c r="M144" s="72"/>
      <c r="N144" s="72"/>
      <c r="O144" s="72"/>
      <c r="P144" s="72"/>
    </row>
    <row r="145" spans="2:16" x14ac:dyDescent="0.25">
      <c r="B145" s="72"/>
      <c r="C145" s="72"/>
      <c r="D145" s="72"/>
      <c r="E145" s="72"/>
      <c r="F145" s="72"/>
      <c r="G145" s="72"/>
      <c r="H145" s="72"/>
      <c r="I145" s="72"/>
      <c r="J145" s="72"/>
      <c r="K145" s="72"/>
      <c r="L145" s="72"/>
      <c r="M145" s="72"/>
      <c r="N145" s="72"/>
      <c r="O145" s="72"/>
      <c r="P145" s="72"/>
    </row>
    <row r="146" spans="2:16" x14ac:dyDescent="0.25">
      <c r="B146" s="72"/>
      <c r="C146" s="72"/>
      <c r="D146" s="72"/>
      <c r="E146" s="72"/>
      <c r="F146" s="72"/>
      <c r="G146" s="72"/>
      <c r="H146" s="72"/>
      <c r="I146" s="72"/>
      <c r="J146" s="72"/>
      <c r="K146" s="72"/>
      <c r="L146" s="72"/>
      <c r="M146" s="72"/>
      <c r="N146" s="72"/>
      <c r="O146" s="72"/>
      <c r="P146" s="72"/>
    </row>
    <row r="147" spans="2:16" x14ac:dyDescent="0.25">
      <c r="B147" s="72"/>
      <c r="C147" s="72"/>
      <c r="D147" s="72"/>
      <c r="E147" s="72"/>
      <c r="F147" s="72"/>
      <c r="G147" s="72"/>
      <c r="H147" s="72"/>
      <c r="I147" s="72"/>
      <c r="J147" s="72"/>
      <c r="K147" s="72"/>
      <c r="L147" s="72"/>
      <c r="M147" s="72"/>
      <c r="N147" s="72"/>
      <c r="O147" s="72"/>
      <c r="P147" s="72"/>
    </row>
    <row r="148" spans="2:16" x14ac:dyDescent="0.25">
      <c r="B148" s="72"/>
      <c r="C148" s="72"/>
      <c r="D148" s="72"/>
      <c r="E148" s="72"/>
      <c r="F148" s="72"/>
      <c r="G148" s="72"/>
      <c r="H148" s="72"/>
      <c r="I148" s="72"/>
      <c r="J148" s="72"/>
      <c r="K148" s="72"/>
      <c r="L148" s="72"/>
      <c r="M148" s="72"/>
      <c r="N148" s="72"/>
      <c r="O148" s="72"/>
      <c r="P148" s="72"/>
    </row>
    <row r="149" spans="2:16" x14ac:dyDescent="0.25">
      <c r="B149" s="72"/>
      <c r="C149" s="72"/>
      <c r="D149" s="72"/>
      <c r="E149" s="72"/>
      <c r="F149" s="72"/>
      <c r="G149" s="72"/>
      <c r="H149" s="72"/>
      <c r="I149" s="72"/>
      <c r="J149" s="72"/>
      <c r="K149" s="72"/>
      <c r="L149" s="72"/>
      <c r="M149" s="72"/>
      <c r="N149" s="72"/>
      <c r="O149" s="72"/>
      <c r="P149" s="72"/>
    </row>
    <row r="150" spans="2:16" x14ac:dyDescent="0.25">
      <c r="B150" s="72"/>
      <c r="C150" s="72"/>
      <c r="D150" s="72"/>
      <c r="E150" s="72"/>
      <c r="F150" s="72"/>
      <c r="G150" s="72"/>
      <c r="H150" s="72"/>
      <c r="I150" s="72"/>
      <c r="J150" s="72"/>
      <c r="K150" s="72"/>
      <c r="L150" s="72"/>
      <c r="M150" s="72"/>
      <c r="N150" s="72"/>
      <c r="O150" s="72"/>
      <c r="P150" s="72"/>
    </row>
    <row r="151" spans="2:16" x14ac:dyDescent="0.25">
      <c r="B151" s="72"/>
      <c r="C151" s="72"/>
      <c r="D151" s="72"/>
      <c r="E151" s="72"/>
      <c r="F151" s="72"/>
      <c r="G151" s="72"/>
      <c r="H151" s="72"/>
      <c r="I151" s="72"/>
      <c r="J151" s="72"/>
      <c r="K151" s="72"/>
      <c r="L151" s="72"/>
      <c r="M151" s="72"/>
      <c r="N151" s="72"/>
      <c r="O151" s="72"/>
      <c r="P151" s="72"/>
    </row>
    <row r="152" spans="2:16" x14ac:dyDescent="0.25">
      <c r="B152" s="72"/>
      <c r="C152" s="72"/>
      <c r="D152" s="72"/>
      <c r="E152" s="72"/>
      <c r="F152" s="72"/>
      <c r="G152" s="72"/>
      <c r="H152" s="72"/>
      <c r="I152" s="72"/>
      <c r="J152" s="72"/>
      <c r="K152" s="72"/>
      <c r="L152" s="72"/>
      <c r="M152" s="72"/>
      <c r="N152" s="72"/>
      <c r="O152" s="72"/>
      <c r="P152" s="72"/>
    </row>
    <row r="153" spans="2:16" x14ac:dyDescent="0.25">
      <c r="B153" s="72"/>
      <c r="C153" s="72"/>
      <c r="D153" s="72"/>
      <c r="E153" s="72"/>
      <c r="F153" s="72"/>
      <c r="G153" s="72"/>
      <c r="H153" s="72"/>
      <c r="I153" s="72"/>
      <c r="J153" s="72"/>
      <c r="K153" s="72"/>
      <c r="L153" s="72"/>
      <c r="M153" s="72"/>
      <c r="N153" s="72"/>
      <c r="O153" s="72"/>
      <c r="P153" s="72"/>
    </row>
    <row r="154" spans="2:16" x14ac:dyDescent="0.25">
      <c r="B154" s="72"/>
      <c r="C154" s="72"/>
      <c r="D154" s="72"/>
      <c r="E154" s="72"/>
      <c r="F154" s="72"/>
      <c r="G154" s="72"/>
      <c r="H154" s="72"/>
      <c r="I154" s="72"/>
      <c r="J154" s="72"/>
      <c r="K154" s="72"/>
      <c r="L154" s="72"/>
      <c r="M154" s="72"/>
      <c r="N154" s="72"/>
      <c r="O154" s="72"/>
      <c r="P154" s="72"/>
    </row>
    <row r="155" spans="2:16" x14ac:dyDescent="0.25">
      <c r="B155" s="72"/>
      <c r="C155" s="72"/>
      <c r="D155" s="72"/>
      <c r="E155" s="72"/>
      <c r="F155" s="72"/>
      <c r="G155" s="72"/>
      <c r="H155" s="72"/>
      <c r="I155" s="72"/>
      <c r="J155" s="72"/>
      <c r="K155" s="72"/>
      <c r="L155" s="72"/>
      <c r="M155" s="72"/>
      <c r="N155" s="72"/>
      <c r="O155" s="72"/>
      <c r="P155" s="72"/>
    </row>
    <row r="156" spans="2:16" x14ac:dyDescent="0.25">
      <c r="B156" s="72"/>
      <c r="C156" s="72"/>
      <c r="D156" s="72"/>
      <c r="E156" s="72"/>
      <c r="F156" s="72"/>
      <c r="G156" s="72"/>
      <c r="H156" s="72"/>
      <c r="I156" s="72"/>
      <c r="J156" s="72"/>
      <c r="K156" s="72"/>
      <c r="L156" s="72"/>
      <c r="M156" s="72"/>
      <c r="N156" s="72"/>
      <c r="O156" s="72"/>
      <c r="P156" s="72"/>
    </row>
    <row r="157" spans="2:16" x14ac:dyDescent="0.25">
      <c r="B157" s="72"/>
      <c r="C157" s="72"/>
      <c r="D157" s="72"/>
      <c r="E157" s="72"/>
      <c r="F157" s="72"/>
      <c r="G157" s="72"/>
      <c r="H157" s="72"/>
      <c r="I157" s="72"/>
      <c r="J157" s="72"/>
      <c r="K157" s="72"/>
      <c r="L157" s="72"/>
      <c r="M157" s="72"/>
      <c r="N157" s="72"/>
      <c r="O157" s="72"/>
      <c r="P157" s="72"/>
    </row>
    <row r="158" spans="2:16" x14ac:dyDescent="0.25">
      <c r="B158" s="72"/>
      <c r="C158" s="72"/>
      <c r="D158" s="72"/>
      <c r="E158" s="72"/>
      <c r="F158" s="72"/>
      <c r="G158" s="72"/>
      <c r="H158" s="72"/>
      <c r="I158" s="72"/>
      <c r="J158" s="72"/>
      <c r="K158" s="72"/>
      <c r="L158" s="72"/>
      <c r="M158" s="72"/>
      <c r="N158" s="72"/>
      <c r="O158" s="72"/>
      <c r="P158" s="72"/>
    </row>
    <row r="159" spans="2:16" x14ac:dyDescent="0.25">
      <c r="B159" s="72"/>
      <c r="C159" s="72"/>
      <c r="D159" s="72"/>
      <c r="E159" s="72"/>
      <c r="F159" s="72"/>
      <c r="G159" s="72"/>
      <c r="H159" s="72"/>
      <c r="I159" s="72"/>
      <c r="J159" s="72"/>
      <c r="K159" s="72"/>
      <c r="L159" s="72"/>
      <c r="M159" s="72"/>
      <c r="N159" s="72"/>
      <c r="O159" s="72"/>
      <c r="P159" s="72"/>
    </row>
    <row r="160" spans="2:16" x14ac:dyDescent="0.25">
      <c r="B160" s="72"/>
      <c r="C160" s="72"/>
      <c r="D160" s="72"/>
      <c r="E160" s="72"/>
      <c r="F160" s="72"/>
      <c r="G160" s="72"/>
      <c r="H160" s="72"/>
      <c r="I160" s="72"/>
      <c r="J160" s="72"/>
      <c r="K160" s="72"/>
      <c r="L160" s="72"/>
      <c r="M160" s="72"/>
      <c r="N160" s="72"/>
      <c r="O160" s="72"/>
      <c r="P160" s="72"/>
    </row>
    <row r="161" spans="2:16" x14ac:dyDescent="0.25">
      <c r="B161" s="72"/>
      <c r="C161" s="72"/>
      <c r="D161" s="72"/>
      <c r="E161" s="72"/>
      <c r="F161" s="72"/>
      <c r="G161" s="72"/>
      <c r="H161" s="72"/>
      <c r="I161" s="72"/>
      <c r="J161" s="72"/>
      <c r="K161" s="72"/>
      <c r="L161" s="72"/>
      <c r="M161" s="72"/>
      <c r="N161" s="72"/>
      <c r="O161" s="72"/>
      <c r="P161" s="72"/>
    </row>
    <row r="162" spans="2:16" x14ac:dyDescent="0.25">
      <c r="B162" s="72"/>
      <c r="C162" s="72"/>
      <c r="D162" s="72"/>
      <c r="E162" s="72"/>
      <c r="F162" s="72"/>
      <c r="G162" s="72"/>
      <c r="H162" s="72"/>
      <c r="I162" s="72"/>
      <c r="J162" s="72"/>
      <c r="K162" s="72"/>
      <c r="L162" s="72"/>
      <c r="M162" s="72"/>
      <c r="N162" s="72"/>
      <c r="O162" s="72"/>
      <c r="P162" s="72"/>
    </row>
    <row r="163" spans="2:16" x14ac:dyDescent="0.25">
      <c r="B163" s="72"/>
      <c r="C163" s="72"/>
      <c r="D163" s="72"/>
      <c r="E163" s="72"/>
      <c r="F163" s="72"/>
      <c r="G163" s="72"/>
      <c r="H163" s="72"/>
      <c r="I163" s="72"/>
      <c r="J163" s="72"/>
      <c r="K163" s="72"/>
      <c r="L163" s="72"/>
      <c r="M163" s="72"/>
      <c r="N163" s="72"/>
      <c r="O163" s="72"/>
      <c r="P163" s="72"/>
    </row>
    <row r="164" spans="2:16" x14ac:dyDescent="0.25">
      <c r="B164" s="72"/>
      <c r="C164" s="72"/>
      <c r="D164" s="72"/>
      <c r="E164" s="72"/>
      <c r="F164" s="72"/>
      <c r="G164" s="72"/>
      <c r="H164" s="72"/>
      <c r="I164" s="72"/>
      <c r="J164" s="72"/>
      <c r="K164" s="72"/>
      <c r="L164" s="72"/>
      <c r="M164" s="72"/>
      <c r="N164" s="72"/>
      <c r="O164" s="72"/>
      <c r="P164" s="72"/>
    </row>
    <row r="165" spans="2:16" x14ac:dyDescent="0.25">
      <c r="B165" s="72"/>
      <c r="C165" s="72"/>
      <c r="D165" s="72"/>
      <c r="E165" s="72"/>
      <c r="F165" s="72"/>
      <c r="G165" s="72"/>
      <c r="H165" s="72"/>
      <c r="I165" s="72"/>
      <c r="J165" s="72"/>
      <c r="K165" s="72"/>
      <c r="L165" s="72"/>
      <c r="M165" s="72"/>
      <c r="N165" s="72"/>
      <c r="O165" s="72"/>
      <c r="P165" s="72"/>
    </row>
    <row r="166" spans="2:16" x14ac:dyDescent="0.25">
      <c r="B166" s="72"/>
      <c r="C166" s="72"/>
      <c r="D166" s="72"/>
      <c r="E166" s="72"/>
      <c r="F166" s="72"/>
      <c r="G166" s="72"/>
      <c r="H166" s="72"/>
      <c r="I166" s="72"/>
      <c r="J166" s="72"/>
      <c r="K166" s="72"/>
      <c r="L166" s="72"/>
      <c r="M166" s="72"/>
      <c r="N166" s="72"/>
      <c r="O166" s="72"/>
      <c r="P166" s="72"/>
    </row>
    <row r="167" spans="2:16" x14ac:dyDescent="0.25">
      <c r="B167" s="72"/>
      <c r="C167" s="72"/>
      <c r="D167" s="72"/>
      <c r="E167" s="72"/>
      <c r="F167" s="72"/>
      <c r="G167" s="72"/>
      <c r="H167" s="72"/>
      <c r="I167" s="72"/>
      <c r="J167" s="72"/>
      <c r="K167" s="72"/>
      <c r="L167" s="72"/>
      <c r="M167" s="72"/>
      <c r="N167" s="72"/>
      <c r="O167" s="72"/>
      <c r="P167" s="72"/>
    </row>
    <row r="168" spans="2:16" x14ac:dyDescent="0.25">
      <c r="B168" s="72"/>
      <c r="C168" s="72"/>
      <c r="D168" s="72"/>
      <c r="E168" s="72"/>
      <c r="F168" s="72"/>
      <c r="G168" s="72"/>
      <c r="H168" s="72"/>
      <c r="I168" s="72"/>
      <c r="J168" s="72"/>
      <c r="K168" s="72"/>
      <c r="L168" s="72"/>
      <c r="M168" s="72"/>
      <c r="N168" s="72"/>
      <c r="O168" s="72"/>
      <c r="P168" s="72"/>
    </row>
    <row r="169" spans="2:16" x14ac:dyDescent="0.25">
      <c r="B169" s="72"/>
      <c r="C169" s="72"/>
      <c r="D169" s="72"/>
      <c r="E169" s="72"/>
      <c r="F169" s="72"/>
      <c r="G169" s="72"/>
      <c r="H169" s="72"/>
      <c r="I169" s="72"/>
      <c r="J169" s="72"/>
      <c r="K169" s="72"/>
      <c r="L169" s="72"/>
      <c r="M169" s="72"/>
      <c r="N169" s="72"/>
      <c r="O169" s="72"/>
      <c r="P169" s="72"/>
    </row>
    <row r="170" spans="2:16" x14ac:dyDescent="0.25">
      <c r="B170" s="72"/>
      <c r="C170" s="72"/>
      <c r="D170" s="72"/>
      <c r="E170" s="72"/>
      <c r="F170" s="72"/>
      <c r="G170" s="72"/>
      <c r="H170" s="72"/>
      <c r="I170" s="72"/>
      <c r="J170" s="72"/>
      <c r="K170" s="72"/>
      <c r="L170" s="72"/>
      <c r="M170" s="72"/>
      <c r="N170" s="72"/>
      <c r="O170" s="72"/>
      <c r="P170" s="72"/>
    </row>
    <row r="171" spans="2:16" x14ac:dyDescent="0.25">
      <c r="B171" s="72"/>
      <c r="C171" s="72"/>
      <c r="D171" s="72"/>
      <c r="E171" s="72"/>
      <c r="F171" s="72"/>
      <c r="G171" s="72"/>
      <c r="H171" s="72"/>
      <c r="I171" s="72"/>
      <c r="J171" s="72"/>
      <c r="K171" s="72"/>
      <c r="L171" s="72"/>
      <c r="M171" s="72"/>
      <c r="N171" s="72"/>
      <c r="O171" s="72"/>
      <c r="P171" s="72"/>
    </row>
    <row r="172" spans="2:16" x14ac:dyDescent="0.25">
      <c r="B172" s="72"/>
      <c r="C172" s="72"/>
      <c r="D172" s="72"/>
      <c r="E172" s="72"/>
      <c r="F172" s="72"/>
      <c r="G172" s="72"/>
      <c r="H172" s="72"/>
      <c r="I172" s="72"/>
      <c r="J172" s="72"/>
      <c r="K172" s="72"/>
      <c r="L172" s="72"/>
      <c r="M172" s="72"/>
      <c r="N172" s="72"/>
      <c r="O172" s="72"/>
      <c r="P172" s="72"/>
    </row>
    <row r="173" spans="2:16" x14ac:dyDescent="0.25">
      <c r="B173" s="72"/>
      <c r="C173" s="72"/>
      <c r="D173" s="72"/>
      <c r="E173" s="72"/>
      <c r="F173" s="72"/>
      <c r="G173" s="72"/>
      <c r="H173" s="72"/>
      <c r="I173" s="72"/>
      <c r="J173" s="72"/>
      <c r="K173" s="72"/>
      <c r="L173" s="72"/>
      <c r="M173" s="72"/>
      <c r="N173" s="72"/>
      <c r="O173" s="72"/>
      <c r="P173" s="72"/>
    </row>
    <row r="174" spans="2:16" x14ac:dyDescent="0.25">
      <c r="B174" s="72"/>
      <c r="C174" s="72"/>
      <c r="D174" s="72"/>
      <c r="E174" s="72"/>
      <c r="F174" s="72"/>
      <c r="G174" s="72"/>
      <c r="H174" s="72"/>
      <c r="I174" s="72"/>
      <c r="J174" s="72"/>
      <c r="K174" s="72"/>
      <c r="L174" s="72"/>
      <c r="M174" s="72"/>
      <c r="N174" s="72"/>
      <c r="O174" s="72"/>
      <c r="P174" s="72"/>
    </row>
    <row r="175" spans="2:16" x14ac:dyDescent="0.25">
      <c r="B175" s="72"/>
      <c r="C175" s="72"/>
      <c r="D175" s="72"/>
      <c r="E175" s="72"/>
      <c r="F175" s="72"/>
      <c r="G175" s="72"/>
      <c r="H175" s="72"/>
      <c r="I175" s="72"/>
      <c r="J175" s="72"/>
      <c r="K175" s="72"/>
      <c r="L175" s="72"/>
      <c r="M175" s="72"/>
      <c r="N175" s="72"/>
      <c r="O175" s="72"/>
      <c r="P175" s="72"/>
    </row>
    <row r="176" spans="2:16" x14ac:dyDescent="0.25">
      <c r="B176" s="72"/>
      <c r="C176" s="72"/>
      <c r="D176" s="72"/>
      <c r="E176" s="72"/>
      <c r="F176" s="72"/>
      <c r="G176" s="72"/>
      <c r="H176" s="72"/>
      <c r="I176" s="72"/>
      <c r="J176" s="72"/>
      <c r="K176" s="72"/>
      <c r="L176" s="72"/>
      <c r="M176" s="72"/>
      <c r="N176" s="72"/>
      <c r="O176" s="72"/>
      <c r="P176" s="72"/>
    </row>
    <row r="177" spans="2:16" x14ac:dyDescent="0.25">
      <c r="B177" s="72"/>
      <c r="C177" s="72"/>
      <c r="D177" s="72"/>
      <c r="E177" s="72"/>
      <c r="F177" s="72"/>
      <c r="G177" s="72"/>
      <c r="H177" s="72"/>
      <c r="I177" s="72"/>
      <c r="J177" s="72"/>
      <c r="K177" s="72"/>
      <c r="L177" s="72"/>
      <c r="M177" s="72"/>
      <c r="N177" s="72"/>
      <c r="O177" s="72"/>
      <c r="P177" s="72"/>
    </row>
    <row r="178" spans="2:16" x14ac:dyDescent="0.25">
      <c r="B178" s="72"/>
      <c r="C178" s="72"/>
      <c r="D178" s="72"/>
      <c r="E178" s="72"/>
      <c r="F178" s="72"/>
      <c r="G178" s="72"/>
      <c r="H178" s="72"/>
      <c r="I178" s="72"/>
      <c r="J178" s="72"/>
      <c r="K178" s="72"/>
      <c r="L178" s="72"/>
      <c r="M178" s="72"/>
      <c r="N178" s="72"/>
      <c r="O178" s="72"/>
      <c r="P178" s="72"/>
    </row>
    <row r="179" spans="2:16" x14ac:dyDescent="0.25">
      <c r="B179" s="72"/>
      <c r="C179" s="72"/>
      <c r="D179" s="72"/>
      <c r="E179" s="72"/>
      <c r="F179" s="72"/>
      <c r="G179" s="72"/>
      <c r="H179" s="72"/>
      <c r="I179" s="72"/>
      <c r="J179" s="72"/>
      <c r="K179" s="72"/>
      <c r="L179" s="72"/>
      <c r="M179" s="72"/>
      <c r="N179" s="72"/>
      <c r="O179" s="72"/>
      <c r="P179" s="72"/>
    </row>
    <row r="180" spans="2:16" x14ac:dyDescent="0.25">
      <c r="B180" s="72"/>
      <c r="C180" s="72"/>
      <c r="D180" s="72"/>
      <c r="E180" s="72"/>
      <c r="F180" s="72"/>
      <c r="G180" s="72"/>
      <c r="H180" s="72"/>
      <c r="I180" s="72"/>
      <c r="J180" s="72"/>
      <c r="K180" s="72"/>
      <c r="L180" s="72"/>
      <c r="M180" s="72"/>
      <c r="N180" s="72"/>
      <c r="O180" s="72"/>
      <c r="P180" s="72"/>
    </row>
    <row r="181" spans="2:16" x14ac:dyDescent="0.25">
      <c r="B181" s="72"/>
      <c r="C181" s="72"/>
      <c r="D181" s="72"/>
      <c r="E181" s="72"/>
      <c r="F181" s="72"/>
      <c r="G181" s="72"/>
      <c r="H181" s="72"/>
      <c r="I181" s="72"/>
      <c r="J181" s="72"/>
      <c r="K181" s="72"/>
      <c r="L181" s="72"/>
      <c r="M181" s="72"/>
      <c r="N181" s="72"/>
      <c r="O181" s="72"/>
      <c r="P181" s="72"/>
    </row>
    <row r="182" spans="2:16" x14ac:dyDescent="0.25">
      <c r="B182" s="72"/>
      <c r="C182" s="72"/>
      <c r="D182" s="72"/>
      <c r="E182" s="72"/>
      <c r="F182" s="72"/>
      <c r="G182" s="72"/>
      <c r="H182" s="72"/>
      <c r="I182" s="72"/>
      <c r="J182" s="72"/>
      <c r="K182" s="72"/>
      <c r="L182" s="72"/>
      <c r="M182" s="72"/>
      <c r="N182" s="72"/>
      <c r="O182" s="72"/>
      <c r="P182" s="72"/>
    </row>
    <row r="183" spans="2:16" x14ac:dyDescent="0.25">
      <c r="B183" s="72"/>
      <c r="C183" s="72"/>
      <c r="D183" s="72"/>
      <c r="E183" s="72"/>
      <c r="F183" s="72"/>
      <c r="G183" s="72"/>
      <c r="H183" s="72"/>
      <c r="I183" s="72"/>
      <c r="J183" s="72"/>
      <c r="K183" s="72"/>
      <c r="L183" s="72"/>
      <c r="M183" s="72"/>
      <c r="N183" s="72"/>
      <c r="O183" s="72"/>
      <c r="P183" s="72"/>
    </row>
    <row r="184" spans="2:16" x14ac:dyDescent="0.25">
      <c r="B184" s="72"/>
      <c r="C184" s="72"/>
      <c r="D184" s="72"/>
      <c r="E184" s="72"/>
      <c r="F184" s="72"/>
      <c r="G184" s="72"/>
      <c r="H184" s="72"/>
      <c r="I184" s="72"/>
      <c r="J184" s="72"/>
      <c r="K184" s="72"/>
      <c r="L184" s="72"/>
      <c r="M184" s="72"/>
      <c r="N184" s="72"/>
      <c r="O184" s="72"/>
      <c r="P184" s="72"/>
    </row>
    <row r="185" spans="2:16" x14ac:dyDescent="0.25">
      <c r="B185" s="72"/>
      <c r="C185" s="72"/>
      <c r="D185" s="72"/>
      <c r="E185" s="72"/>
      <c r="F185" s="72"/>
      <c r="G185" s="72"/>
      <c r="H185" s="72"/>
      <c r="I185" s="72"/>
      <c r="J185" s="72"/>
      <c r="K185" s="72"/>
      <c r="L185" s="72"/>
      <c r="M185" s="72"/>
      <c r="N185" s="72"/>
      <c r="O185" s="72"/>
      <c r="P185" s="72"/>
    </row>
    <row r="186" spans="2:16" x14ac:dyDescent="0.25">
      <c r="B186" s="72"/>
      <c r="C186" s="72"/>
      <c r="D186" s="72"/>
      <c r="E186" s="72"/>
      <c r="F186" s="72"/>
      <c r="G186" s="72"/>
      <c r="H186" s="72"/>
      <c r="I186" s="72"/>
      <c r="J186" s="72"/>
      <c r="K186" s="72"/>
      <c r="L186" s="72"/>
      <c r="M186" s="72"/>
      <c r="N186" s="72"/>
      <c r="O186" s="72"/>
      <c r="P186" s="72"/>
    </row>
    <row r="187" spans="2:16" x14ac:dyDescent="0.25">
      <c r="B187" s="72"/>
      <c r="C187" s="72"/>
      <c r="D187" s="72"/>
      <c r="E187" s="72"/>
      <c r="F187" s="72"/>
      <c r="G187" s="72"/>
      <c r="H187" s="72"/>
      <c r="I187" s="72"/>
      <c r="J187" s="72"/>
      <c r="K187" s="72"/>
      <c r="L187" s="72"/>
      <c r="M187" s="72"/>
      <c r="N187" s="72"/>
      <c r="O187" s="72"/>
      <c r="P187" s="72"/>
    </row>
    <row r="188" spans="2:16" x14ac:dyDescent="0.25">
      <c r="B188" s="72"/>
      <c r="C188" s="72"/>
      <c r="D188" s="72"/>
      <c r="E188" s="72"/>
      <c r="F188" s="72"/>
      <c r="G188" s="72"/>
      <c r="H188" s="72"/>
      <c r="I188" s="72"/>
      <c r="J188" s="72"/>
      <c r="K188" s="72"/>
      <c r="L188" s="72"/>
      <c r="M188" s="72"/>
      <c r="N188" s="72"/>
      <c r="O188" s="72"/>
      <c r="P188" s="72"/>
    </row>
    <row r="189" spans="2:16" x14ac:dyDescent="0.25">
      <c r="B189" s="72"/>
      <c r="C189" s="72"/>
      <c r="D189" s="72"/>
      <c r="E189" s="72"/>
      <c r="F189" s="72"/>
      <c r="G189" s="72"/>
      <c r="H189" s="72"/>
      <c r="I189" s="72"/>
      <c r="J189" s="72"/>
      <c r="K189" s="72"/>
      <c r="L189" s="72"/>
      <c r="M189" s="72"/>
      <c r="N189" s="72"/>
      <c r="O189" s="72"/>
      <c r="P189" s="72"/>
    </row>
    <row r="190" spans="2:16" x14ac:dyDescent="0.25">
      <c r="B190" s="72"/>
      <c r="C190" s="72"/>
      <c r="D190" s="72"/>
      <c r="E190" s="72"/>
      <c r="F190" s="72"/>
      <c r="G190" s="72"/>
      <c r="H190" s="72"/>
      <c r="I190" s="72"/>
      <c r="J190" s="72"/>
      <c r="K190" s="72"/>
      <c r="L190" s="72"/>
      <c r="M190" s="72"/>
      <c r="N190" s="72"/>
      <c r="O190" s="72"/>
      <c r="P190" s="72"/>
    </row>
    <row r="191" spans="2:16" x14ac:dyDescent="0.25">
      <c r="B191" s="72"/>
      <c r="C191" s="72"/>
      <c r="D191" s="72"/>
      <c r="E191" s="72"/>
      <c r="F191" s="72"/>
      <c r="G191" s="72"/>
      <c r="H191" s="72"/>
      <c r="I191" s="72"/>
      <c r="J191" s="72"/>
      <c r="K191" s="72"/>
      <c r="L191" s="72"/>
      <c r="M191" s="72"/>
      <c r="N191" s="72"/>
      <c r="O191" s="72"/>
      <c r="P191" s="72"/>
    </row>
    <row r="192" spans="2:16" x14ac:dyDescent="0.25">
      <c r="B192" s="72"/>
      <c r="C192" s="72"/>
      <c r="D192" s="72"/>
      <c r="E192" s="72"/>
      <c r="F192" s="72"/>
      <c r="G192" s="72"/>
      <c r="H192" s="72"/>
      <c r="I192" s="72"/>
      <c r="J192" s="72"/>
      <c r="K192" s="72"/>
      <c r="L192" s="72"/>
      <c r="M192" s="72"/>
      <c r="N192" s="72"/>
      <c r="O192" s="72"/>
      <c r="P192" s="72"/>
    </row>
    <row r="193" spans="2:16" x14ac:dyDescent="0.25">
      <c r="B193" s="72"/>
      <c r="C193" s="72"/>
      <c r="D193" s="72"/>
      <c r="E193" s="72"/>
      <c r="F193" s="72"/>
      <c r="G193" s="72"/>
      <c r="H193" s="72"/>
      <c r="I193" s="72"/>
      <c r="J193" s="72"/>
      <c r="K193" s="72"/>
      <c r="L193" s="72"/>
      <c r="M193" s="72"/>
      <c r="N193" s="72"/>
      <c r="O193" s="72"/>
      <c r="P193" s="72"/>
    </row>
    <row r="194" spans="2:16" x14ac:dyDescent="0.25">
      <c r="B194" s="72"/>
      <c r="C194" s="72"/>
      <c r="D194" s="72"/>
      <c r="E194" s="72"/>
      <c r="F194" s="72"/>
      <c r="G194" s="72"/>
      <c r="H194" s="72"/>
      <c r="I194" s="72"/>
      <c r="J194" s="72"/>
      <c r="K194" s="72"/>
      <c r="L194" s="72"/>
      <c r="M194" s="72"/>
      <c r="N194" s="72"/>
      <c r="O194" s="72"/>
      <c r="P194" s="72"/>
    </row>
    <row r="195" spans="2:16" x14ac:dyDescent="0.25">
      <c r="B195" s="72"/>
      <c r="C195" s="72"/>
      <c r="D195" s="72"/>
      <c r="E195" s="72"/>
      <c r="F195" s="72"/>
      <c r="G195" s="72"/>
      <c r="H195" s="72"/>
      <c r="I195" s="72"/>
      <c r="J195" s="72"/>
      <c r="K195" s="72"/>
      <c r="L195" s="72"/>
      <c r="M195" s="72"/>
      <c r="N195" s="72"/>
      <c r="O195" s="72"/>
      <c r="P195" s="72"/>
    </row>
    <row r="196" spans="2:16" x14ac:dyDescent="0.25">
      <c r="B196" s="72"/>
      <c r="C196" s="72"/>
      <c r="D196" s="72"/>
      <c r="E196" s="72"/>
      <c r="F196" s="72"/>
      <c r="G196" s="72"/>
      <c r="H196" s="72"/>
      <c r="I196" s="72"/>
      <c r="J196" s="72"/>
      <c r="K196" s="72"/>
      <c r="L196" s="72"/>
      <c r="M196" s="72"/>
      <c r="N196" s="72"/>
      <c r="O196" s="72"/>
      <c r="P196" s="72"/>
    </row>
    <row r="197" spans="2:16" x14ac:dyDescent="0.25">
      <c r="B197" s="72"/>
      <c r="C197" s="72"/>
      <c r="D197" s="72"/>
      <c r="E197" s="72"/>
      <c r="F197" s="72"/>
      <c r="G197" s="72"/>
      <c r="H197" s="72"/>
      <c r="I197" s="72"/>
      <c r="J197" s="72"/>
      <c r="K197" s="72"/>
      <c r="L197" s="72"/>
      <c r="M197" s="72"/>
      <c r="N197" s="72"/>
      <c r="O197" s="72"/>
      <c r="P197" s="72"/>
    </row>
    <row r="198" spans="2:16" x14ac:dyDescent="0.25">
      <c r="B198" s="72"/>
      <c r="C198" s="72"/>
      <c r="D198" s="72"/>
      <c r="E198" s="72"/>
      <c r="F198" s="72"/>
      <c r="G198" s="72"/>
      <c r="H198" s="72"/>
      <c r="I198" s="72"/>
      <c r="J198" s="72"/>
      <c r="K198" s="72"/>
      <c r="L198" s="72"/>
      <c r="M198" s="72"/>
      <c r="N198" s="72"/>
      <c r="O198" s="72"/>
      <c r="P198" s="72"/>
    </row>
    <row r="199" spans="2:16" x14ac:dyDescent="0.25">
      <c r="B199" s="72"/>
      <c r="C199" s="72"/>
      <c r="D199" s="72"/>
      <c r="E199" s="72"/>
      <c r="F199" s="72"/>
      <c r="G199" s="72"/>
      <c r="H199" s="72"/>
      <c r="I199" s="72"/>
      <c r="J199" s="72"/>
      <c r="K199" s="72"/>
      <c r="L199" s="72"/>
      <c r="M199" s="72"/>
      <c r="N199" s="72"/>
      <c r="O199" s="72"/>
      <c r="P199" s="72"/>
    </row>
    <row r="200" spans="2:16" x14ac:dyDescent="0.25">
      <c r="B200" s="72"/>
      <c r="C200" s="72"/>
      <c r="D200" s="72"/>
      <c r="E200" s="72"/>
      <c r="F200" s="72"/>
      <c r="G200" s="72"/>
      <c r="H200" s="72"/>
      <c r="I200" s="72"/>
      <c r="J200" s="72"/>
      <c r="K200" s="72"/>
      <c r="L200" s="72"/>
      <c r="M200" s="72"/>
      <c r="N200" s="72"/>
      <c r="O200" s="72"/>
      <c r="P200" s="72"/>
    </row>
    <row r="201" spans="2:16" x14ac:dyDescent="0.25">
      <c r="B201" s="72"/>
      <c r="C201" s="72"/>
      <c r="D201" s="72"/>
      <c r="E201" s="72"/>
      <c r="F201" s="72"/>
      <c r="G201" s="72"/>
      <c r="H201" s="72"/>
      <c r="I201" s="72"/>
      <c r="J201" s="72"/>
      <c r="K201" s="72"/>
      <c r="L201" s="72"/>
      <c r="M201" s="72"/>
      <c r="N201" s="72"/>
      <c r="O201" s="72"/>
      <c r="P201" s="72"/>
    </row>
    <row r="202" spans="2:16" x14ac:dyDescent="0.25">
      <c r="B202" s="72"/>
      <c r="C202" s="72"/>
      <c r="D202" s="72"/>
      <c r="E202" s="72"/>
      <c r="F202" s="72"/>
      <c r="G202" s="72"/>
      <c r="H202" s="72"/>
      <c r="I202" s="72"/>
      <c r="J202" s="72"/>
      <c r="K202" s="72"/>
      <c r="L202" s="72"/>
      <c r="M202" s="72"/>
      <c r="N202" s="72"/>
      <c r="O202" s="72"/>
      <c r="P202" s="72"/>
    </row>
    <row r="203" spans="2:16" x14ac:dyDescent="0.25">
      <c r="B203" s="72"/>
      <c r="C203" s="72"/>
      <c r="D203" s="72"/>
      <c r="E203" s="72"/>
      <c r="F203" s="72"/>
      <c r="G203" s="72"/>
      <c r="H203" s="72"/>
      <c r="I203" s="72"/>
      <c r="J203" s="72"/>
      <c r="K203" s="72"/>
      <c r="L203" s="72"/>
      <c r="M203" s="72"/>
      <c r="N203" s="72"/>
      <c r="O203" s="72"/>
      <c r="P203" s="72"/>
    </row>
    <row r="204" spans="2:16" x14ac:dyDescent="0.25">
      <c r="B204" s="72"/>
      <c r="C204" s="72"/>
      <c r="D204" s="72"/>
      <c r="E204" s="72"/>
      <c r="F204" s="72"/>
      <c r="G204" s="72"/>
      <c r="H204" s="72"/>
      <c r="I204" s="72"/>
      <c r="J204" s="72"/>
      <c r="K204" s="72"/>
      <c r="L204" s="72"/>
      <c r="M204" s="72"/>
      <c r="N204" s="72"/>
      <c r="O204" s="72"/>
      <c r="P204" s="72"/>
    </row>
    <row r="205" spans="2:16" x14ac:dyDescent="0.25">
      <c r="B205" s="72"/>
      <c r="C205" s="72"/>
      <c r="D205" s="72"/>
      <c r="E205" s="72"/>
      <c r="F205" s="72"/>
      <c r="G205" s="72"/>
      <c r="H205" s="72"/>
      <c r="I205" s="72"/>
      <c r="J205" s="72"/>
      <c r="K205" s="72"/>
      <c r="L205" s="72"/>
      <c r="M205" s="72"/>
      <c r="N205" s="72"/>
      <c r="O205" s="72"/>
      <c r="P205" s="72"/>
    </row>
    <row r="206" spans="2:16" x14ac:dyDescent="0.25">
      <c r="B206" s="72"/>
      <c r="C206" s="72"/>
      <c r="D206" s="72"/>
      <c r="E206" s="72"/>
      <c r="F206" s="72"/>
      <c r="G206" s="72"/>
      <c r="H206" s="72"/>
      <c r="I206" s="72"/>
      <c r="J206" s="72"/>
      <c r="K206" s="72"/>
      <c r="L206" s="72"/>
      <c r="M206" s="72"/>
      <c r="N206" s="72"/>
      <c r="O206" s="72"/>
      <c r="P206" s="72"/>
    </row>
    <row r="207" spans="2:16" x14ac:dyDescent="0.25">
      <c r="B207" s="72"/>
      <c r="C207" s="72"/>
      <c r="D207" s="72"/>
      <c r="E207" s="72"/>
      <c r="F207" s="72"/>
      <c r="G207" s="72"/>
      <c r="H207" s="72"/>
      <c r="I207" s="72"/>
      <c r="J207" s="72"/>
      <c r="K207" s="72"/>
      <c r="L207" s="72"/>
      <c r="M207" s="72"/>
      <c r="N207" s="72"/>
      <c r="O207" s="72"/>
      <c r="P207" s="72"/>
    </row>
    <row r="208" spans="2:16" x14ac:dyDescent="0.25">
      <c r="B208" s="72"/>
      <c r="C208" s="72"/>
      <c r="D208" s="72"/>
      <c r="E208" s="72"/>
      <c r="F208" s="72"/>
      <c r="G208" s="72"/>
      <c r="H208" s="72"/>
      <c r="I208" s="72"/>
      <c r="J208" s="72"/>
      <c r="K208" s="72"/>
      <c r="L208" s="72"/>
      <c r="M208" s="72"/>
      <c r="N208" s="72"/>
      <c r="O208" s="72"/>
      <c r="P208" s="72"/>
    </row>
    <row r="209" spans="2:16" x14ac:dyDescent="0.25">
      <c r="B209" s="72"/>
      <c r="C209" s="72"/>
      <c r="D209" s="72"/>
      <c r="E209" s="72"/>
      <c r="F209" s="72"/>
      <c r="G209" s="72"/>
      <c r="H209" s="72"/>
      <c r="I209" s="72"/>
      <c r="J209" s="72"/>
      <c r="K209" s="72"/>
      <c r="L209" s="72"/>
      <c r="M209" s="72"/>
      <c r="N209" s="72"/>
      <c r="O209" s="72"/>
      <c r="P209" s="72"/>
    </row>
    <row r="210" spans="2:16" x14ac:dyDescent="0.25">
      <c r="B210" s="72"/>
      <c r="C210" s="72"/>
      <c r="D210" s="72"/>
      <c r="E210" s="72"/>
      <c r="F210" s="72"/>
      <c r="G210" s="72"/>
      <c r="H210" s="72"/>
      <c r="I210" s="72"/>
      <c r="J210" s="72"/>
      <c r="K210" s="72"/>
      <c r="L210" s="72"/>
      <c r="M210" s="72"/>
      <c r="N210" s="72"/>
      <c r="O210" s="72"/>
      <c r="P210" s="72"/>
    </row>
    <row r="211" spans="2:16" x14ac:dyDescent="0.25">
      <c r="B211" s="72"/>
      <c r="C211" s="72"/>
      <c r="D211" s="72"/>
      <c r="E211" s="72"/>
      <c r="F211" s="72"/>
      <c r="G211" s="72"/>
      <c r="H211" s="72"/>
      <c r="I211" s="72"/>
      <c r="J211" s="72"/>
      <c r="K211" s="72"/>
      <c r="L211" s="72"/>
      <c r="M211" s="72"/>
      <c r="N211" s="72"/>
      <c r="O211" s="72"/>
      <c r="P211" s="72"/>
    </row>
    <row r="212" spans="2:16" x14ac:dyDescent="0.25">
      <c r="B212" s="72"/>
      <c r="C212" s="72"/>
      <c r="D212" s="72"/>
      <c r="E212" s="72"/>
      <c r="F212" s="72"/>
      <c r="G212" s="72"/>
      <c r="H212" s="72"/>
      <c r="I212" s="72"/>
      <c r="J212" s="72"/>
      <c r="K212" s="72"/>
      <c r="L212" s="72"/>
      <c r="M212" s="72"/>
      <c r="N212" s="72"/>
      <c r="O212" s="72"/>
      <c r="P212" s="72"/>
    </row>
    <row r="213" spans="2:16" x14ac:dyDescent="0.25">
      <c r="B213" s="72"/>
      <c r="C213" s="72"/>
      <c r="D213" s="72"/>
      <c r="E213" s="72"/>
      <c r="F213" s="72"/>
      <c r="G213" s="72"/>
      <c r="H213" s="72"/>
      <c r="I213" s="72"/>
      <c r="J213" s="72"/>
      <c r="K213" s="72"/>
      <c r="L213" s="72"/>
      <c r="M213" s="72"/>
      <c r="N213" s="72"/>
      <c r="O213" s="72"/>
      <c r="P213" s="72"/>
    </row>
    <row r="214" spans="2:16" x14ac:dyDescent="0.25">
      <c r="B214" s="72"/>
      <c r="C214" s="72"/>
      <c r="D214" s="72"/>
      <c r="E214" s="72"/>
      <c r="F214" s="72"/>
      <c r="G214" s="72"/>
      <c r="H214" s="72"/>
      <c r="I214" s="72"/>
      <c r="J214" s="72"/>
      <c r="K214" s="72"/>
      <c r="L214" s="72"/>
      <c r="M214" s="72"/>
      <c r="N214" s="72"/>
      <c r="O214" s="72"/>
      <c r="P214" s="72"/>
    </row>
    <row r="215" spans="2:16" x14ac:dyDescent="0.25">
      <c r="B215" s="72"/>
      <c r="C215" s="72"/>
      <c r="D215" s="72"/>
      <c r="E215" s="72"/>
      <c r="F215" s="72"/>
      <c r="G215" s="72"/>
      <c r="H215" s="72"/>
      <c r="I215" s="72"/>
      <c r="J215" s="72"/>
      <c r="K215" s="72"/>
      <c r="L215" s="72"/>
      <c r="M215" s="72"/>
      <c r="N215" s="72"/>
      <c r="O215" s="72"/>
      <c r="P215" s="72"/>
    </row>
    <row r="216" spans="2:16" x14ac:dyDescent="0.25">
      <c r="B216" s="72"/>
      <c r="C216" s="72"/>
      <c r="D216" s="72"/>
      <c r="E216" s="72"/>
      <c r="F216" s="72"/>
      <c r="G216" s="72"/>
      <c r="H216" s="72"/>
      <c r="I216" s="72"/>
      <c r="J216" s="72"/>
      <c r="K216" s="72"/>
      <c r="L216" s="72"/>
      <c r="M216" s="72"/>
      <c r="N216" s="72"/>
      <c r="O216" s="72"/>
      <c r="P216" s="72"/>
    </row>
    <row r="217" spans="2:16" x14ac:dyDescent="0.25">
      <c r="B217" s="72"/>
      <c r="C217" s="72"/>
      <c r="D217" s="72"/>
      <c r="E217" s="72"/>
      <c r="F217" s="72"/>
      <c r="G217" s="72"/>
      <c r="H217" s="72"/>
      <c r="I217" s="72"/>
      <c r="J217" s="72"/>
      <c r="K217" s="72"/>
      <c r="L217" s="72"/>
      <c r="M217" s="72"/>
      <c r="N217" s="72"/>
      <c r="O217" s="72"/>
      <c r="P217" s="72"/>
    </row>
    <row r="218" spans="2:16" x14ac:dyDescent="0.25">
      <c r="B218" s="72"/>
      <c r="C218" s="72"/>
      <c r="D218" s="72"/>
      <c r="E218" s="72"/>
      <c r="F218" s="72"/>
      <c r="G218" s="72"/>
      <c r="H218" s="72"/>
      <c r="I218" s="72"/>
      <c r="J218" s="72"/>
      <c r="K218" s="72"/>
      <c r="L218" s="72"/>
      <c r="M218" s="72"/>
      <c r="N218" s="72"/>
      <c r="O218" s="72"/>
      <c r="P218" s="72"/>
    </row>
    <row r="219" spans="2:16" x14ac:dyDescent="0.25">
      <c r="B219" s="72"/>
      <c r="C219" s="72"/>
      <c r="D219" s="72"/>
      <c r="E219" s="72"/>
      <c r="F219" s="72"/>
      <c r="G219" s="72"/>
      <c r="H219" s="72"/>
      <c r="I219" s="72"/>
      <c r="J219" s="72"/>
      <c r="K219" s="72"/>
      <c r="L219" s="72"/>
      <c r="M219" s="72"/>
      <c r="N219" s="72"/>
      <c r="O219" s="72"/>
      <c r="P219" s="72"/>
    </row>
    <row r="220" spans="2:16" x14ac:dyDescent="0.25">
      <c r="B220" s="72"/>
      <c r="C220" s="72"/>
      <c r="D220" s="72"/>
      <c r="E220" s="72"/>
      <c r="F220" s="72"/>
      <c r="G220" s="72"/>
      <c r="H220" s="72"/>
      <c r="I220" s="72"/>
      <c r="J220" s="72"/>
      <c r="K220" s="72"/>
      <c r="L220" s="72"/>
      <c r="M220" s="72"/>
      <c r="N220" s="72"/>
      <c r="O220" s="72"/>
      <c r="P220" s="72"/>
    </row>
    <row r="221" spans="2:16" x14ac:dyDescent="0.25">
      <c r="B221" s="72"/>
      <c r="C221" s="72"/>
      <c r="D221" s="72"/>
      <c r="E221" s="72"/>
      <c r="F221" s="72"/>
      <c r="G221" s="72"/>
      <c r="H221" s="72"/>
      <c r="I221" s="72"/>
      <c r="J221" s="72"/>
      <c r="K221" s="72"/>
      <c r="L221" s="72"/>
      <c r="M221" s="72"/>
      <c r="N221" s="72"/>
      <c r="O221" s="72"/>
      <c r="P221" s="72"/>
    </row>
    <row r="222" spans="2:16" x14ac:dyDescent="0.25">
      <c r="B222" s="72"/>
      <c r="C222" s="72"/>
      <c r="D222" s="72"/>
      <c r="E222" s="72"/>
      <c r="F222" s="72"/>
      <c r="G222" s="72"/>
      <c r="H222" s="72"/>
      <c r="I222" s="72"/>
      <c r="J222" s="72"/>
      <c r="K222" s="72"/>
      <c r="L222" s="72"/>
      <c r="M222" s="72"/>
      <c r="N222" s="72"/>
      <c r="O222" s="72"/>
      <c r="P222" s="72"/>
    </row>
    <row r="223" spans="2:16" x14ac:dyDescent="0.25">
      <c r="B223" s="72"/>
      <c r="C223" s="72"/>
      <c r="D223" s="72"/>
      <c r="E223" s="72"/>
      <c r="F223" s="72"/>
      <c r="G223" s="72"/>
      <c r="H223" s="72"/>
      <c r="I223" s="72"/>
      <c r="J223" s="72"/>
      <c r="K223" s="72"/>
      <c r="L223" s="72"/>
      <c r="M223" s="72"/>
      <c r="N223" s="72"/>
      <c r="O223" s="72"/>
      <c r="P223" s="72"/>
    </row>
    <row r="224" spans="2:16" x14ac:dyDescent="0.25">
      <c r="B224" s="72"/>
      <c r="C224" s="72"/>
      <c r="D224" s="72"/>
      <c r="E224" s="72"/>
      <c r="F224" s="72"/>
      <c r="G224" s="72"/>
      <c r="H224" s="72"/>
      <c r="I224" s="72"/>
      <c r="J224" s="72"/>
      <c r="K224" s="72"/>
      <c r="L224" s="72"/>
      <c r="M224" s="72"/>
      <c r="N224" s="72"/>
      <c r="O224" s="72"/>
      <c r="P224" s="72"/>
    </row>
    <row r="225" spans="2:16" x14ac:dyDescent="0.25">
      <c r="B225" s="72"/>
      <c r="C225" s="72"/>
      <c r="D225" s="72"/>
      <c r="E225" s="72"/>
      <c r="F225" s="72"/>
      <c r="G225" s="72"/>
      <c r="H225" s="72"/>
      <c r="I225" s="72"/>
      <c r="J225" s="72"/>
      <c r="K225" s="72"/>
      <c r="L225" s="72"/>
      <c r="M225" s="72"/>
      <c r="N225" s="72"/>
      <c r="O225" s="72"/>
      <c r="P225" s="72"/>
    </row>
    <row r="226" spans="2:16" x14ac:dyDescent="0.25">
      <c r="B226" s="72"/>
      <c r="C226" s="72"/>
      <c r="D226" s="72"/>
      <c r="E226" s="72"/>
      <c r="F226" s="72"/>
      <c r="G226" s="72"/>
      <c r="H226" s="72"/>
      <c r="I226" s="72"/>
      <c r="J226" s="72"/>
      <c r="K226" s="72"/>
      <c r="L226" s="72"/>
      <c r="M226" s="72"/>
      <c r="N226" s="72"/>
      <c r="O226" s="72"/>
      <c r="P226" s="72"/>
    </row>
    <row r="227" spans="2:16" x14ac:dyDescent="0.25">
      <c r="B227" s="72"/>
      <c r="C227" s="72"/>
      <c r="D227" s="72"/>
      <c r="E227" s="72"/>
      <c r="F227" s="72"/>
      <c r="G227" s="72"/>
      <c r="H227" s="72"/>
      <c r="I227" s="72"/>
      <c r="J227" s="72"/>
      <c r="K227" s="72"/>
      <c r="L227" s="72"/>
      <c r="M227" s="72"/>
      <c r="N227" s="72"/>
      <c r="O227" s="72"/>
      <c r="P227" s="72"/>
    </row>
    <row r="228" spans="2:16" x14ac:dyDescent="0.25">
      <c r="B228" s="72"/>
      <c r="C228" s="72"/>
      <c r="D228" s="72"/>
      <c r="E228" s="72"/>
      <c r="F228" s="72"/>
      <c r="G228" s="72"/>
      <c r="H228" s="72"/>
      <c r="I228" s="72"/>
      <c r="J228" s="72"/>
      <c r="K228" s="72"/>
      <c r="L228" s="72"/>
      <c r="M228" s="72"/>
      <c r="N228" s="72"/>
      <c r="O228" s="72"/>
      <c r="P228" s="72"/>
    </row>
    <row r="229" spans="2:16" x14ac:dyDescent="0.25">
      <c r="B229" s="72"/>
      <c r="C229" s="72"/>
      <c r="D229" s="72"/>
      <c r="E229" s="72"/>
      <c r="F229" s="72"/>
      <c r="G229" s="72"/>
      <c r="H229" s="72"/>
      <c r="I229" s="72"/>
      <c r="J229" s="72"/>
      <c r="K229" s="72"/>
      <c r="L229" s="72"/>
      <c r="M229" s="72"/>
      <c r="N229" s="72"/>
      <c r="O229" s="72"/>
      <c r="P229" s="72"/>
    </row>
  </sheetData>
  <sheetProtection algorithmName="SHA-512" hashValue="lb33Hb4GpYdkIyNMa7KjbACSBVEoZLwhjY5mHz86wEcfkuRssFdVP563u9wHKZ+ySvmAFH1EbCT8/0KjgOWC8w==" saltValue="LXatsoVZ5rXu1zneT4sQiw==" spinCount="100000" sheet="1" objects="1" scenarios="1"/>
  <mergeCells count="12">
    <mergeCell ref="D1:U3"/>
    <mergeCell ref="A1:C3"/>
    <mergeCell ref="B5:D5"/>
    <mergeCell ref="I5:K5"/>
    <mergeCell ref="B12:D12"/>
    <mergeCell ref="I12:K12"/>
    <mergeCell ref="B53:D53"/>
    <mergeCell ref="I53:K53"/>
    <mergeCell ref="M21:O21"/>
    <mergeCell ref="I45:L45"/>
    <mergeCell ref="A45:D45"/>
    <mergeCell ref="A42:U42"/>
  </mergeCells>
  <pageMargins left="0.70866141732283472" right="0.70866141732283472" top="0.74803149606299213" bottom="0.74803149606299213" header="0.31496062992125984" footer="0.31496062992125984"/>
  <pageSetup paperSize="9" scale="26" orientation="portrait" r:id="rId1"/>
  <headerFooter>
    <oddFooter>&amp;RRT03-F58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W40"/>
  <sheetViews>
    <sheetView showGridLines="0" view="pageBreakPreview" zoomScale="70" zoomScaleNormal="70" zoomScaleSheetLayoutView="70" workbookViewId="0">
      <selection activeCell="G31" sqref="G31"/>
    </sheetView>
  </sheetViews>
  <sheetFormatPr baseColWidth="10" defaultColWidth="11.42578125" defaultRowHeight="15" x14ac:dyDescent="0.25"/>
  <cols>
    <col min="1" max="1" width="6.42578125" customWidth="1"/>
    <col min="2" max="2" width="31.85546875" customWidth="1"/>
    <col min="3" max="19" width="15.7109375" customWidth="1"/>
  </cols>
  <sheetData>
    <row r="1" spans="1:23" ht="30" customHeight="1" x14ac:dyDescent="0.25">
      <c r="A1" s="933"/>
      <c r="B1" s="935"/>
      <c r="C1" s="904" t="s">
        <v>182</v>
      </c>
      <c r="D1" s="905"/>
      <c r="E1" s="905"/>
      <c r="F1" s="905"/>
      <c r="G1" s="905"/>
      <c r="H1" s="905"/>
      <c r="I1" s="905"/>
      <c r="J1" s="905"/>
      <c r="K1" s="905"/>
      <c r="L1" s="905"/>
      <c r="M1" s="905"/>
      <c r="N1" s="905"/>
      <c r="O1" s="905"/>
      <c r="P1" s="905"/>
      <c r="Q1" s="905"/>
      <c r="R1" s="906"/>
    </row>
    <row r="2" spans="1:23" ht="30" customHeight="1" x14ac:dyDescent="0.25">
      <c r="A2" s="936"/>
      <c r="B2" s="938"/>
      <c r="C2" s="907"/>
      <c r="D2" s="908"/>
      <c r="E2" s="908"/>
      <c r="F2" s="908"/>
      <c r="G2" s="908"/>
      <c r="H2" s="908"/>
      <c r="I2" s="908"/>
      <c r="J2" s="908"/>
      <c r="K2" s="908"/>
      <c r="L2" s="908"/>
      <c r="M2" s="908"/>
      <c r="N2" s="908"/>
      <c r="O2" s="908"/>
      <c r="P2" s="908"/>
      <c r="Q2" s="908"/>
      <c r="R2" s="909"/>
    </row>
    <row r="3" spans="1:23" ht="30" customHeight="1" thickBot="1" x14ac:dyDescent="0.3">
      <c r="A3" s="939"/>
      <c r="B3" s="941"/>
      <c r="C3" s="910"/>
      <c r="D3" s="911"/>
      <c r="E3" s="911"/>
      <c r="F3" s="911"/>
      <c r="G3" s="911"/>
      <c r="H3" s="911"/>
      <c r="I3" s="911"/>
      <c r="J3" s="911"/>
      <c r="K3" s="911"/>
      <c r="L3" s="911"/>
      <c r="M3" s="911"/>
      <c r="N3" s="911"/>
      <c r="O3" s="911"/>
      <c r="P3" s="911"/>
      <c r="Q3" s="911"/>
      <c r="R3" s="912"/>
    </row>
    <row r="4" spans="1:23" ht="15.75" thickBot="1" x14ac:dyDescent="0.3">
      <c r="H4" s="74"/>
      <c r="I4" s="74"/>
      <c r="J4" s="74"/>
      <c r="K4" s="74"/>
      <c r="L4" s="74"/>
      <c r="M4" s="74"/>
      <c r="N4" s="74"/>
      <c r="O4" s="74"/>
      <c r="P4" s="74"/>
    </row>
    <row r="5" spans="1:23" ht="42.75" customHeight="1" thickBot="1" x14ac:dyDescent="0.3">
      <c r="B5" s="948" t="s">
        <v>198</v>
      </c>
      <c r="C5" s="949"/>
      <c r="D5" s="950"/>
      <c r="F5" s="951" t="s">
        <v>199</v>
      </c>
      <c r="G5" s="952"/>
      <c r="H5" s="953"/>
      <c r="J5" s="943" t="s">
        <v>200</v>
      </c>
      <c r="K5" s="944"/>
      <c r="M5" s="945" t="s">
        <v>201</v>
      </c>
      <c r="N5" s="946"/>
      <c r="O5" s="74"/>
      <c r="U5" s="74"/>
    </row>
    <row r="6" spans="1:23" ht="80.25" customHeight="1" thickBot="1" x14ac:dyDescent="0.3">
      <c r="B6" s="386" t="s">
        <v>202</v>
      </c>
      <c r="C6" s="387" t="s">
        <v>203</v>
      </c>
      <c r="D6" s="387" t="s">
        <v>204</v>
      </c>
      <c r="F6" s="387" t="s">
        <v>189</v>
      </c>
      <c r="G6" s="387" t="s">
        <v>205</v>
      </c>
      <c r="H6" s="387" t="s">
        <v>99</v>
      </c>
      <c r="J6" s="362" cm="1">
        <f t="array" ref="J6:K10">LINEST(G7:G8,F7:F8,TRUE,TRUE)</f>
        <v>-4.4000000000000003E-3</v>
      </c>
      <c r="K6" s="363">
        <v>0.247</v>
      </c>
      <c r="M6" s="362" cm="1">
        <f t="array" ref="M6:N10">LINEST(H7:H8,F7:F8,TRUE,TRUE)</f>
        <v>0</v>
      </c>
      <c r="N6" s="363">
        <v>1.4E-2</v>
      </c>
      <c r="O6" s="359"/>
      <c r="U6" s="74"/>
    </row>
    <row r="7" spans="1:23" ht="37.5" customHeight="1" x14ac:dyDescent="0.25">
      <c r="B7" s="571">
        <v>30</v>
      </c>
      <c r="C7" s="572">
        <v>0.29399999999999998</v>
      </c>
      <c r="D7" s="573">
        <v>0.1</v>
      </c>
      <c r="F7" s="571">
        <v>10</v>
      </c>
      <c r="G7" s="574">
        <v>0.20300000000000001</v>
      </c>
      <c r="H7" s="575">
        <v>1.4E-2</v>
      </c>
      <c r="J7" s="371">
        <v>0</v>
      </c>
      <c r="K7" s="365">
        <v>0</v>
      </c>
      <c r="M7" s="371">
        <v>0</v>
      </c>
      <c r="N7" s="365">
        <v>0</v>
      </c>
      <c r="O7" s="366"/>
      <c r="U7" s="74"/>
    </row>
    <row r="8" spans="1:23" ht="39" customHeight="1" x14ac:dyDescent="0.25">
      <c r="B8" s="576">
        <v>50</v>
      </c>
      <c r="C8" s="473">
        <v>0.318</v>
      </c>
      <c r="D8" s="577">
        <v>0.21199999999999999</v>
      </c>
      <c r="F8" s="576">
        <v>25</v>
      </c>
      <c r="G8" s="578">
        <v>0.13700000000000001</v>
      </c>
      <c r="H8" s="579">
        <v>1.4E-2</v>
      </c>
      <c r="J8" s="371">
        <v>1</v>
      </c>
      <c r="K8" s="365">
        <v>0</v>
      </c>
      <c r="M8" s="371">
        <v>1</v>
      </c>
      <c r="N8" s="365">
        <v>0</v>
      </c>
      <c r="O8" s="366"/>
      <c r="U8" s="74"/>
    </row>
    <row r="9" spans="1:23" ht="39.75" customHeight="1" thickBot="1" x14ac:dyDescent="0.3">
      <c r="B9" s="580">
        <v>80</v>
      </c>
      <c r="C9" s="497">
        <v>0.441</v>
      </c>
      <c r="D9" s="581">
        <v>0.16700000000000001</v>
      </c>
      <c r="F9" s="576">
        <v>40</v>
      </c>
      <c r="G9" s="578">
        <v>0.216</v>
      </c>
      <c r="H9" s="577">
        <v>0.01</v>
      </c>
      <c r="J9" s="364" t="e">
        <v>#NUM!</v>
      </c>
      <c r="K9" s="365">
        <v>0</v>
      </c>
      <c r="M9" s="364" t="e">
        <v>#NUM!</v>
      </c>
      <c r="N9" s="367">
        <v>0</v>
      </c>
      <c r="O9" s="366"/>
      <c r="U9" s="74"/>
    </row>
    <row r="10" spans="1:23" ht="45" customHeight="1" thickBot="1" x14ac:dyDescent="0.3">
      <c r="F10" s="582">
        <v>20</v>
      </c>
      <c r="G10" s="360">
        <f>J6*F10+K6</f>
        <v>0.15899999999999997</v>
      </c>
      <c r="H10" s="361">
        <f>M6*F10+N6</f>
        <v>1.4E-2</v>
      </c>
      <c r="J10" s="368">
        <v>2.1780000000000002E-3</v>
      </c>
      <c r="K10" s="369">
        <v>0</v>
      </c>
      <c r="M10" s="368">
        <v>0</v>
      </c>
      <c r="N10" s="369">
        <v>0</v>
      </c>
      <c r="O10" s="370"/>
      <c r="U10" s="74"/>
    </row>
    <row r="11" spans="1:23" hidden="1" x14ac:dyDescent="0.25">
      <c r="B11">
        <f t="array" ref="B11:D14">+LINEST(C7:C9,B7:B9^{2},1,1)</f>
        <v>2.762598917117868E-5</v>
      </c>
      <c r="C11">
        <v>0.26075510204081631</v>
      </c>
      <c r="D11" t="e">
        <v>#N/A</v>
      </c>
      <c r="H11" s="74"/>
      <c r="I11" s="74"/>
      <c r="O11" s="74"/>
      <c r="P11" s="74"/>
      <c r="S11" s="74"/>
      <c r="T11" s="74"/>
      <c r="U11" s="74"/>
      <c r="V11" s="74"/>
      <c r="W11" s="74"/>
    </row>
    <row r="12" spans="1:23" hidden="1" x14ac:dyDescent="0.25">
      <c r="B12">
        <v>3.7223582536673855E-6</v>
      </c>
      <c r="C12">
        <v>1.4892534656826857E-2</v>
      </c>
      <c r="D12" t="e">
        <v>#N/A</v>
      </c>
      <c r="H12" s="74"/>
      <c r="I12" s="74"/>
      <c r="O12" s="74"/>
      <c r="P12" s="74"/>
      <c r="S12" s="74"/>
      <c r="T12" s="74"/>
      <c r="U12" s="74"/>
      <c r="V12" s="74"/>
      <c r="W12" s="74"/>
    </row>
    <row r="13" spans="1:23" ht="15.75" hidden="1" customHeight="1" x14ac:dyDescent="0.25">
      <c r="B13">
        <v>0.98216854892227134</v>
      </c>
      <c r="C13">
        <v>1.4892534656826856E-2</v>
      </c>
      <c r="D13" t="e">
        <v>#N/A</v>
      </c>
      <c r="H13" s="74"/>
      <c r="I13" s="74"/>
      <c r="O13" s="74"/>
      <c r="P13" s="74"/>
      <c r="S13" s="74"/>
      <c r="T13" s="74"/>
      <c r="U13" s="74"/>
      <c r="V13" s="74"/>
      <c r="W13" s="74"/>
    </row>
    <row r="14" spans="1:23" ht="15.75" hidden="1" customHeight="1" x14ac:dyDescent="0.25">
      <c r="B14">
        <v>55.080685505678922</v>
      </c>
      <c r="C14">
        <v>1</v>
      </c>
      <c r="D14" t="e">
        <v>#N/A</v>
      </c>
      <c r="H14" s="74"/>
      <c r="I14" s="74"/>
      <c r="O14" s="74"/>
      <c r="P14" s="74"/>
      <c r="S14" s="74"/>
      <c r="T14" s="74"/>
      <c r="U14" s="74"/>
      <c r="V14" s="74"/>
      <c r="W14" s="74"/>
    </row>
    <row r="15" spans="1:23" hidden="1" x14ac:dyDescent="0.25">
      <c r="H15" s="74"/>
      <c r="I15" s="74"/>
      <c r="O15" s="74"/>
      <c r="P15" s="74"/>
      <c r="S15" s="74"/>
      <c r="T15" s="74"/>
      <c r="U15" s="74"/>
      <c r="V15" s="74"/>
      <c r="W15" s="74"/>
    </row>
    <row r="16" spans="1:23" hidden="1" x14ac:dyDescent="0.25">
      <c r="H16" s="74"/>
      <c r="I16" s="74"/>
      <c r="O16" s="74"/>
      <c r="P16" s="74"/>
      <c r="S16" s="74"/>
      <c r="T16" s="74"/>
      <c r="U16" s="74"/>
      <c r="V16" s="74"/>
      <c r="W16" s="74"/>
    </row>
    <row r="17" spans="2:23" hidden="1" x14ac:dyDescent="0.25">
      <c r="B17" s="947" t="s">
        <v>206</v>
      </c>
      <c r="C17" s="947"/>
      <c r="D17" s="947"/>
      <c r="E17" s="947"/>
      <c r="F17" s="947"/>
      <c r="G17" s="1"/>
      <c r="H17" s="74"/>
      <c r="I17" s="74"/>
      <c r="O17" s="74"/>
      <c r="P17" s="74"/>
      <c r="S17" s="74"/>
      <c r="T17" s="74"/>
      <c r="U17" s="74"/>
      <c r="V17" s="74"/>
      <c r="W17" s="74"/>
    </row>
    <row r="18" spans="2:23" hidden="1" x14ac:dyDescent="0.25">
      <c r="B18" s="71">
        <v>2</v>
      </c>
      <c r="C18" s="71">
        <v>1</v>
      </c>
      <c r="D18" s="71">
        <v>0</v>
      </c>
      <c r="E18" s="71"/>
      <c r="F18" s="71"/>
      <c r="H18" s="74"/>
      <c r="I18" s="74"/>
      <c r="O18" s="74"/>
      <c r="P18" s="74"/>
      <c r="S18" s="74"/>
      <c r="T18" s="74"/>
      <c r="U18" s="74"/>
      <c r="V18" s="74"/>
      <c r="W18" s="74"/>
    </row>
    <row r="19" spans="2:23" hidden="1" x14ac:dyDescent="0.25">
      <c r="B19" s="71">
        <f t="array" ref="B19:F21">+LINEST(C7:C9,B7:B9^{1,2},1,1)</f>
        <v>5.7999999999999905E-5</v>
      </c>
      <c r="C19" s="71">
        <v>-3.4399999999999886E-3</v>
      </c>
      <c r="D19" s="71">
        <v>0.34499999999999964</v>
      </c>
      <c r="E19" s="71" t="e">
        <v>#N/A</v>
      </c>
      <c r="F19" s="71" t="e">
        <v>#N/A</v>
      </c>
      <c r="H19" s="74"/>
      <c r="I19" s="74"/>
      <c r="O19" s="74"/>
      <c r="P19" s="74"/>
      <c r="S19" s="74"/>
      <c r="T19" s="74"/>
      <c r="U19" s="74"/>
      <c r="V19" s="74"/>
      <c r="W19" s="74"/>
    </row>
    <row r="20" spans="2:23" hidden="1" x14ac:dyDescent="0.25">
      <c r="B20" s="71">
        <v>0</v>
      </c>
      <c r="C20" s="71">
        <v>0</v>
      </c>
      <c r="D20" s="71">
        <v>0</v>
      </c>
      <c r="E20" s="71" t="e">
        <v>#N/A</v>
      </c>
      <c r="F20" s="71" t="e">
        <v>#N/A</v>
      </c>
      <c r="H20" s="74"/>
      <c r="I20" s="74"/>
      <c r="O20" s="74"/>
      <c r="P20" s="74"/>
      <c r="S20" s="74"/>
      <c r="T20" s="74"/>
      <c r="U20" s="74"/>
      <c r="V20" s="74"/>
      <c r="W20" s="74"/>
    </row>
    <row r="21" spans="2:23" hidden="1" x14ac:dyDescent="0.25">
      <c r="B21" s="71">
        <v>1</v>
      </c>
      <c r="C21" s="71">
        <v>0</v>
      </c>
      <c r="D21" s="71" t="e">
        <v>#N/A</v>
      </c>
      <c r="E21" s="71" t="e">
        <v>#N/A</v>
      </c>
      <c r="F21" s="71" t="e">
        <v>#N/A</v>
      </c>
      <c r="H21" s="74"/>
      <c r="I21" s="74"/>
      <c r="O21" s="74"/>
      <c r="P21" s="74"/>
      <c r="S21" s="74"/>
      <c r="T21" s="74"/>
      <c r="U21" s="74"/>
      <c r="V21" s="358" t="s">
        <v>147</v>
      </c>
      <c r="W21" s="74"/>
    </row>
    <row r="22" spans="2:23" hidden="1" x14ac:dyDescent="0.25">
      <c r="H22" s="74"/>
      <c r="I22" s="74"/>
      <c r="O22" s="74"/>
      <c r="P22" s="74"/>
      <c r="S22" s="74"/>
      <c r="T22" s="74"/>
      <c r="U22" s="74"/>
      <c r="V22" s="74"/>
      <c r="W22" s="74"/>
    </row>
    <row r="23" spans="2:23" hidden="1" x14ac:dyDescent="0.25">
      <c r="H23" s="74"/>
      <c r="I23" s="74"/>
      <c r="O23" s="74"/>
      <c r="P23" s="74"/>
      <c r="S23" s="74"/>
      <c r="T23" s="74"/>
      <c r="U23" s="74"/>
      <c r="V23" s="74"/>
      <c r="W23" s="74"/>
    </row>
    <row r="24" spans="2:23" hidden="1" x14ac:dyDescent="0.25">
      <c r="B24" s="947" t="s">
        <v>107</v>
      </c>
      <c r="C24" s="947"/>
      <c r="D24" s="947"/>
      <c r="E24" s="947"/>
      <c r="F24" s="947"/>
      <c r="G24" s="1"/>
      <c r="H24" s="74"/>
      <c r="I24" s="74"/>
      <c r="O24" s="74"/>
      <c r="P24" s="74"/>
      <c r="S24" s="74"/>
      <c r="T24" s="74"/>
      <c r="U24" s="74"/>
      <c r="V24" s="74"/>
      <c r="W24" s="74"/>
    </row>
    <row r="25" spans="2:23" hidden="1" x14ac:dyDescent="0.25">
      <c r="B25" s="71">
        <v>2</v>
      </c>
      <c r="C25" s="71">
        <v>1</v>
      </c>
      <c r="D25" s="71">
        <v>0</v>
      </c>
      <c r="E25" s="71"/>
      <c r="F25" s="71"/>
      <c r="H25" s="74"/>
      <c r="I25" s="74"/>
      <c r="O25" s="74"/>
      <c r="P25" s="74"/>
      <c r="S25" s="74"/>
      <c r="T25" s="74"/>
      <c r="U25" s="74"/>
      <c r="V25" s="74"/>
      <c r="W25" s="74"/>
    </row>
    <row r="26" spans="2:23" hidden="1" x14ac:dyDescent="0.25">
      <c r="B26" s="73">
        <f t="array" ref="B26:F28">+LINEST(D7:D9,B7:B9^{1,2},1,1)</f>
        <v>-1.4199999999999968E-4</v>
      </c>
      <c r="C26" s="73">
        <v>1.6959999999999965E-2</v>
      </c>
      <c r="D26" s="73">
        <v>-0.28099999999999931</v>
      </c>
      <c r="E26" s="71" t="e">
        <v>#N/A</v>
      </c>
      <c r="F26" s="71" t="e">
        <v>#N/A</v>
      </c>
      <c r="H26" s="74"/>
      <c r="I26" s="74"/>
      <c r="O26" s="74"/>
      <c r="P26" s="74"/>
      <c r="S26" s="176"/>
      <c r="T26" s="176"/>
      <c r="U26" s="176"/>
      <c r="V26" s="74"/>
      <c r="W26" s="74"/>
    </row>
    <row r="27" spans="2:23" hidden="1" x14ac:dyDescent="0.25">
      <c r="B27" s="73">
        <v>0</v>
      </c>
      <c r="C27" s="73">
        <v>0</v>
      </c>
      <c r="D27" s="73">
        <v>0</v>
      </c>
      <c r="E27" s="71" t="e">
        <v>#N/A</v>
      </c>
      <c r="F27" s="71" t="e">
        <v>#N/A</v>
      </c>
      <c r="H27" s="74"/>
      <c r="I27" s="74"/>
      <c r="O27" s="74"/>
      <c r="P27" s="74"/>
      <c r="S27" s="176"/>
      <c r="T27" s="176"/>
      <c r="U27" s="176"/>
      <c r="V27" s="74"/>
      <c r="W27" s="74"/>
    </row>
    <row r="28" spans="2:23" hidden="1" x14ac:dyDescent="0.25">
      <c r="B28" s="73">
        <v>1</v>
      </c>
      <c r="C28" s="73">
        <v>0</v>
      </c>
      <c r="D28" s="73" t="e">
        <v>#N/A</v>
      </c>
      <c r="E28" s="71" t="e">
        <v>#N/A</v>
      </c>
      <c r="F28" s="71" t="e">
        <v>#N/A</v>
      </c>
      <c r="H28" s="74"/>
      <c r="I28" s="74"/>
      <c r="O28" s="74"/>
      <c r="P28" s="74"/>
      <c r="S28" s="176"/>
      <c r="T28" s="176"/>
      <c r="U28" s="176"/>
      <c r="V28" s="74"/>
      <c r="W28" s="74"/>
    </row>
    <row r="29" spans="2:23" hidden="1" x14ac:dyDescent="0.25">
      <c r="B29" s="67"/>
      <c r="C29" s="67"/>
      <c r="D29" s="67"/>
      <c r="H29" s="74"/>
      <c r="I29" s="74"/>
      <c r="O29" s="74"/>
      <c r="P29" s="74"/>
      <c r="S29" s="176"/>
      <c r="T29" s="176"/>
      <c r="U29" s="176"/>
      <c r="V29" s="74"/>
      <c r="W29" s="74"/>
    </row>
    <row r="30" spans="2:23" ht="15" hidden="1" customHeight="1" x14ac:dyDescent="0.25">
      <c r="B30" s="67"/>
      <c r="C30" s="67"/>
      <c r="D30" s="67"/>
      <c r="H30" s="74"/>
      <c r="I30" s="74"/>
      <c r="O30" s="74"/>
      <c r="P30" s="74"/>
      <c r="S30" s="176"/>
      <c r="T30" s="176"/>
      <c r="U30" s="176"/>
      <c r="V30" s="74"/>
      <c r="W30" s="74"/>
    </row>
    <row r="31" spans="2:23" x14ac:dyDescent="0.25">
      <c r="B31" s="67"/>
      <c r="C31" s="67"/>
      <c r="D31" s="67"/>
      <c r="H31" s="74"/>
      <c r="I31" s="74"/>
      <c r="O31" s="74"/>
      <c r="P31" s="74"/>
      <c r="S31" s="176"/>
      <c r="T31" s="176"/>
      <c r="U31" s="176"/>
      <c r="V31" s="74"/>
      <c r="W31" s="74"/>
    </row>
    <row r="32" spans="2:23" x14ac:dyDescent="0.25">
      <c r="B32" s="67"/>
      <c r="C32" s="67"/>
      <c r="D32" s="67"/>
      <c r="H32" s="74"/>
      <c r="I32" s="74"/>
      <c r="J32" s="176"/>
      <c r="K32" s="176"/>
      <c r="L32" s="176"/>
      <c r="M32" s="74"/>
      <c r="N32" s="74"/>
      <c r="O32" s="74"/>
      <c r="P32" s="74"/>
    </row>
    <row r="33" spans="2:16" x14ac:dyDescent="0.25">
      <c r="G33" s="74"/>
      <c r="H33" s="74"/>
      <c r="I33" s="74"/>
      <c r="J33" s="74"/>
      <c r="K33" s="74"/>
      <c r="L33" s="74"/>
      <c r="M33" s="74"/>
      <c r="N33" s="74"/>
      <c r="O33" s="74"/>
      <c r="P33" s="74"/>
    </row>
    <row r="34" spans="2:16" x14ac:dyDescent="0.25">
      <c r="B34" s="67"/>
      <c r="C34" s="67"/>
      <c r="D34" s="67"/>
      <c r="H34" s="74"/>
      <c r="I34" s="74"/>
      <c r="J34" s="176"/>
      <c r="K34" s="176"/>
      <c r="L34" s="176"/>
      <c r="M34" s="74"/>
      <c r="N34" s="74"/>
      <c r="O34" s="74"/>
      <c r="P34" s="74"/>
    </row>
    <row r="35" spans="2:16" x14ac:dyDescent="0.25">
      <c r="B35" s="67"/>
      <c r="C35" s="67"/>
      <c r="D35" s="67"/>
      <c r="H35" s="74"/>
      <c r="I35" s="74"/>
      <c r="J35" s="176"/>
      <c r="K35" s="176"/>
      <c r="L35" s="176"/>
      <c r="M35" s="74"/>
      <c r="N35" s="74"/>
      <c r="O35" s="74"/>
      <c r="P35" s="74"/>
    </row>
    <row r="36" spans="2:16" x14ac:dyDescent="0.25">
      <c r="B36" s="67"/>
      <c r="C36" s="67"/>
      <c r="D36" s="67"/>
      <c r="H36" s="74"/>
      <c r="I36" s="74"/>
      <c r="J36" s="176"/>
      <c r="K36" s="176"/>
      <c r="L36" s="176"/>
      <c r="M36" s="74"/>
      <c r="N36" s="74"/>
      <c r="O36" s="74"/>
      <c r="P36" s="74"/>
    </row>
    <row r="37" spans="2:16" x14ac:dyDescent="0.25">
      <c r="B37" s="67"/>
      <c r="C37" s="67"/>
      <c r="D37" s="67"/>
      <c r="H37" s="74"/>
      <c r="I37" s="74"/>
      <c r="J37" s="176"/>
      <c r="K37" s="176"/>
      <c r="L37" s="176"/>
      <c r="M37" s="74"/>
      <c r="N37" s="74"/>
      <c r="O37" s="74"/>
      <c r="P37" s="74"/>
    </row>
    <row r="38" spans="2:16" x14ac:dyDescent="0.25">
      <c r="B38" s="67"/>
      <c r="C38" s="67"/>
      <c r="D38" s="67"/>
      <c r="H38" s="74"/>
      <c r="I38" s="74"/>
      <c r="J38" s="176"/>
      <c r="K38" s="176"/>
      <c r="L38" s="176"/>
      <c r="M38" s="74"/>
      <c r="N38" s="74"/>
      <c r="O38" s="74"/>
      <c r="P38" s="74"/>
    </row>
    <row r="39" spans="2:16" x14ac:dyDescent="0.25">
      <c r="B39" s="67"/>
      <c r="C39" s="67"/>
      <c r="D39" s="67"/>
      <c r="J39" s="67"/>
      <c r="K39" s="67"/>
      <c r="L39" s="67"/>
    </row>
    <row r="40" spans="2:16" x14ac:dyDescent="0.25">
      <c r="B40" s="67"/>
      <c r="C40" s="67"/>
      <c r="D40" s="67"/>
      <c r="J40" s="67"/>
      <c r="K40" s="67"/>
      <c r="L40" s="67"/>
    </row>
  </sheetData>
  <mergeCells count="8">
    <mergeCell ref="J5:K5"/>
    <mergeCell ref="M5:N5"/>
    <mergeCell ref="B24:F24"/>
    <mergeCell ref="A1:B3"/>
    <mergeCell ref="B5:D5"/>
    <mergeCell ref="F5:H5"/>
    <mergeCell ref="B17:F17"/>
    <mergeCell ref="C1:R3"/>
  </mergeCells>
  <phoneticPr fontId="26" type="noConversion"/>
  <pageMargins left="0.70866141732283472" right="0.70866141732283472" top="0.74803149606299213" bottom="0.74803149606299213" header="0.31496062992125984" footer="0.31496062992125984"/>
  <pageSetup paperSize="9" scale="30" orientation="portrait" r:id="rId1"/>
  <headerFooter>
    <oddFooter>&amp;RRT03-F58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AD115"/>
  <sheetViews>
    <sheetView showGridLines="0" tabSelected="1" view="pageBreakPreview" topLeftCell="C1" zoomScaleNormal="100" zoomScaleSheetLayoutView="100" workbookViewId="0">
      <selection activeCell="C15" sqref="C15:J15"/>
    </sheetView>
  </sheetViews>
  <sheetFormatPr baseColWidth="10" defaultColWidth="11.42578125" defaultRowHeight="14.25" x14ac:dyDescent="0.2"/>
  <cols>
    <col min="1" max="1" width="5.7109375" style="327" customWidth="1"/>
    <col min="2" max="2" width="19.85546875" style="327" customWidth="1"/>
    <col min="3" max="4" width="14.28515625" style="327" customWidth="1"/>
    <col min="5" max="5" width="12.7109375" style="327" customWidth="1"/>
    <col min="6" max="6" width="16.7109375" style="327" customWidth="1"/>
    <col min="7" max="7" width="16" style="327" customWidth="1"/>
    <col min="8" max="8" width="15" style="327" customWidth="1"/>
    <col min="9" max="9" width="18" style="329" customWidth="1"/>
    <col min="10" max="10" width="7" style="327" customWidth="1"/>
    <col min="11" max="16384" width="11.42578125" style="327"/>
  </cols>
  <sheetData>
    <row r="1" spans="1:10" ht="125.1" customHeight="1" x14ac:dyDescent="0.25">
      <c r="A1"/>
      <c r="B1"/>
      <c r="C1"/>
      <c r="D1"/>
      <c r="E1"/>
      <c r="F1"/>
      <c r="G1"/>
      <c r="H1"/>
      <c r="I1"/>
      <c r="J1"/>
    </row>
    <row r="2" spans="1:10" ht="35.1" customHeight="1" x14ac:dyDescent="0.2">
      <c r="A2" s="583"/>
      <c r="B2" s="583"/>
      <c r="C2" s="583"/>
      <c r="D2" s="583"/>
      <c r="E2" s="583"/>
      <c r="F2" s="583"/>
      <c r="G2" s="583"/>
      <c r="H2" s="583"/>
      <c r="I2" s="584"/>
      <c r="J2" s="583"/>
    </row>
    <row r="3" spans="1:10" ht="65.099999999999994" customHeight="1" x14ac:dyDescent="0.2">
      <c r="A3" s="583"/>
      <c r="B3" s="583"/>
      <c r="C3" s="583"/>
      <c r="D3" s="583"/>
      <c r="E3" s="583"/>
      <c r="F3" s="583"/>
      <c r="G3" s="972" t="s">
        <v>207</v>
      </c>
      <c r="H3" s="972"/>
      <c r="I3" s="980" t="str">
        <f>+'Datos '!N5</f>
        <v>LCTA-XXX-XX</v>
      </c>
      <c r="J3" s="980"/>
    </row>
    <row r="4" spans="1:10" ht="26.1" customHeight="1" x14ac:dyDescent="0.2">
      <c r="A4" s="977" t="s">
        <v>208</v>
      </c>
      <c r="B4" s="977"/>
      <c r="C4" s="977"/>
      <c r="D4" s="977"/>
      <c r="E4" s="195"/>
      <c r="F4" s="585"/>
      <c r="G4" s="586"/>
      <c r="H4" s="586"/>
      <c r="I4" s="584"/>
      <c r="J4" s="586"/>
    </row>
    <row r="5" spans="1:10" ht="18" customHeight="1" x14ac:dyDescent="0.2">
      <c r="A5" s="325"/>
      <c r="B5" s="325"/>
      <c r="C5" s="325"/>
      <c r="D5" s="585"/>
      <c r="E5" s="585"/>
      <c r="F5" s="585"/>
      <c r="G5" s="586"/>
      <c r="H5" s="586"/>
      <c r="I5" s="584"/>
      <c r="J5" s="586"/>
    </row>
    <row r="6" spans="1:10" ht="26.1" customHeight="1" x14ac:dyDescent="0.2">
      <c r="A6" s="976" t="s">
        <v>1</v>
      </c>
      <c r="B6" s="976"/>
      <c r="C6" s="976">
        <f>'Datos '!E5</f>
        <v>0</v>
      </c>
      <c r="D6" s="976"/>
      <c r="E6" s="976"/>
      <c r="F6" s="976"/>
      <c r="G6" s="976"/>
      <c r="H6" s="976"/>
      <c r="I6" s="976"/>
      <c r="J6" s="976"/>
    </row>
    <row r="7" spans="1:10" ht="26.1" customHeight="1" x14ac:dyDescent="0.2">
      <c r="A7" s="963" t="s">
        <v>4</v>
      </c>
      <c r="B7" s="963"/>
      <c r="C7" s="974">
        <f>'Datos '!E6</f>
        <v>0</v>
      </c>
      <c r="D7" s="974"/>
      <c r="E7" s="974"/>
      <c r="F7" s="974"/>
      <c r="G7" s="974"/>
      <c r="H7" s="974"/>
      <c r="I7" s="974"/>
      <c r="J7" s="974"/>
    </row>
    <row r="8" spans="1:10" ht="26.1" customHeight="1" x14ac:dyDescent="0.2">
      <c r="A8" s="963" t="s">
        <v>7</v>
      </c>
      <c r="B8" s="963"/>
      <c r="C8" s="974">
        <f>'Datos '!E7</f>
        <v>0</v>
      </c>
      <c r="D8" s="974"/>
      <c r="E8" s="974"/>
      <c r="F8" s="974"/>
      <c r="G8" s="974"/>
      <c r="H8" s="974"/>
      <c r="I8" s="974"/>
      <c r="J8" s="974"/>
    </row>
    <row r="9" spans="1:10" ht="26.1" customHeight="1" x14ac:dyDescent="0.2">
      <c r="A9" s="587"/>
      <c r="B9" s="587"/>
      <c r="C9" s="325"/>
      <c r="D9" s="585"/>
      <c r="E9" s="585"/>
      <c r="F9" s="585"/>
      <c r="G9" s="585"/>
      <c r="H9" s="586"/>
      <c r="I9" s="584"/>
      <c r="J9" s="586"/>
    </row>
    <row r="10" spans="1:10" ht="26.1" customHeight="1" x14ac:dyDescent="0.2">
      <c r="A10" s="985" t="s">
        <v>8</v>
      </c>
      <c r="B10" s="985"/>
      <c r="C10" s="589">
        <f>+'Datos '!E8</f>
        <v>0</v>
      </c>
      <c r="E10" s="978"/>
      <c r="F10" s="978"/>
      <c r="G10" s="986" t="s">
        <v>11</v>
      </c>
      <c r="H10" s="986"/>
      <c r="I10" s="589">
        <f>+'Datos '!E9</f>
        <v>0</v>
      </c>
    </row>
    <row r="11" spans="1:10" ht="26.1" customHeight="1" x14ac:dyDescent="0.2">
      <c r="A11" s="976"/>
      <c r="B11" s="976"/>
      <c r="C11" s="590"/>
      <c r="D11" s="976"/>
      <c r="E11" s="976"/>
      <c r="F11" s="976"/>
      <c r="G11" s="586"/>
      <c r="H11" s="586"/>
      <c r="I11" s="584"/>
      <c r="J11" s="586"/>
    </row>
    <row r="12" spans="1:10" ht="26.1" customHeight="1" x14ac:dyDescent="0.2">
      <c r="A12" s="977" t="s">
        <v>209</v>
      </c>
      <c r="B12" s="977"/>
      <c r="C12" s="977"/>
      <c r="D12" s="977"/>
      <c r="E12" s="977"/>
      <c r="F12" s="977"/>
      <c r="G12" s="977"/>
      <c r="H12" s="977"/>
      <c r="I12" s="977"/>
      <c r="J12" s="977"/>
    </row>
    <row r="13" spans="1:10" ht="26.1" customHeight="1" x14ac:dyDescent="0.2">
      <c r="A13" s="325"/>
      <c r="B13" s="325"/>
      <c r="C13" s="325"/>
      <c r="D13" s="325"/>
      <c r="E13" s="325"/>
      <c r="F13" s="585"/>
      <c r="G13" s="586"/>
      <c r="H13" s="586"/>
      <c r="I13" s="584"/>
      <c r="J13" s="586"/>
    </row>
    <row r="14" spans="1:10" ht="26.1" customHeight="1" x14ac:dyDescent="0.2">
      <c r="A14" s="976" t="s">
        <v>210</v>
      </c>
      <c r="B14" s="976"/>
      <c r="C14" s="987">
        <f>+'Datos '!E12</f>
        <v>0</v>
      </c>
      <c r="D14" s="987"/>
      <c r="E14" s="987"/>
      <c r="F14" s="987"/>
      <c r="G14" s="987"/>
      <c r="H14" s="987"/>
      <c r="I14" s="987"/>
      <c r="J14" s="987"/>
    </row>
    <row r="15" spans="1:10" ht="26.1" customHeight="1" x14ac:dyDescent="0.2">
      <c r="A15" s="976" t="s">
        <v>17</v>
      </c>
      <c r="B15" s="976"/>
      <c r="C15" s="988">
        <f>+'Datos '!E13</f>
        <v>0</v>
      </c>
      <c r="D15" s="988"/>
      <c r="E15" s="988"/>
      <c r="F15" s="988"/>
      <c r="G15" s="988"/>
      <c r="H15" s="988"/>
      <c r="I15" s="988"/>
      <c r="J15" s="988"/>
    </row>
    <row r="16" spans="1:10" ht="26.1" customHeight="1" x14ac:dyDescent="0.2">
      <c r="A16" s="976" t="s">
        <v>211</v>
      </c>
      <c r="B16" s="976"/>
      <c r="C16" s="988">
        <f>+'Datos '!E15</f>
        <v>0</v>
      </c>
      <c r="D16" s="988"/>
      <c r="E16" s="988"/>
      <c r="F16" s="988"/>
      <c r="G16" s="988"/>
      <c r="H16" s="988"/>
      <c r="I16" s="988"/>
      <c r="J16" s="988"/>
    </row>
    <row r="17" spans="1:10" ht="26.1" customHeight="1" x14ac:dyDescent="0.2">
      <c r="A17" s="976" t="s">
        <v>19</v>
      </c>
      <c r="B17" s="976"/>
      <c r="C17" s="978">
        <f>+'Datos '!E14</f>
        <v>0</v>
      </c>
      <c r="D17" s="978"/>
      <c r="E17" s="978"/>
      <c r="F17" s="978"/>
      <c r="G17" s="978"/>
      <c r="H17" s="978"/>
      <c r="I17" s="978"/>
      <c r="J17" s="978"/>
    </row>
    <row r="18" spans="1:10" ht="26.1" customHeight="1" x14ac:dyDescent="0.2">
      <c r="A18" s="976" t="s">
        <v>212</v>
      </c>
      <c r="B18" s="976"/>
      <c r="C18" s="987" t="str">
        <f>CONCATENATE('Datos '!M12," °C",'Datos '!N12," a"," ",'Datos '!O12," °C ",'Datos '!P12)</f>
        <v xml:space="preserve">10 °C a 39,5 °C </v>
      </c>
      <c r="D18" s="987"/>
      <c r="E18" s="987"/>
      <c r="F18" s="987"/>
      <c r="G18" s="987"/>
      <c r="H18" s="987"/>
      <c r="I18" s="987"/>
      <c r="J18" s="987"/>
    </row>
    <row r="19" spans="1:10" ht="26.1" customHeight="1" x14ac:dyDescent="0.2">
      <c r="A19" s="976" t="s">
        <v>18</v>
      </c>
      <c r="B19" s="976"/>
      <c r="C19" s="592">
        <f>+'Datos '!M13</f>
        <v>0.1</v>
      </c>
      <c r="D19" s="593" t="s">
        <v>10</v>
      </c>
      <c r="G19" s="590"/>
      <c r="H19" s="590"/>
      <c r="I19" s="587"/>
      <c r="J19" s="586"/>
    </row>
    <row r="20" spans="1:10" ht="26.1" customHeight="1" x14ac:dyDescent="0.2">
      <c r="A20" s="976"/>
      <c r="B20" s="976"/>
      <c r="C20" s="976"/>
      <c r="D20" s="976"/>
      <c r="E20" s="976"/>
      <c r="F20" s="976"/>
      <c r="G20" s="976"/>
      <c r="H20" s="976"/>
      <c r="I20" s="587"/>
      <c r="J20" s="586"/>
    </row>
    <row r="21" spans="1:10" ht="15.75" x14ac:dyDescent="0.2">
      <c r="A21" s="977" t="s">
        <v>213</v>
      </c>
      <c r="B21" s="977"/>
      <c r="C21" s="977"/>
      <c r="D21" s="977"/>
      <c r="E21" s="977"/>
      <c r="F21" s="977"/>
      <c r="G21" s="977"/>
      <c r="H21" s="977"/>
      <c r="I21" s="977"/>
      <c r="J21" s="977"/>
    </row>
    <row r="22" spans="1:10" ht="15" x14ac:dyDescent="0.2">
      <c r="A22" s="586"/>
      <c r="B22" s="586"/>
      <c r="C22" s="586"/>
      <c r="D22" s="586"/>
      <c r="E22" s="586"/>
      <c r="F22" s="586"/>
      <c r="G22" s="586"/>
      <c r="H22" s="586"/>
      <c r="I22" s="584"/>
      <c r="J22" s="586"/>
    </row>
    <row r="23" spans="1:10" ht="26.1" customHeight="1" x14ac:dyDescent="0.2">
      <c r="A23" s="979" t="s">
        <v>214</v>
      </c>
      <c r="B23" s="979"/>
      <c r="C23" s="979"/>
      <c r="D23" s="979"/>
      <c r="E23" s="979"/>
      <c r="F23" s="979"/>
      <c r="G23" s="979"/>
      <c r="H23" s="979"/>
      <c r="I23" s="979"/>
      <c r="J23" s="979"/>
    </row>
    <row r="24" spans="1:10" ht="15" x14ac:dyDescent="0.2">
      <c r="A24" s="979"/>
      <c r="B24" s="979"/>
      <c r="C24" s="979"/>
      <c r="D24" s="979"/>
      <c r="E24" s="979"/>
      <c r="F24" s="979"/>
      <c r="G24" s="979"/>
      <c r="H24" s="979"/>
      <c r="I24" s="979"/>
      <c r="J24" s="979"/>
    </row>
    <row r="25" spans="1:10" ht="15.75" customHeight="1" x14ac:dyDescent="0.2">
      <c r="A25" s="960" t="s">
        <v>215</v>
      </c>
      <c r="B25" s="960"/>
      <c r="C25" s="988" t="str">
        <f>+'Datos '!N6</f>
        <v>LCTA-XXXX-XX</v>
      </c>
      <c r="D25" s="988"/>
      <c r="E25" s="988"/>
      <c r="F25" s="988"/>
      <c r="G25" s="988"/>
      <c r="H25" s="988"/>
      <c r="I25" s="988"/>
      <c r="J25" s="988"/>
    </row>
    <row r="26" spans="1:10" ht="15" x14ac:dyDescent="0.2">
      <c r="A26" s="586"/>
      <c r="B26" s="586"/>
      <c r="C26" s="586"/>
      <c r="D26" s="586"/>
      <c r="E26" s="586"/>
      <c r="F26" s="594"/>
      <c r="G26" s="594"/>
      <c r="H26" s="586"/>
      <c r="I26" s="584"/>
      <c r="J26" s="586"/>
    </row>
    <row r="27" spans="1:10" ht="15.75" x14ac:dyDescent="0.2">
      <c r="A27" s="954" t="s">
        <v>216</v>
      </c>
      <c r="B27" s="954"/>
      <c r="C27" s="954"/>
      <c r="D27" s="954"/>
      <c r="E27" s="954"/>
      <c r="F27" s="954"/>
      <c r="G27" s="954"/>
      <c r="H27" s="954"/>
      <c r="I27" s="595"/>
      <c r="J27" s="299"/>
    </row>
    <row r="28" spans="1:10" ht="15" x14ac:dyDescent="0.2">
      <c r="A28" s="587"/>
      <c r="B28" s="587"/>
      <c r="C28" s="587"/>
      <c r="D28" s="587"/>
      <c r="E28" s="587"/>
      <c r="F28" s="587"/>
      <c r="G28" s="587"/>
      <c r="H28" s="587"/>
      <c r="I28" s="587"/>
      <c r="J28" s="586"/>
    </row>
    <row r="29" spans="1:10" ht="35.25" customHeight="1" x14ac:dyDescent="0.2">
      <c r="A29" s="955" t="s">
        <v>217</v>
      </c>
      <c r="B29" s="955"/>
      <c r="C29" s="955"/>
      <c r="D29" s="955"/>
      <c r="E29" s="955"/>
      <c r="F29" s="955"/>
      <c r="G29" s="955"/>
      <c r="H29" s="955"/>
      <c r="I29" s="955"/>
      <c r="J29" s="955"/>
    </row>
    <row r="30" spans="1:10" x14ac:dyDescent="0.2">
      <c r="A30" s="300"/>
      <c r="B30" s="300"/>
      <c r="C30" s="301"/>
      <c r="D30" s="301"/>
      <c r="E30" s="301"/>
      <c r="F30" s="301"/>
      <c r="G30" s="301"/>
      <c r="H30" s="301"/>
      <c r="I30" s="302"/>
      <c r="J30" s="302"/>
    </row>
    <row r="31" spans="1:10" ht="15.75" x14ac:dyDescent="0.2">
      <c r="A31" s="989" t="s">
        <v>218</v>
      </c>
      <c r="B31" s="989"/>
      <c r="C31" s="989"/>
      <c r="D31" s="989"/>
      <c r="E31" s="989"/>
      <c r="F31" s="328"/>
      <c r="G31" s="588"/>
      <c r="H31" s="596"/>
      <c r="I31" s="597"/>
      <c r="J31" s="596"/>
    </row>
    <row r="32" spans="1:10" ht="15.75" x14ac:dyDescent="0.2">
      <c r="A32" s="326"/>
      <c r="B32" s="326"/>
      <c r="C32" s="598"/>
      <c r="D32" s="326"/>
      <c r="E32" s="326"/>
      <c r="F32" s="598"/>
      <c r="G32" s="588"/>
      <c r="H32" s="588"/>
      <c r="I32" s="588"/>
      <c r="J32" s="599"/>
    </row>
    <row r="33" spans="1:10" ht="24.95" customHeight="1" x14ac:dyDescent="0.2">
      <c r="A33" s="975" t="s">
        <v>219</v>
      </c>
      <c r="B33" s="975"/>
      <c r="C33" s="975"/>
      <c r="D33" s="975"/>
      <c r="E33" s="975"/>
      <c r="F33" s="975"/>
      <c r="G33" s="975"/>
      <c r="H33" s="975"/>
      <c r="I33" s="975"/>
      <c r="J33" s="975"/>
    </row>
    <row r="34" spans="1:10" ht="24.95" customHeight="1" x14ac:dyDescent="0.2">
      <c r="A34" s="990" t="s">
        <v>220</v>
      </c>
      <c r="B34" s="990"/>
      <c r="C34" s="499" t="s">
        <v>221</v>
      </c>
      <c r="D34" s="601">
        <f>MAX('RT03-F58'!H19,'RT03-F58'!H34,'RT03-F58'!H49,'RT03-F58'!H78)</f>
        <v>-0.25855281124799306</v>
      </c>
      <c r="E34" s="600" t="s">
        <v>10</v>
      </c>
      <c r="F34" s="499" t="s">
        <v>222</v>
      </c>
      <c r="G34" s="601">
        <f>MIN('RT03-F58'!H19,'RT03-F58'!H34,'RT03-F58'!H49,'RT03-F58'!H78)</f>
        <v>-0.25855281124799306</v>
      </c>
      <c r="H34" s="600" t="s">
        <v>10</v>
      </c>
      <c r="I34" s="451"/>
      <c r="J34" s="598"/>
    </row>
    <row r="35" spans="1:10" ht="24.95" customHeight="1" x14ac:dyDescent="0.2">
      <c r="A35" s="990" t="s">
        <v>223</v>
      </c>
      <c r="B35" s="990"/>
      <c r="C35" s="499" t="s">
        <v>221</v>
      </c>
      <c r="D35" s="601">
        <f>MAX('RT03-F58'!I19,'RT03-F58'!I34,'RT03-F58'!I49,'RT03-F58'!I78)</f>
        <v>-4.2136530955014422</v>
      </c>
      <c r="E35" s="600" t="s">
        <v>224</v>
      </c>
      <c r="F35" s="499" t="s">
        <v>222</v>
      </c>
      <c r="G35" s="601">
        <f>MIN('RT03-F58'!I19,'RT03-F58'!I34,'RT03-F58'!I49,'RT03-F58'!I78)</f>
        <v>-4.2136530955014422</v>
      </c>
      <c r="H35" s="451" t="s">
        <v>224</v>
      </c>
      <c r="I35" s="451"/>
      <c r="J35" s="598"/>
    </row>
    <row r="36" spans="1:10" ht="150.75" customHeight="1" x14ac:dyDescent="0.25">
      <c r="A36"/>
      <c r="B36"/>
      <c r="C36"/>
      <c r="D36"/>
      <c r="E36"/>
      <c r="F36"/>
      <c r="G36"/>
      <c r="H36"/>
      <c r="I36"/>
      <c r="J36"/>
    </row>
    <row r="37" spans="1:10" ht="35.1" customHeight="1" x14ac:dyDescent="0.2">
      <c r="A37" s="602"/>
      <c r="B37" s="602"/>
      <c r="C37" s="602"/>
      <c r="D37" s="602"/>
      <c r="E37" s="602"/>
      <c r="F37" s="602"/>
      <c r="G37" s="602"/>
      <c r="H37" s="602"/>
      <c r="I37" s="603"/>
      <c r="J37" s="602"/>
    </row>
    <row r="38" spans="1:10" ht="65.099999999999994" customHeight="1" x14ac:dyDescent="0.2">
      <c r="A38" s="602"/>
      <c r="B38" s="602"/>
      <c r="C38" s="602"/>
      <c r="D38" s="602"/>
      <c r="E38" s="602"/>
      <c r="F38" s="602"/>
      <c r="G38" s="972" t="s">
        <v>207</v>
      </c>
      <c r="H38" s="972"/>
      <c r="I38" s="992" t="str">
        <f>I3</f>
        <v>LCTA-XXX-XX</v>
      </c>
      <c r="J38" s="992"/>
    </row>
    <row r="39" spans="1:10" ht="15.75" x14ac:dyDescent="0.2">
      <c r="A39" s="954" t="s">
        <v>225</v>
      </c>
      <c r="B39" s="954"/>
      <c r="C39" s="954"/>
      <c r="D39" s="954"/>
      <c r="E39" s="954"/>
      <c r="F39" s="587"/>
      <c r="G39" s="587"/>
      <c r="H39" s="587"/>
      <c r="I39" s="587"/>
      <c r="J39" s="604"/>
    </row>
    <row r="40" spans="1:10" ht="15.75" x14ac:dyDescent="0.2">
      <c r="A40" s="299"/>
      <c r="B40" s="587"/>
      <c r="C40" s="587"/>
      <c r="D40" s="587"/>
      <c r="E40" s="587"/>
      <c r="F40" s="587"/>
      <c r="G40" s="587"/>
      <c r="H40" s="587"/>
      <c r="I40" s="587"/>
      <c r="J40" s="605"/>
    </row>
    <row r="41" spans="1:10" ht="60" customHeight="1" x14ac:dyDescent="0.2">
      <c r="A41" s="991" t="s">
        <v>265</v>
      </c>
      <c r="B41" s="991"/>
      <c r="C41" s="991"/>
      <c r="D41" s="991"/>
      <c r="E41" s="991"/>
      <c r="F41" s="991"/>
      <c r="G41" s="991"/>
      <c r="H41" s="991"/>
      <c r="I41" s="991"/>
      <c r="J41" s="991"/>
    </row>
    <row r="42" spans="1:10" ht="15.75" customHeight="1" x14ac:dyDescent="0.2">
      <c r="A42" s="591"/>
      <c r="B42" s="591"/>
      <c r="C42" s="591"/>
      <c r="D42" s="591"/>
      <c r="E42" s="591"/>
      <c r="F42" s="591"/>
      <c r="G42" s="591"/>
      <c r="H42" s="591"/>
      <c r="I42" s="591"/>
      <c r="J42" s="591"/>
    </row>
    <row r="43" spans="1:10" ht="15.75" x14ac:dyDescent="0.2">
      <c r="A43" s="954" t="s">
        <v>226</v>
      </c>
      <c r="B43" s="954"/>
      <c r="C43" s="954"/>
      <c r="D43" s="954"/>
      <c r="E43" s="954"/>
      <c r="F43" s="587"/>
      <c r="G43" s="587"/>
      <c r="H43" s="586"/>
      <c r="J43" s="614"/>
    </row>
    <row r="44" spans="1:10" ht="15.75" x14ac:dyDescent="0.2">
      <c r="A44" s="320"/>
      <c r="B44" s="320"/>
      <c r="C44" s="320"/>
      <c r="D44" s="320"/>
      <c r="E44" s="320"/>
      <c r="F44" s="587"/>
      <c r="G44" s="587"/>
      <c r="H44" s="586"/>
      <c r="I44" s="584"/>
      <c r="J44" s="605"/>
    </row>
    <row r="45" spans="1:10" ht="78" customHeight="1" x14ac:dyDescent="0.2">
      <c r="A45" s="955" t="e">
        <f>VLOOKUP($J$43,'Datos '!C46:P48,2,FALSE)</f>
        <v>#N/A</v>
      </c>
      <c r="B45" s="955"/>
      <c r="C45" s="955"/>
      <c r="D45" s="955"/>
      <c r="E45" s="955"/>
      <c r="F45" s="955"/>
      <c r="G45" s="955"/>
      <c r="H45" s="955"/>
      <c r="I45" s="955"/>
      <c r="J45" s="955"/>
    </row>
    <row r="46" spans="1:10" ht="16.5" thickBot="1" x14ac:dyDescent="0.25">
      <c r="A46" s="321"/>
      <c r="B46" s="321"/>
      <c r="C46" s="321"/>
      <c r="D46" s="321"/>
      <c r="E46" s="321"/>
      <c r="F46" s="321"/>
      <c r="G46" s="321"/>
      <c r="H46" s="321"/>
      <c r="I46" s="325"/>
      <c r="J46" s="321"/>
    </row>
    <row r="47" spans="1:10" ht="30" customHeight="1" x14ac:dyDescent="0.2">
      <c r="A47" s="956" t="s">
        <v>227</v>
      </c>
      <c r="B47" s="957"/>
      <c r="C47" s="957"/>
      <c r="D47" s="322" t="s">
        <v>228</v>
      </c>
      <c r="E47" s="957" t="s">
        <v>229</v>
      </c>
      <c r="F47" s="957"/>
      <c r="G47" s="322" t="s">
        <v>230</v>
      </c>
      <c r="H47" s="322" t="s">
        <v>231</v>
      </c>
      <c r="I47" s="303" t="s">
        <v>232</v>
      </c>
    </row>
    <row r="48" spans="1:10" ht="27" customHeight="1" x14ac:dyDescent="0.2">
      <c r="A48" s="958" t="str">
        <f>+'Datos '!E27</f>
        <v>Cámara climática</v>
      </c>
      <c r="B48" s="959"/>
      <c r="C48" s="959"/>
      <c r="D48" s="324" t="str">
        <f>+'Datos '!E28</f>
        <v>Memmert</v>
      </c>
      <c r="E48" s="966" t="str">
        <f>+'Datos '!E29</f>
        <v>W421.0373</v>
      </c>
      <c r="F48" s="966"/>
      <c r="G48" s="324" t="str">
        <f>+'Datos '!E31</f>
        <v>100870-100872</v>
      </c>
      <c r="H48" s="304" t="str">
        <f>+'Datos '!E32</f>
        <v>INM</v>
      </c>
      <c r="I48" s="305" t="str">
        <f>+'Datos '!E33</f>
        <v>20/08/2024 / 2024-09-04</v>
      </c>
    </row>
    <row r="49" spans="1:30" ht="27" customHeight="1" thickBot="1" x14ac:dyDescent="0.25">
      <c r="A49" s="967" t="str">
        <f>+'Datos '!E18</f>
        <v>Termohigrómetro data logger M-011</v>
      </c>
      <c r="B49" s="968"/>
      <c r="C49" s="968"/>
      <c r="D49" s="306" t="str">
        <f>+'Datos '!E19</f>
        <v>Lufft</v>
      </c>
      <c r="E49" s="969">
        <f>+'Datos '!E20</f>
        <v>2207140802024</v>
      </c>
      <c r="F49" s="970"/>
      <c r="G49" s="323" t="str">
        <f>+'Datos '!E22</f>
        <v>7509 // 7527</v>
      </c>
      <c r="H49" s="323" t="str">
        <f>+'Datos '!E23</f>
        <v>INM</v>
      </c>
      <c r="I49" s="307" t="str">
        <f>+'Datos '!E24</f>
        <v>2024-07-16 // 2024-07-24</v>
      </c>
    </row>
    <row r="50" spans="1:30" ht="15" x14ac:dyDescent="0.2">
      <c r="A50" s="586"/>
      <c r="B50" s="587"/>
      <c r="C50" s="587"/>
      <c r="D50" s="585"/>
      <c r="E50" s="585"/>
      <c r="F50" s="590"/>
      <c r="G50" s="585"/>
      <c r="H50" s="585"/>
      <c r="I50" s="587"/>
      <c r="J50" s="585"/>
    </row>
    <row r="51" spans="1:30" ht="15.75" x14ac:dyDescent="0.2">
      <c r="A51" s="954" t="s">
        <v>233</v>
      </c>
      <c r="B51" s="954"/>
      <c r="C51" s="954"/>
      <c r="D51" s="954"/>
      <c r="E51" s="954"/>
      <c r="F51" s="954"/>
      <c r="G51" s="954"/>
      <c r="H51" s="954"/>
      <c r="I51" s="954"/>
      <c r="J51" s="954"/>
    </row>
    <row r="52" spans="1:30" ht="15.75" thickBot="1" x14ac:dyDescent="0.25">
      <c r="A52" s="308"/>
      <c r="B52" s="308"/>
      <c r="C52" s="308"/>
      <c r="D52" s="308"/>
      <c r="E52" s="308"/>
      <c r="F52" s="309"/>
      <c r="G52" s="309"/>
      <c r="H52" s="309"/>
      <c r="I52" s="310"/>
      <c r="J52" s="301"/>
    </row>
    <row r="53" spans="1:30" ht="41.25" customHeight="1" thickBot="1" x14ac:dyDescent="0.25">
      <c r="A53" s="311"/>
      <c r="B53" s="312" t="s">
        <v>234</v>
      </c>
      <c r="C53" s="313" t="s">
        <v>235</v>
      </c>
      <c r="D53" s="313" t="s">
        <v>236</v>
      </c>
      <c r="E53" s="313" t="s">
        <v>146</v>
      </c>
      <c r="F53" s="313" t="s">
        <v>237</v>
      </c>
      <c r="G53" s="314" t="s">
        <v>238</v>
      </c>
      <c r="H53" s="281" t="s">
        <v>239</v>
      </c>
      <c r="I53" s="965" t="s">
        <v>240</v>
      </c>
    </row>
    <row r="54" spans="1:30" ht="20.25" customHeight="1" thickBot="1" x14ac:dyDescent="0.25">
      <c r="B54" s="315" t="s">
        <v>10</v>
      </c>
      <c r="C54" s="315" t="s">
        <v>10</v>
      </c>
      <c r="D54" s="315" t="s">
        <v>10</v>
      </c>
      <c r="E54" s="315" t="s">
        <v>10</v>
      </c>
      <c r="F54" s="315" t="s">
        <v>10</v>
      </c>
      <c r="G54" s="316" t="s">
        <v>10</v>
      </c>
      <c r="H54" s="281" t="s">
        <v>10</v>
      </c>
      <c r="I54" s="965"/>
      <c r="Z54" s="330" t="s">
        <v>241</v>
      </c>
      <c r="AA54" s="330" t="s">
        <v>242</v>
      </c>
      <c r="AB54" s="330"/>
      <c r="AC54" s="330" t="s">
        <v>243</v>
      </c>
      <c r="AD54" s="330" t="s">
        <v>243</v>
      </c>
    </row>
    <row r="55" spans="1:30" ht="17.25" customHeight="1" x14ac:dyDescent="0.2">
      <c r="A55" s="311"/>
      <c r="B55" s="615">
        <f>'RT03-F58'!B12</f>
        <v>10</v>
      </c>
      <c r="C55" s="616">
        <f>+'Presupuesto Incertidumbre'!E28</f>
        <v>-5.0212526836015743E-2</v>
      </c>
      <c r="D55" s="617" t="e">
        <f>+'Presupuesto Incertidumbre'!E35</f>
        <v>#DIV/0!</v>
      </c>
      <c r="E55" s="618" t="e">
        <f>+'Presupuesto Incertidumbre'!E42</f>
        <v>#DIV/0!</v>
      </c>
      <c r="F55" s="618" t="e">
        <f>IF('Presupuesto Incertidumbre'!H42&lt;=0.67,0.67,'Presupuesto Incertidumbre'!H42)</f>
        <v>#DIV/0!</v>
      </c>
      <c r="G55" s="619" t="e">
        <f>+'Presupuesto Incertidumbre'!F42</f>
        <v>#DIV/0!</v>
      </c>
      <c r="H55" s="282" t="e">
        <f>+$AA$75-F55</f>
        <v>#DIV/0!</v>
      </c>
      <c r="I55" s="331" t="e">
        <f>+IF(ABS(E55)&lt;=H55,"SI","NO")</f>
        <v>#DIV/0!</v>
      </c>
      <c r="Z55" s="332">
        <f t="shared" ref="Z55:Z61" si="0">+$AA$75</f>
        <v>2.5</v>
      </c>
      <c r="AA55" s="332">
        <f>-Z55</f>
        <v>-2.5</v>
      </c>
      <c r="AB55" s="330">
        <v>0</v>
      </c>
      <c r="AC55" s="333" t="e">
        <f>+H55</f>
        <v>#DIV/0!</v>
      </c>
      <c r="AD55" s="333" t="e">
        <f>-AC55</f>
        <v>#DIV/0!</v>
      </c>
    </row>
    <row r="56" spans="1:30" x14ac:dyDescent="0.2">
      <c r="A56" s="311"/>
      <c r="B56" s="620">
        <f>'RT03-F58'!B27</f>
        <v>20</v>
      </c>
      <c r="C56" s="621">
        <f>+'Presupuesto Incertidumbre'!E48</f>
        <v>-5.0212526836015743E-2</v>
      </c>
      <c r="D56" s="622" t="e">
        <f>+'Presupuesto Incertidumbre'!E55</f>
        <v>#DIV/0!</v>
      </c>
      <c r="E56" s="623" t="e">
        <f>+'Presupuesto Incertidumbre'!E62</f>
        <v>#DIV/0!</v>
      </c>
      <c r="F56" s="623" t="e">
        <f>IF('Presupuesto Incertidumbre'!H62&lt;=0.67,0.67,'Presupuesto Incertidumbre'!H62)</f>
        <v>#DIV/0!</v>
      </c>
      <c r="G56" s="624" t="e">
        <f>+'Presupuesto Incertidumbre'!F62</f>
        <v>#DIV/0!</v>
      </c>
      <c r="H56" s="282" t="e">
        <f>+$AA$75-F56</f>
        <v>#DIV/0!</v>
      </c>
      <c r="I56" s="331" t="e">
        <f>+IF(ABS(E56)&lt;=H56,"SI","NO")</f>
        <v>#DIV/0!</v>
      </c>
      <c r="Z56" s="332">
        <f t="shared" si="0"/>
        <v>2.5</v>
      </c>
      <c r="AA56" s="332">
        <f t="shared" ref="AA56:AA61" si="1">-Z56</f>
        <v>-2.5</v>
      </c>
      <c r="AB56" s="330">
        <f>+($C$56-$C$55)/2+$C$55</f>
        <v>-5.0212526836015743E-2</v>
      </c>
      <c r="AC56" s="333" t="e">
        <f>+H55</f>
        <v>#DIV/0!</v>
      </c>
      <c r="AD56" s="333" t="e">
        <f t="shared" ref="AD56:AD61" si="2">-AC56</f>
        <v>#DIV/0!</v>
      </c>
    </row>
    <row r="57" spans="1:30" ht="15" thickBot="1" x14ac:dyDescent="0.25">
      <c r="A57" s="317"/>
      <c r="B57" s="625">
        <f>'RT03-F58'!B42</f>
        <v>39.5</v>
      </c>
      <c r="C57" s="626">
        <f>+'Presupuesto Incertidumbre'!E68</f>
        <v>-5.0212526836015743E-2</v>
      </c>
      <c r="D57" s="627" t="e">
        <f>+'Presupuesto Incertidumbre'!E75</f>
        <v>#DIV/0!</v>
      </c>
      <c r="E57" s="628" t="e">
        <f>+'Presupuesto Incertidumbre'!E82</f>
        <v>#DIV/0!</v>
      </c>
      <c r="F57" s="628" t="e">
        <f>IF('Presupuesto Incertidumbre'!H82&lt;=0.67,0.67,'Presupuesto Incertidumbre'!H82)</f>
        <v>#DIV/0!</v>
      </c>
      <c r="G57" s="629" t="e">
        <f>+'Presupuesto Incertidumbre'!F82</f>
        <v>#DIV/0!</v>
      </c>
      <c r="H57" s="282" t="e">
        <f>+$AA$75-F57</f>
        <v>#DIV/0!</v>
      </c>
      <c r="I57" s="331" t="e">
        <f>+IF(ABS(E57)&lt;=H57,"SI","NO")</f>
        <v>#DIV/0!</v>
      </c>
      <c r="Z57" s="332">
        <f t="shared" si="0"/>
        <v>2.5</v>
      </c>
      <c r="AA57" s="332">
        <f t="shared" si="1"/>
        <v>-2.5</v>
      </c>
      <c r="AB57" s="330">
        <f>+($C$56-$C$55)/2+$C$55</f>
        <v>-5.0212526836015743E-2</v>
      </c>
      <c r="AC57" s="333" t="e">
        <f>+H56</f>
        <v>#DIV/0!</v>
      </c>
      <c r="AD57" s="333" t="e">
        <f t="shared" si="2"/>
        <v>#DIV/0!</v>
      </c>
    </row>
    <row r="58" spans="1:30" x14ac:dyDescent="0.2">
      <c r="A58" s="317"/>
      <c r="Z58" s="332">
        <f t="shared" si="0"/>
        <v>2.5</v>
      </c>
      <c r="AA58" s="332">
        <f t="shared" si="1"/>
        <v>-2.5</v>
      </c>
      <c r="AB58" s="330">
        <f>+($C$57-$C$56)/2+$C$56</f>
        <v>-5.0212526836015743E-2</v>
      </c>
      <c r="AC58" s="333" t="e">
        <f>+H56</f>
        <v>#DIV/0!</v>
      </c>
      <c r="AD58" s="333" t="e">
        <f t="shared" si="2"/>
        <v>#DIV/0!</v>
      </c>
    </row>
    <row r="59" spans="1:30" ht="12" customHeight="1" x14ac:dyDescent="0.2">
      <c r="A59" s="318"/>
      <c r="B59" s="318"/>
      <c r="C59" s="318"/>
      <c r="D59" s="318"/>
      <c r="E59" s="318"/>
      <c r="F59" s="318"/>
      <c r="G59" s="318"/>
      <c r="H59" s="318"/>
      <c r="I59" s="319"/>
      <c r="J59" s="318"/>
      <c r="Z59" s="332">
        <f t="shared" si="0"/>
        <v>2.5</v>
      </c>
      <c r="AA59" s="332">
        <f t="shared" si="1"/>
        <v>-2.5</v>
      </c>
      <c r="AB59" s="330">
        <f>+($C$57-$C$56)/2+$C$56</f>
        <v>-5.0212526836015743E-2</v>
      </c>
      <c r="AC59" s="333" t="e">
        <f>+H57</f>
        <v>#DIV/0!</v>
      </c>
      <c r="AD59" s="333" t="e">
        <f t="shared" si="2"/>
        <v>#DIV/0!</v>
      </c>
    </row>
    <row r="60" spans="1:30" ht="12" customHeight="1" x14ac:dyDescent="0.2">
      <c r="A60" s="318"/>
      <c r="B60" s="318"/>
      <c r="C60" s="318"/>
      <c r="D60" s="318"/>
      <c r="E60" s="318"/>
      <c r="F60" s="318"/>
      <c r="G60" s="318"/>
      <c r="H60" s="318"/>
      <c r="I60" s="319"/>
      <c r="J60" s="318"/>
      <c r="Z60" s="332">
        <f t="shared" si="0"/>
        <v>2.5</v>
      </c>
      <c r="AA60" s="332">
        <f t="shared" si="1"/>
        <v>-2.5</v>
      </c>
      <c r="AB60" s="330">
        <f>+($C$57-$C$56)/2+C57</f>
        <v>-5.0212526836015743E-2</v>
      </c>
      <c r="AC60" s="333" t="e">
        <f>+H57</f>
        <v>#DIV/0!</v>
      </c>
      <c r="AD60" s="333" t="e">
        <f t="shared" si="2"/>
        <v>#DIV/0!</v>
      </c>
    </row>
    <row r="61" spans="1:30" ht="12" customHeight="1" x14ac:dyDescent="0.2">
      <c r="A61" s="318"/>
      <c r="B61" s="318"/>
      <c r="C61" s="318"/>
      <c r="D61" s="318"/>
      <c r="E61" s="318"/>
      <c r="F61" s="318"/>
      <c r="G61" s="318"/>
      <c r="H61" s="318"/>
      <c r="I61" s="319"/>
      <c r="J61" s="318"/>
      <c r="Z61" s="332">
        <f t="shared" si="0"/>
        <v>2.5</v>
      </c>
      <c r="AA61" s="332">
        <f t="shared" si="1"/>
        <v>-2.5</v>
      </c>
      <c r="AB61" s="330">
        <f>+($C$57-$C$56)/2+C57</f>
        <v>-5.0212526836015743E-2</v>
      </c>
      <c r="AC61" s="333" t="e">
        <f>+H57</f>
        <v>#DIV/0!</v>
      </c>
      <c r="AD61" s="333" t="e">
        <f t="shared" si="2"/>
        <v>#DIV/0!</v>
      </c>
    </row>
    <row r="62" spans="1:30" ht="12" customHeight="1" x14ac:dyDescent="0.2">
      <c r="A62" s="318"/>
      <c r="B62" s="318"/>
      <c r="C62" s="318"/>
      <c r="D62" s="318"/>
      <c r="E62" s="318"/>
      <c r="F62" s="318"/>
      <c r="G62" s="318"/>
      <c r="H62" s="318"/>
      <c r="I62" s="319"/>
      <c r="J62" s="318"/>
      <c r="Z62" s="330"/>
      <c r="AA62" s="330"/>
      <c r="AB62" s="330"/>
      <c r="AC62" s="330"/>
      <c r="AD62" s="330"/>
    </row>
    <row r="63" spans="1:30" ht="12" customHeight="1" x14ac:dyDescent="0.2">
      <c r="A63" s="318"/>
      <c r="B63" s="318"/>
      <c r="C63" s="318"/>
      <c r="D63" s="318"/>
      <c r="E63" s="318"/>
      <c r="F63" s="318"/>
      <c r="G63" s="318"/>
      <c r="H63" s="318"/>
      <c r="I63" s="319"/>
      <c r="J63" s="318"/>
    </row>
    <row r="64" spans="1:30" ht="12" customHeight="1" x14ac:dyDescent="0.2">
      <c r="A64" s="318"/>
      <c r="B64" s="318"/>
      <c r="C64" s="318"/>
      <c r="D64" s="318"/>
      <c r="E64" s="318"/>
      <c r="F64" s="318"/>
      <c r="G64" s="318"/>
      <c r="H64" s="318"/>
      <c r="I64" s="319"/>
      <c r="J64" s="318"/>
    </row>
    <row r="65" spans="1:28" ht="12" customHeight="1" x14ac:dyDescent="0.2">
      <c r="A65" s="318"/>
      <c r="B65" s="318"/>
      <c r="C65" s="318"/>
      <c r="D65" s="318"/>
      <c r="E65" s="318"/>
      <c r="F65" s="318"/>
      <c r="G65" s="318"/>
      <c r="H65" s="318"/>
      <c r="I65" s="319"/>
      <c r="J65" s="318"/>
    </row>
    <row r="66" spans="1:28" ht="12" customHeight="1" x14ac:dyDescent="0.2">
      <c r="A66" s="318"/>
      <c r="B66" s="318"/>
      <c r="C66" s="318"/>
      <c r="D66" s="318"/>
      <c r="E66" s="318"/>
      <c r="F66" s="318"/>
      <c r="G66" s="318"/>
      <c r="H66" s="318"/>
      <c r="I66" s="319"/>
      <c r="J66" s="318"/>
    </row>
    <row r="67" spans="1:28" ht="12" customHeight="1" x14ac:dyDescent="0.2">
      <c r="A67" s="318"/>
      <c r="B67" s="318"/>
      <c r="C67" s="318"/>
      <c r="D67" s="318"/>
      <c r="E67" s="318"/>
      <c r="F67" s="318"/>
      <c r="G67" s="318"/>
      <c r="H67" s="318"/>
      <c r="I67" s="319"/>
      <c r="J67" s="318"/>
    </row>
    <row r="68" spans="1:28" ht="12" customHeight="1" x14ac:dyDescent="0.2">
      <c r="A68" s="318"/>
      <c r="B68" s="318"/>
      <c r="C68" s="318"/>
      <c r="D68" s="318"/>
      <c r="E68" s="318"/>
      <c r="F68" s="318"/>
      <c r="G68" s="318"/>
      <c r="H68" s="318"/>
      <c r="I68" s="319"/>
      <c r="J68" s="318"/>
    </row>
    <row r="69" spans="1:28" ht="12" customHeight="1" x14ac:dyDescent="0.2">
      <c r="A69" s="318"/>
      <c r="B69" s="318"/>
      <c r="C69" s="318"/>
      <c r="D69" s="318"/>
      <c r="E69" s="318"/>
      <c r="F69" s="318"/>
      <c r="G69" s="318"/>
      <c r="H69" s="318"/>
      <c r="I69" s="319"/>
      <c r="J69" s="318"/>
    </row>
    <row r="70" spans="1:28" ht="12" customHeight="1" x14ac:dyDescent="0.2">
      <c r="A70" s="318"/>
      <c r="B70" s="318"/>
      <c r="C70" s="318"/>
      <c r="D70" s="318"/>
      <c r="E70" s="318"/>
      <c r="F70" s="318"/>
      <c r="G70" s="318"/>
      <c r="H70" s="318"/>
      <c r="I70" s="319"/>
      <c r="J70" s="318"/>
    </row>
    <row r="71" spans="1:28" ht="12" customHeight="1" x14ac:dyDescent="0.2">
      <c r="A71" s="318"/>
      <c r="B71" s="318"/>
      <c r="C71" s="318"/>
      <c r="D71" s="318"/>
      <c r="E71" s="318"/>
      <c r="F71" s="318"/>
      <c r="G71" s="318"/>
      <c r="H71" s="318"/>
      <c r="I71" s="319"/>
      <c r="J71" s="318"/>
    </row>
    <row r="72" spans="1:28" ht="12" customHeight="1" x14ac:dyDescent="0.2">
      <c r="A72" s="318"/>
      <c r="B72" s="318"/>
      <c r="C72" s="318"/>
      <c r="D72" s="318"/>
      <c r="E72" s="318"/>
      <c r="F72" s="318"/>
      <c r="G72" s="318"/>
      <c r="H72" s="318"/>
      <c r="I72" s="319"/>
      <c r="J72" s="318"/>
    </row>
    <row r="73" spans="1:28" ht="12" customHeight="1" x14ac:dyDescent="0.2">
      <c r="A73" s="318"/>
      <c r="B73" s="318"/>
      <c r="C73" s="318"/>
      <c r="D73" s="318"/>
      <c r="E73" s="318"/>
      <c r="F73" s="318"/>
      <c r="G73" s="318"/>
      <c r="H73" s="318"/>
      <c r="I73" s="319"/>
      <c r="J73" s="318"/>
    </row>
    <row r="74" spans="1:28" x14ac:dyDescent="0.2">
      <c r="A74" s="318"/>
      <c r="B74" s="318"/>
      <c r="C74" s="318"/>
      <c r="D74" s="318"/>
      <c r="E74" s="318"/>
      <c r="F74" s="318"/>
      <c r="G74" s="318"/>
      <c r="H74" s="318"/>
      <c r="I74" s="319"/>
      <c r="J74" s="318"/>
    </row>
    <row r="75" spans="1:28" ht="35.1" hidden="1" customHeight="1" thickBot="1" x14ac:dyDescent="0.25">
      <c r="A75" s="981" t="s">
        <v>244</v>
      </c>
      <c r="B75" s="981"/>
      <c r="C75" s="981"/>
      <c r="D75" s="981"/>
      <c r="E75" s="981"/>
      <c r="F75" s="981"/>
      <c r="G75" s="981"/>
      <c r="H75" s="981"/>
      <c r="I75" s="981"/>
      <c r="J75" s="981"/>
      <c r="Z75" s="606" t="s">
        <v>245</v>
      </c>
      <c r="AA75" s="607">
        <v>2.5</v>
      </c>
      <c r="AB75" s="608" t="s">
        <v>10</v>
      </c>
    </row>
    <row r="76" spans="1:28" ht="15.75" thickBot="1" x14ac:dyDescent="0.25">
      <c r="A76" s="596"/>
      <c r="B76" s="596"/>
      <c r="C76" s="596"/>
      <c r="D76" s="596"/>
      <c r="E76" s="596"/>
      <c r="F76" s="596"/>
      <c r="G76" s="596"/>
      <c r="H76" s="596"/>
      <c r="I76" s="597"/>
      <c r="J76" s="596"/>
    </row>
    <row r="77" spans="1:28" ht="15.75" thickBot="1" x14ac:dyDescent="0.25">
      <c r="A77" s="596"/>
      <c r="B77" s="596"/>
      <c r="C77" s="596"/>
      <c r="J77" s="609"/>
    </row>
    <row r="78" spans="1:28" ht="15" x14ac:dyDescent="0.2">
      <c r="A78" s="596"/>
      <c r="B78" s="596"/>
      <c r="G78" s="596"/>
      <c r="H78" s="586"/>
      <c r="I78" s="610"/>
      <c r="J78" s="586"/>
    </row>
    <row r="79" spans="1:28" ht="15" x14ac:dyDescent="0.2">
      <c r="A79" s="596"/>
      <c r="B79" s="596"/>
      <c r="D79" s="596"/>
      <c r="E79" s="596"/>
      <c r="F79" s="596"/>
      <c r="G79" s="596"/>
      <c r="H79" s="596"/>
      <c r="I79" s="611"/>
      <c r="J79" s="596"/>
    </row>
    <row r="80" spans="1:28" ht="15" x14ac:dyDescent="0.2">
      <c r="A80" s="596"/>
      <c r="B80" s="596"/>
      <c r="D80" s="596"/>
      <c r="E80" s="596"/>
      <c r="F80" s="596"/>
      <c r="G80" s="596"/>
      <c r="H80" s="596"/>
      <c r="I80" s="611"/>
      <c r="J80" s="596"/>
    </row>
    <row r="81" spans="1:10" ht="18.75" customHeight="1" x14ac:dyDescent="0.2">
      <c r="A81" s="596"/>
      <c r="B81" s="596"/>
      <c r="D81" s="596"/>
      <c r="E81" s="596"/>
      <c r="F81" s="596"/>
      <c r="G81" s="596"/>
      <c r="H81" s="596"/>
    </row>
    <row r="82" spans="1:10" ht="15" x14ac:dyDescent="0.2">
      <c r="A82" s="596"/>
      <c r="B82" s="596"/>
      <c r="C82" s="596"/>
      <c r="D82" s="596"/>
      <c r="E82" s="596"/>
      <c r="F82" s="596"/>
      <c r="G82" s="596"/>
      <c r="H82" s="596"/>
      <c r="I82" s="611"/>
      <c r="J82" s="596"/>
    </row>
    <row r="83" spans="1:10" ht="42" hidden="1" customHeight="1" x14ac:dyDescent="0.2">
      <c r="A83" s="983" t="s">
        <v>246</v>
      </c>
      <c r="B83" s="983"/>
      <c r="C83" s="983"/>
      <c r="D83" s="983"/>
      <c r="E83" s="983"/>
      <c r="F83" s="983"/>
      <c r="G83" s="983"/>
      <c r="H83" s="983"/>
      <c r="I83" s="983"/>
      <c r="J83" s="983"/>
    </row>
    <row r="84" spans="1:10" ht="161.25" customHeight="1" x14ac:dyDescent="0.25">
      <c r="A84"/>
      <c r="B84"/>
      <c r="C84"/>
      <c r="D84"/>
      <c r="E84"/>
      <c r="F84"/>
      <c r="G84"/>
      <c r="H84"/>
      <c r="I84"/>
      <c r="J84"/>
    </row>
    <row r="85" spans="1:10" ht="39.75" customHeight="1" x14ac:dyDescent="0.25">
      <c r="A85"/>
      <c r="B85"/>
      <c r="C85"/>
      <c r="D85"/>
      <c r="E85"/>
      <c r="F85"/>
      <c r="G85"/>
      <c r="H85"/>
      <c r="I85"/>
      <c r="J85"/>
    </row>
    <row r="86" spans="1:10" ht="65.099999999999994" customHeight="1" x14ac:dyDescent="0.2">
      <c r="A86" s="596"/>
      <c r="B86" s="612"/>
      <c r="C86" s="612"/>
      <c r="D86" s="612"/>
      <c r="E86" s="612"/>
      <c r="F86" s="612"/>
      <c r="G86" s="972" t="s">
        <v>207</v>
      </c>
      <c r="H86" s="972"/>
      <c r="I86" s="971" t="str">
        <f>I3</f>
        <v>LCTA-XXX-XX</v>
      </c>
      <c r="J86" s="971"/>
    </row>
    <row r="87" spans="1:10" ht="15.75" x14ac:dyDescent="0.2">
      <c r="A87" s="977" t="s">
        <v>247</v>
      </c>
      <c r="B87" s="977"/>
      <c r="C87" s="977"/>
      <c r="D87" s="977"/>
      <c r="E87" s="977"/>
      <c r="F87" s="977"/>
      <c r="G87" s="586"/>
      <c r="H87" s="586"/>
      <c r="I87" s="584"/>
      <c r="J87" s="586"/>
    </row>
    <row r="88" spans="1:10" ht="15.75" x14ac:dyDescent="0.2">
      <c r="A88" s="325"/>
      <c r="B88" s="325"/>
      <c r="C88" s="325"/>
      <c r="D88" s="325"/>
      <c r="E88" s="325"/>
      <c r="F88" s="325"/>
      <c r="G88" s="586"/>
      <c r="H88" s="586"/>
      <c r="I88" s="584"/>
      <c r="J88" s="586"/>
    </row>
    <row r="89" spans="1:10" ht="33" customHeight="1" x14ac:dyDescent="0.2">
      <c r="A89" s="223" t="s">
        <v>248</v>
      </c>
      <c r="B89" s="961" t="s">
        <v>249</v>
      </c>
      <c r="C89" s="961"/>
      <c r="D89" s="961"/>
      <c r="E89" s="961"/>
      <c r="F89" s="961"/>
      <c r="G89" s="961"/>
      <c r="H89" s="961"/>
      <c r="I89" s="961"/>
      <c r="J89" s="961"/>
    </row>
    <row r="90" spans="1:10" ht="23.1" customHeight="1" x14ac:dyDescent="0.2">
      <c r="A90" s="223" t="s">
        <v>248</v>
      </c>
      <c r="B90" s="961" t="s">
        <v>250</v>
      </c>
      <c r="C90" s="961"/>
      <c r="D90" s="961"/>
      <c r="E90" s="961"/>
      <c r="F90" s="961"/>
      <c r="G90" s="961"/>
      <c r="H90" s="961"/>
      <c r="I90" s="961"/>
      <c r="J90" s="961"/>
    </row>
    <row r="91" spans="1:10" ht="33" customHeight="1" x14ac:dyDescent="0.2">
      <c r="A91" s="223" t="s">
        <v>248</v>
      </c>
      <c r="B91" s="961" t="s">
        <v>251</v>
      </c>
      <c r="C91" s="961"/>
      <c r="D91" s="961"/>
      <c r="E91" s="961"/>
      <c r="F91" s="961"/>
      <c r="G91" s="961"/>
      <c r="H91" s="961"/>
      <c r="I91" s="961"/>
      <c r="J91" s="961"/>
    </row>
    <row r="92" spans="1:10" ht="23.1" customHeight="1" x14ac:dyDescent="0.2">
      <c r="A92" s="223" t="s">
        <v>248</v>
      </c>
      <c r="B92" s="961" t="s">
        <v>252</v>
      </c>
      <c r="C92" s="961"/>
      <c r="D92" s="961"/>
      <c r="E92" s="961"/>
      <c r="F92" s="961"/>
      <c r="G92" s="961"/>
      <c r="H92" s="961"/>
      <c r="I92" s="961"/>
      <c r="J92" s="961"/>
    </row>
    <row r="93" spans="1:10" ht="23.1" customHeight="1" x14ac:dyDescent="0.25">
      <c r="A93" s="224" t="s">
        <v>248</v>
      </c>
      <c r="B93" s="961" t="s">
        <v>253</v>
      </c>
      <c r="C93" s="961"/>
      <c r="D93" s="961"/>
      <c r="E93" s="961"/>
      <c r="F93" s="961"/>
      <c r="G93" s="961"/>
      <c r="H93" s="961"/>
      <c r="I93" s="961"/>
      <c r="J93" s="961"/>
    </row>
    <row r="94" spans="1:10" ht="33" customHeight="1" x14ac:dyDescent="0.2">
      <c r="A94" s="223" t="s">
        <v>248</v>
      </c>
      <c r="B94" s="961" t="s">
        <v>254</v>
      </c>
      <c r="C94" s="961"/>
      <c r="D94" s="961"/>
      <c r="E94" s="961"/>
      <c r="F94" s="961"/>
      <c r="G94" s="961"/>
      <c r="H94" s="961"/>
      <c r="I94" s="961"/>
      <c r="J94" s="961"/>
    </row>
    <row r="95" spans="1:10" ht="23.1" customHeight="1" x14ac:dyDescent="0.2">
      <c r="A95" s="223" t="s">
        <v>248</v>
      </c>
      <c r="B95" s="961" t="s">
        <v>255</v>
      </c>
      <c r="C95" s="961"/>
      <c r="D95" s="961"/>
      <c r="E95" s="961"/>
      <c r="F95" s="961"/>
      <c r="G95" s="961"/>
      <c r="H95" s="961"/>
      <c r="I95" s="961"/>
      <c r="J95" s="961"/>
    </row>
    <row r="96" spans="1:10" ht="23.1" customHeight="1" x14ac:dyDescent="0.2">
      <c r="A96" s="223" t="s">
        <v>248</v>
      </c>
      <c r="B96" s="961" t="s">
        <v>256</v>
      </c>
      <c r="C96" s="961"/>
      <c r="D96" s="961"/>
      <c r="E96" s="961"/>
      <c r="F96" s="961"/>
      <c r="G96" s="961"/>
      <c r="H96" s="961"/>
      <c r="I96" s="961"/>
      <c r="J96" s="961"/>
    </row>
    <row r="97" spans="1:10" ht="23.1" customHeight="1" x14ac:dyDescent="0.2">
      <c r="A97" s="223" t="s">
        <v>248</v>
      </c>
      <c r="B97" s="961" t="s">
        <v>257</v>
      </c>
      <c r="C97" s="961"/>
      <c r="D97" s="961"/>
      <c r="E97" s="961"/>
      <c r="F97" s="961"/>
      <c r="G97" s="961"/>
      <c r="H97" s="961"/>
      <c r="I97" s="961"/>
      <c r="J97" s="961"/>
    </row>
    <row r="98" spans="1:10" ht="23.1" customHeight="1" x14ac:dyDescent="0.2">
      <c r="A98" s="223" t="s">
        <v>248</v>
      </c>
      <c r="B98" s="961" t="s">
        <v>258</v>
      </c>
      <c r="C98" s="961"/>
      <c r="D98" s="961"/>
      <c r="E98" s="961"/>
      <c r="F98" s="961"/>
      <c r="G98" s="961"/>
      <c r="H98" s="961"/>
      <c r="I98" s="961"/>
      <c r="J98" s="961"/>
    </row>
    <row r="99" spans="1:10" ht="23.1" customHeight="1" x14ac:dyDescent="0.2">
      <c r="A99" s="223" t="s">
        <v>248</v>
      </c>
      <c r="B99" s="961" t="s">
        <v>259</v>
      </c>
      <c r="C99" s="961"/>
      <c r="D99" s="961"/>
      <c r="E99" s="961"/>
      <c r="F99" s="961"/>
      <c r="G99" s="961"/>
      <c r="H99" s="961"/>
      <c r="I99" s="961"/>
      <c r="J99" s="961"/>
    </row>
    <row r="100" spans="1:10" ht="23.1" customHeight="1" x14ac:dyDescent="0.2">
      <c r="A100" s="223" t="s">
        <v>248</v>
      </c>
      <c r="B100" s="963"/>
      <c r="C100" s="963"/>
      <c r="D100" s="963"/>
      <c r="E100" s="963"/>
      <c r="F100" s="963"/>
      <c r="G100" s="963"/>
      <c r="H100" s="963"/>
      <c r="I100" s="963"/>
      <c r="J100" s="963"/>
    </row>
    <row r="101" spans="1:10" ht="23.1" customHeight="1" x14ac:dyDescent="0.2">
      <c r="A101" s="223" t="s">
        <v>248</v>
      </c>
      <c r="B101" s="963"/>
      <c r="C101" s="963"/>
      <c r="D101" s="963"/>
      <c r="E101" s="963"/>
      <c r="F101" s="963"/>
      <c r="G101" s="963"/>
      <c r="H101" s="963"/>
      <c r="I101" s="963"/>
      <c r="J101" s="963"/>
    </row>
    <row r="102" spans="1:10" ht="15" x14ac:dyDescent="0.2">
      <c r="A102" s="586"/>
      <c r="B102" s="586"/>
      <c r="C102" s="586"/>
      <c r="D102" s="586"/>
      <c r="E102" s="586"/>
      <c r="F102" s="586"/>
      <c r="G102" s="586"/>
      <c r="H102" s="586"/>
      <c r="I102" s="584"/>
      <c r="J102" s="586"/>
    </row>
    <row r="103" spans="1:10" ht="15.75" x14ac:dyDescent="0.25">
      <c r="A103" s="962"/>
      <c r="B103" s="962"/>
      <c r="C103" s="962"/>
      <c r="D103" s="962"/>
      <c r="E103" s="586"/>
      <c r="F103" s="586"/>
      <c r="G103" s="586"/>
      <c r="H103" s="586"/>
      <c r="I103" s="584"/>
      <c r="J103" s="586"/>
    </row>
    <row r="104" spans="1:10" ht="15.75" x14ac:dyDescent="0.25">
      <c r="A104" s="209"/>
      <c r="B104" s="209"/>
      <c r="C104" s="209"/>
      <c r="D104" s="209"/>
      <c r="E104" s="586"/>
      <c r="F104" s="586"/>
      <c r="G104" s="586"/>
      <c r="H104" s="586"/>
      <c r="I104" s="584"/>
      <c r="J104" s="586"/>
    </row>
    <row r="105" spans="1:10" ht="15" x14ac:dyDescent="0.2">
      <c r="A105" s="586"/>
      <c r="B105" s="586"/>
      <c r="C105" s="586"/>
      <c r="D105" s="586"/>
      <c r="E105" s="586"/>
      <c r="F105" s="586"/>
      <c r="G105" s="586"/>
      <c r="H105" s="586"/>
      <c r="I105" s="584"/>
      <c r="J105" s="586"/>
    </row>
    <row r="106" spans="1:10" ht="15" x14ac:dyDescent="0.2">
      <c r="A106" s="586"/>
      <c r="B106" s="586"/>
      <c r="C106" s="586"/>
      <c r="D106" s="586"/>
      <c r="E106" s="586"/>
      <c r="G106" s="586"/>
      <c r="H106" s="586"/>
      <c r="I106" s="584"/>
      <c r="J106" s="630"/>
    </row>
    <row r="107" spans="1:10" ht="15" x14ac:dyDescent="0.2">
      <c r="A107" s="613"/>
      <c r="B107" s="984"/>
      <c r="C107" s="984"/>
      <c r="D107" s="984"/>
      <c r="E107" s="984"/>
      <c r="F107" s="630"/>
      <c r="G107" s="973"/>
      <c r="H107" s="973"/>
      <c r="I107" s="973"/>
      <c r="J107" s="973"/>
    </row>
    <row r="108" spans="1:10" ht="15.75" x14ac:dyDescent="0.2">
      <c r="A108" s="586"/>
      <c r="B108" s="964" t="s">
        <v>260</v>
      </c>
      <c r="C108" s="964"/>
      <c r="D108" s="964"/>
      <c r="E108" s="964"/>
      <c r="F108" s="321"/>
      <c r="G108" s="960" t="s">
        <v>261</v>
      </c>
      <c r="H108" s="960"/>
      <c r="I108" s="960"/>
      <c r="J108" s="960"/>
    </row>
    <row r="109" spans="1:10" ht="15.75" x14ac:dyDescent="0.2">
      <c r="A109" s="586"/>
      <c r="B109" s="960" t="e">
        <f>VLOOKUP($F107,'Datos '!C53:P62,2,FALSE)</f>
        <v>#N/A</v>
      </c>
      <c r="C109" s="960"/>
      <c r="D109" s="960"/>
      <c r="E109" s="960"/>
      <c r="F109" s="321"/>
      <c r="G109" s="960" t="e">
        <f>VLOOKUP($J106,'Datos '!C53:P62,2,FALSE)</f>
        <v>#N/A</v>
      </c>
      <c r="H109" s="960"/>
      <c r="I109" s="960"/>
      <c r="J109" s="960"/>
    </row>
    <row r="110" spans="1:10" ht="15.75" customHeight="1" x14ac:dyDescent="0.2">
      <c r="A110" s="586"/>
      <c r="B110" s="960" t="e">
        <f>VLOOKUP($F107,'Datos '!C53:P62,7,FALSE)</f>
        <v>#N/A</v>
      </c>
      <c r="C110" s="960"/>
      <c r="D110" s="960"/>
      <c r="E110" s="960"/>
      <c r="F110" s="321"/>
      <c r="G110" s="960" t="e">
        <f>VLOOKUP($J106,'Datos '!C53:P62,11,FALSE)</f>
        <v>#N/A</v>
      </c>
      <c r="H110" s="960"/>
      <c r="I110" s="960"/>
      <c r="J110" s="960"/>
    </row>
    <row r="111" spans="1:10" ht="15.75" x14ac:dyDescent="0.2">
      <c r="A111" s="586"/>
      <c r="B111" s="960"/>
      <c r="C111" s="960"/>
      <c r="D111" s="960"/>
      <c r="E111" s="960"/>
      <c r="F111" s="321"/>
      <c r="G111" s="960"/>
      <c r="H111" s="960"/>
      <c r="I111" s="960"/>
      <c r="J111" s="960"/>
    </row>
    <row r="112" spans="1:10" ht="15" x14ac:dyDescent="0.2">
      <c r="A112" s="586"/>
      <c r="B112" s="586"/>
      <c r="C112" s="586"/>
      <c r="D112" s="586"/>
      <c r="E112" s="586"/>
      <c r="F112" s="586"/>
      <c r="G112" s="586"/>
      <c r="H112" s="586"/>
      <c r="I112" s="584"/>
      <c r="J112" s="586"/>
    </row>
    <row r="113" spans="1:10" ht="15" x14ac:dyDescent="0.2">
      <c r="A113" s="586"/>
      <c r="B113" s="982" t="s">
        <v>262</v>
      </c>
      <c r="C113" s="982"/>
      <c r="D113" s="589"/>
      <c r="E113" s="586"/>
      <c r="F113" s="586"/>
      <c r="G113" s="982" t="s">
        <v>263</v>
      </c>
      <c r="H113" s="982"/>
      <c r="I113" s="589"/>
      <c r="J113" s="586"/>
    </row>
    <row r="114" spans="1:10" ht="15" x14ac:dyDescent="0.2">
      <c r="A114" s="586"/>
      <c r="B114" s="586"/>
      <c r="C114" s="586"/>
      <c r="D114" s="586"/>
      <c r="E114" s="586"/>
      <c r="F114" s="586"/>
      <c r="G114" s="586"/>
      <c r="H114" s="586"/>
      <c r="I114" s="584"/>
      <c r="J114" s="586"/>
    </row>
    <row r="115" spans="1:10" ht="15.75" x14ac:dyDescent="0.2">
      <c r="A115" s="960" t="s">
        <v>264</v>
      </c>
      <c r="B115" s="960"/>
      <c r="C115" s="960"/>
      <c r="D115" s="960"/>
      <c r="E115" s="960"/>
      <c r="F115" s="960"/>
      <c r="G115" s="960"/>
      <c r="H115" s="960"/>
      <c r="I115" s="960"/>
      <c r="J115" s="960"/>
    </row>
  </sheetData>
  <sheetProtection algorithmName="SHA-512" hashValue="Nr6YKCZS2qf59yF6/6IuAX588mK5bPR1uoGExbKn6coIFyPgUk02W1tl8gCFxOiHu1/C6ZHG6VHAPMwe9yKQvA==" saltValue="5zwaiZae1kg1z7Rj1ooCfw==" spinCount="100000" sheet="1" objects="1" scenarios="1"/>
  <mergeCells count="83">
    <mergeCell ref="G38:H38"/>
    <mergeCell ref="A41:J41"/>
    <mergeCell ref="A39:E39"/>
    <mergeCell ref="A27:H27"/>
    <mergeCell ref="A34:B34"/>
    <mergeCell ref="I38:J38"/>
    <mergeCell ref="A21:J21"/>
    <mergeCell ref="A23:J23"/>
    <mergeCell ref="A31:E31"/>
    <mergeCell ref="A35:B35"/>
    <mergeCell ref="A25:B25"/>
    <mergeCell ref="C25:J25"/>
    <mergeCell ref="A29:J29"/>
    <mergeCell ref="A10:B10"/>
    <mergeCell ref="G10:H10"/>
    <mergeCell ref="A20:D20"/>
    <mergeCell ref="E20:H20"/>
    <mergeCell ref="C17:J17"/>
    <mergeCell ref="C18:J18"/>
    <mergeCell ref="C14:J14"/>
    <mergeCell ref="C15:J15"/>
    <mergeCell ref="C16:J16"/>
    <mergeCell ref="A4:D4"/>
    <mergeCell ref="A6:B6"/>
    <mergeCell ref="A7:B7"/>
    <mergeCell ref="C6:J6"/>
    <mergeCell ref="C7:J7"/>
    <mergeCell ref="G3:H3"/>
    <mergeCell ref="I3:J3"/>
    <mergeCell ref="A115:J115"/>
    <mergeCell ref="A75:J75"/>
    <mergeCell ref="B113:C113"/>
    <mergeCell ref="B94:J94"/>
    <mergeCell ref="A87:F87"/>
    <mergeCell ref="B89:J89"/>
    <mergeCell ref="B90:J90"/>
    <mergeCell ref="B91:J91"/>
    <mergeCell ref="B92:J92"/>
    <mergeCell ref="A83:J83"/>
    <mergeCell ref="B107:E107"/>
    <mergeCell ref="B98:J98"/>
    <mergeCell ref="G113:H113"/>
    <mergeCell ref="B110:E111"/>
    <mergeCell ref="G110:J111"/>
    <mergeCell ref="G107:J107"/>
    <mergeCell ref="C8:J8"/>
    <mergeCell ref="A33:J33"/>
    <mergeCell ref="A14:B14"/>
    <mergeCell ref="A15:B15"/>
    <mergeCell ref="A16:B16"/>
    <mergeCell ref="A17:B17"/>
    <mergeCell ref="A18:B18"/>
    <mergeCell ref="A11:B11"/>
    <mergeCell ref="D11:F11"/>
    <mergeCell ref="A12:J12"/>
    <mergeCell ref="A8:B8"/>
    <mergeCell ref="E10:F10"/>
    <mergeCell ref="A24:J24"/>
    <mergeCell ref="A19:B19"/>
    <mergeCell ref="B95:J95"/>
    <mergeCell ref="B96:J96"/>
    <mergeCell ref="I53:I54"/>
    <mergeCell ref="E48:F48"/>
    <mergeCell ref="A49:C49"/>
    <mergeCell ref="A51:J51"/>
    <mergeCell ref="E49:F49"/>
    <mergeCell ref="B93:J93"/>
    <mergeCell ref="I86:J86"/>
    <mergeCell ref="G86:H86"/>
    <mergeCell ref="B109:E109"/>
    <mergeCell ref="G109:J109"/>
    <mergeCell ref="B97:J97"/>
    <mergeCell ref="B99:J99"/>
    <mergeCell ref="A103:D103"/>
    <mergeCell ref="B100:J100"/>
    <mergeCell ref="B101:J101"/>
    <mergeCell ref="B108:E108"/>
    <mergeCell ref="G108:J108"/>
    <mergeCell ref="A43:E43"/>
    <mergeCell ref="A45:J45"/>
    <mergeCell ref="A47:C47"/>
    <mergeCell ref="E47:F47"/>
    <mergeCell ref="A48:C48"/>
  </mergeCells>
  <phoneticPr fontId="26" type="noConversion"/>
  <conditionalFormatting sqref="F55">
    <cfRule type="expression" dxfId="5" priority="3">
      <formula>$F$55&lt;0.67</formula>
    </cfRule>
  </conditionalFormatting>
  <conditionalFormatting sqref="F56">
    <cfRule type="expression" dxfId="4" priority="2">
      <formula>$F$56&lt;0.67</formula>
    </cfRule>
  </conditionalFormatting>
  <conditionalFormatting sqref="F57">
    <cfRule type="expression" dxfId="3" priority="1">
      <formula>$F$57&lt;0.67</formula>
    </cfRule>
  </conditionalFormatting>
  <pageMargins left="0.70866141732283472" right="0.70866141732283472" top="0.62992125984251968" bottom="0.9055118110236221" header="0.31496062992125984" footer="0.31496062992125984"/>
  <pageSetup scale="63" orientation="portrait" r:id="rId1"/>
  <headerFooter>
    <oddHeader>&amp;C
&amp;G</oddHeader>
    <oddFooter>&amp;C
&amp;G&amp;RRT03-F64 Vr.4 (2024-11-07)</oddFooter>
  </headerFooter>
  <rowBreaks count="2" manualBreakCount="2">
    <brk id="35" max="11" man="1"/>
    <brk id="83" max="11" man="1"/>
  </rowBreaks>
  <ignoredErrors>
    <ignoredError sqref="C14 C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J106 F107</xm:sqref>
        </x14:dataValidation>
        <x14:dataValidation type="list" allowBlank="1" showInputMessage="1" showErrorMessage="1" xr:uid="{00000000-0002-0000-0600-000001000000}">
          <x14:formula1>
            <xm:f>'Datos '!$C$46:$C$48</xm:f>
          </x14:formula1>
          <xm:sqref>J43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15"/>
  <sheetViews>
    <sheetView showGridLines="0" showWhiteSpace="0" view="pageBreakPreview" topLeftCell="A73" zoomScale="80" zoomScaleNormal="100" zoomScaleSheetLayoutView="80" workbookViewId="0">
      <selection activeCell="R72" sqref="R72"/>
    </sheetView>
  </sheetViews>
  <sheetFormatPr baseColWidth="10" defaultColWidth="11.42578125" defaultRowHeight="15" x14ac:dyDescent="0.25"/>
  <cols>
    <col min="1" max="1" width="5.7109375" style="74" customWidth="1"/>
    <col min="2" max="2" width="19.85546875" style="74" customWidth="1"/>
    <col min="3" max="4" width="14.28515625" style="74" customWidth="1"/>
    <col min="5" max="5" width="12.7109375" style="74" customWidth="1"/>
    <col min="6" max="6" width="16.7109375" style="74" customWidth="1"/>
    <col min="7" max="7" width="16" style="74" customWidth="1"/>
    <col min="8" max="8" width="15" style="74" customWidth="1"/>
    <col min="9" max="9" width="18" style="289" customWidth="1"/>
    <col min="10" max="10" width="7" style="74" customWidth="1"/>
    <col min="11" max="16384" width="11.42578125" style="74"/>
  </cols>
  <sheetData>
    <row r="1" spans="1:10" ht="125.1" customHeight="1" x14ac:dyDescent="0.25">
      <c r="A1" s="993"/>
      <c r="B1" s="993"/>
      <c r="C1" s="993"/>
      <c r="D1" s="993"/>
      <c r="E1" s="993"/>
      <c r="F1" s="993"/>
      <c r="G1" s="993"/>
      <c r="H1" s="993"/>
      <c r="I1" s="993"/>
      <c r="J1" s="993"/>
    </row>
    <row r="2" spans="1:10" ht="35.1" customHeight="1" x14ac:dyDescent="0.25">
      <c r="A2" s="138"/>
      <c r="B2" s="138"/>
      <c r="C2" s="138"/>
      <c r="D2" s="138"/>
      <c r="E2" s="138"/>
      <c r="F2" s="138"/>
      <c r="G2" s="138"/>
      <c r="H2" s="138"/>
      <c r="I2" s="283"/>
      <c r="J2" s="138"/>
    </row>
    <row r="3" spans="1:10" ht="65.099999999999994" customHeight="1" x14ac:dyDescent="0.25">
      <c r="A3" s="138"/>
      <c r="B3" s="138"/>
      <c r="C3" s="138"/>
      <c r="D3" s="138"/>
      <c r="E3" s="138"/>
      <c r="F3" s="138"/>
      <c r="G3" s="994" t="s">
        <v>207</v>
      </c>
      <c r="H3" s="994"/>
      <c r="I3" s="995" t="str">
        <f>+'Datos '!N5</f>
        <v>LCTA-XXX-XX</v>
      </c>
      <c r="J3" s="995"/>
    </row>
    <row r="4" spans="1:10" ht="26.1" customHeight="1" x14ac:dyDescent="0.25">
      <c r="A4" s="996" t="s">
        <v>208</v>
      </c>
      <c r="B4" s="996"/>
      <c r="C4" s="996"/>
      <c r="D4" s="996"/>
      <c r="E4" s="4"/>
      <c r="F4" s="5"/>
      <c r="G4" s="6"/>
      <c r="H4" s="6"/>
      <c r="I4" s="283"/>
      <c r="J4" s="6"/>
    </row>
    <row r="5" spans="1:10" ht="18" customHeight="1" x14ac:dyDescent="0.25">
      <c r="A5" s="7"/>
      <c r="B5" s="7"/>
      <c r="C5" s="7"/>
      <c r="D5" s="5"/>
      <c r="E5" s="5"/>
      <c r="F5" s="5"/>
      <c r="G5" s="6"/>
      <c r="H5" s="6"/>
      <c r="I5" s="283"/>
      <c r="J5" s="6"/>
    </row>
    <row r="6" spans="1:10" ht="26.1" customHeight="1" x14ac:dyDescent="0.25">
      <c r="A6" s="997" t="s">
        <v>1</v>
      </c>
      <c r="B6" s="997"/>
      <c r="C6" s="997">
        <f>'Datos '!E5</f>
        <v>0</v>
      </c>
      <c r="D6" s="997"/>
      <c r="E6" s="997"/>
      <c r="F6" s="997"/>
      <c r="G6" s="997"/>
      <c r="H6" s="997"/>
      <c r="I6" s="997"/>
      <c r="J6" s="997"/>
    </row>
    <row r="7" spans="1:10" ht="26.1" customHeight="1" x14ac:dyDescent="0.25">
      <c r="A7" s="999" t="s">
        <v>4</v>
      </c>
      <c r="B7" s="999"/>
      <c r="C7" s="1000">
        <f>'Datos '!E6</f>
        <v>0</v>
      </c>
      <c r="D7" s="1000"/>
      <c r="E7" s="1000"/>
      <c r="F7" s="1000"/>
      <c r="G7" s="1000"/>
      <c r="H7" s="1000"/>
      <c r="I7" s="1000"/>
      <c r="J7" s="1000"/>
    </row>
    <row r="8" spans="1:10" ht="26.1" customHeight="1" x14ac:dyDescent="0.25">
      <c r="A8" s="999" t="s">
        <v>7</v>
      </c>
      <c r="B8" s="999"/>
      <c r="C8" s="1000">
        <f>'Datos '!E7</f>
        <v>0</v>
      </c>
      <c r="D8" s="1000"/>
      <c r="E8" s="1000"/>
      <c r="F8" s="1000"/>
      <c r="G8" s="1000"/>
      <c r="H8" s="1000"/>
      <c r="I8" s="1000"/>
      <c r="J8" s="1000"/>
    </row>
    <row r="9" spans="1:10" ht="26.1" customHeight="1" x14ac:dyDescent="0.25">
      <c r="A9" s="136"/>
      <c r="B9" s="136"/>
      <c r="C9" s="7"/>
      <c r="D9" s="5"/>
      <c r="E9" s="5"/>
      <c r="F9" s="5"/>
      <c r="G9" s="5"/>
      <c r="H9" s="6"/>
      <c r="I9" s="283"/>
      <c r="J9" s="6"/>
    </row>
    <row r="10" spans="1:10" ht="26.1" customHeight="1" x14ac:dyDescent="0.25">
      <c r="A10" s="1001" t="s">
        <v>8</v>
      </c>
      <c r="B10" s="1001"/>
      <c r="C10" s="142">
        <f>+'Datos '!E8</f>
        <v>0</v>
      </c>
      <c r="E10" s="1002"/>
      <c r="F10" s="1002"/>
      <c r="G10" s="1003" t="s">
        <v>11</v>
      </c>
      <c r="H10" s="1003"/>
      <c r="I10" s="142">
        <f>+'Datos '!E9</f>
        <v>0</v>
      </c>
    </row>
    <row r="11" spans="1:10" ht="26.1" customHeight="1" x14ac:dyDescent="0.25">
      <c r="A11" s="1004"/>
      <c r="B11" s="1004"/>
      <c r="C11" s="8"/>
      <c r="D11" s="1004"/>
      <c r="E11" s="1004"/>
      <c r="F11" s="1004"/>
      <c r="G11" s="6"/>
      <c r="H11" s="6"/>
      <c r="I11" s="283"/>
      <c r="J11" s="6"/>
    </row>
    <row r="12" spans="1:10" ht="26.1" customHeight="1" x14ac:dyDescent="0.25">
      <c r="A12" s="996" t="s">
        <v>209</v>
      </c>
      <c r="B12" s="996"/>
      <c r="C12" s="996"/>
      <c r="D12" s="996"/>
      <c r="E12" s="996"/>
      <c r="F12" s="996"/>
      <c r="G12" s="996"/>
      <c r="H12" s="996"/>
      <c r="I12" s="996"/>
      <c r="J12" s="996"/>
    </row>
    <row r="13" spans="1:10" ht="26.1" customHeight="1" x14ac:dyDescent="0.25">
      <c r="A13" s="134"/>
      <c r="B13" s="134"/>
      <c r="C13" s="134"/>
      <c r="D13" s="134"/>
      <c r="E13" s="134"/>
      <c r="F13" s="9"/>
      <c r="G13" s="10"/>
      <c r="H13" s="10"/>
      <c r="I13" s="284"/>
      <c r="J13" s="10"/>
    </row>
    <row r="14" spans="1:10" ht="26.1" customHeight="1" x14ac:dyDescent="0.25">
      <c r="A14" s="997" t="s">
        <v>210</v>
      </c>
      <c r="B14" s="997"/>
      <c r="C14" s="1005">
        <f>+'Datos '!E12</f>
        <v>0</v>
      </c>
      <c r="D14" s="1005"/>
      <c r="E14" s="1005"/>
      <c r="F14" s="1005"/>
      <c r="G14" s="1005"/>
      <c r="H14" s="1005"/>
      <c r="I14" s="1005"/>
      <c r="J14" s="1005"/>
    </row>
    <row r="15" spans="1:10" ht="26.1" customHeight="1" x14ac:dyDescent="0.25">
      <c r="A15" s="997" t="s">
        <v>17</v>
      </c>
      <c r="B15" s="997"/>
      <c r="C15" s="998">
        <f>+'Datos '!E13</f>
        <v>0</v>
      </c>
      <c r="D15" s="998"/>
      <c r="E15" s="998"/>
      <c r="F15" s="998"/>
      <c r="G15" s="998"/>
      <c r="H15" s="998"/>
      <c r="I15" s="998"/>
      <c r="J15" s="998"/>
    </row>
    <row r="16" spans="1:10" ht="26.1" customHeight="1" x14ac:dyDescent="0.25">
      <c r="A16" s="997" t="s">
        <v>211</v>
      </c>
      <c r="B16" s="997"/>
      <c r="C16" s="998">
        <f>+'Datos '!E15</f>
        <v>0</v>
      </c>
      <c r="D16" s="998"/>
      <c r="E16" s="998"/>
      <c r="F16" s="998"/>
      <c r="G16" s="998"/>
      <c r="H16" s="998"/>
      <c r="I16" s="998"/>
      <c r="J16" s="998"/>
    </row>
    <row r="17" spans="1:10" ht="26.1" customHeight="1" x14ac:dyDescent="0.25">
      <c r="A17" s="997" t="s">
        <v>19</v>
      </c>
      <c r="B17" s="997"/>
      <c r="C17" s="1002">
        <f>+'Datos '!E14</f>
        <v>0</v>
      </c>
      <c r="D17" s="1002"/>
      <c r="E17" s="1002"/>
      <c r="F17" s="1002"/>
      <c r="G17" s="1002"/>
      <c r="H17" s="1002"/>
      <c r="I17" s="1002"/>
      <c r="J17" s="1002"/>
    </row>
    <row r="18" spans="1:10" ht="26.1" customHeight="1" x14ac:dyDescent="0.25">
      <c r="A18" s="997" t="s">
        <v>212</v>
      </c>
      <c r="B18" s="997"/>
      <c r="C18" s="1005" t="str">
        <f>CONCATENATE('Datos '!M12," °C",'Datos '!N12," a"," ",'Datos '!O12," °C ",'Datos '!P12)</f>
        <v xml:space="preserve">10 °C a 39,5 °C </v>
      </c>
      <c r="D18" s="1005"/>
      <c r="E18" s="1005"/>
      <c r="F18" s="1005"/>
      <c r="G18" s="1005"/>
      <c r="H18" s="1005"/>
      <c r="I18" s="1005"/>
      <c r="J18" s="1005"/>
    </row>
    <row r="19" spans="1:10" ht="26.1" customHeight="1" x14ac:dyDescent="0.25">
      <c r="A19" s="997" t="s">
        <v>18</v>
      </c>
      <c r="B19" s="997"/>
      <c r="C19" s="185">
        <f>+'Datos '!M13</f>
        <v>0.1</v>
      </c>
      <c r="D19" s="186" t="s">
        <v>10</v>
      </c>
      <c r="G19" s="11"/>
      <c r="H19" s="11"/>
      <c r="I19" s="132"/>
      <c r="J19" s="10"/>
    </row>
    <row r="20" spans="1:10" ht="26.1" customHeight="1" x14ac:dyDescent="0.25">
      <c r="A20" s="1004"/>
      <c r="B20" s="1004"/>
      <c r="C20" s="1004"/>
      <c r="D20" s="1004"/>
      <c r="E20" s="1004"/>
      <c r="F20" s="1004"/>
      <c r="G20" s="1004"/>
      <c r="H20" s="1004"/>
      <c r="I20" s="136"/>
      <c r="J20" s="6"/>
    </row>
    <row r="21" spans="1:10" ht="15.75" x14ac:dyDescent="0.25">
      <c r="A21" s="996" t="s">
        <v>213</v>
      </c>
      <c r="B21" s="996"/>
      <c r="C21" s="996"/>
      <c r="D21" s="996"/>
      <c r="E21" s="996"/>
      <c r="F21" s="996"/>
      <c r="G21" s="996"/>
      <c r="H21" s="996"/>
      <c r="I21" s="996"/>
      <c r="J21" s="996"/>
    </row>
    <row r="22" spans="1:10" ht="15.75" x14ac:dyDescent="0.25">
      <c r="A22" s="10"/>
      <c r="B22" s="10"/>
      <c r="C22" s="10"/>
      <c r="D22" s="10"/>
      <c r="E22" s="10"/>
      <c r="F22" s="10"/>
      <c r="G22" s="10"/>
      <c r="H22" s="10"/>
      <c r="I22" s="284"/>
      <c r="J22" s="10"/>
    </row>
    <row r="23" spans="1:10" ht="26.1" customHeight="1" x14ac:dyDescent="0.25">
      <c r="A23" s="1007" t="s">
        <v>214</v>
      </c>
      <c r="B23" s="1007"/>
      <c r="C23" s="1007"/>
      <c r="D23" s="1007"/>
      <c r="E23" s="1007"/>
      <c r="F23" s="1007"/>
      <c r="G23" s="1007"/>
      <c r="H23" s="1007"/>
      <c r="I23" s="1007"/>
      <c r="J23" s="1007"/>
    </row>
    <row r="24" spans="1:10" x14ac:dyDescent="0.25">
      <c r="A24" s="1006"/>
      <c r="B24" s="1006"/>
      <c r="C24" s="1006"/>
      <c r="D24" s="1006"/>
      <c r="E24" s="1006"/>
      <c r="F24" s="1006"/>
      <c r="G24" s="1006"/>
      <c r="H24" s="1006"/>
      <c r="I24" s="1006"/>
      <c r="J24" s="1006"/>
    </row>
    <row r="25" spans="1:10" ht="15.75" customHeight="1" x14ac:dyDescent="0.25">
      <c r="A25" s="1008" t="s">
        <v>215</v>
      </c>
      <c r="B25" s="1008"/>
      <c r="C25" s="998" t="str">
        <f>+'Datos '!N6</f>
        <v>LCTA-XXXX-XX</v>
      </c>
      <c r="D25" s="998"/>
      <c r="E25" s="998"/>
      <c r="F25" s="998"/>
      <c r="G25" s="998"/>
      <c r="H25" s="998"/>
      <c r="I25" s="998"/>
      <c r="J25" s="998"/>
    </row>
    <row r="26" spans="1:10" ht="15.75" x14ac:dyDescent="0.25">
      <c r="A26" s="10"/>
      <c r="B26" s="10"/>
      <c r="C26" s="10"/>
      <c r="D26" s="10"/>
      <c r="E26" s="10"/>
      <c r="F26" s="12"/>
      <c r="G26" s="12"/>
      <c r="H26" s="10"/>
      <c r="I26" s="284"/>
      <c r="J26" s="10"/>
    </row>
    <row r="27" spans="1:10" ht="15.75" x14ac:dyDescent="0.25">
      <c r="A27" s="1009" t="s">
        <v>216</v>
      </c>
      <c r="B27" s="1009"/>
      <c r="C27" s="1009"/>
      <c r="D27" s="1009"/>
      <c r="E27" s="1009"/>
      <c r="F27" s="1009"/>
      <c r="G27" s="1009"/>
      <c r="H27" s="1009"/>
      <c r="I27" s="285"/>
      <c r="J27" s="13"/>
    </row>
    <row r="28" spans="1:10" ht="15.75" x14ac:dyDescent="0.25">
      <c r="A28" s="132"/>
      <c r="B28" s="132"/>
      <c r="C28" s="132"/>
      <c r="D28" s="132"/>
      <c r="E28" s="132"/>
      <c r="F28" s="132"/>
      <c r="G28" s="132"/>
      <c r="H28" s="132"/>
      <c r="I28" s="132"/>
      <c r="J28" s="10"/>
    </row>
    <row r="29" spans="1:10" ht="35.25" customHeight="1" x14ac:dyDescent="0.25">
      <c r="A29" s="991" t="s">
        <v>217</v>
      </c>
      <c r="B29" s="991"/>
      <c r="C29" s="991"/>
      <c r="D29" s="991"/>
      <c r="E29" s="991"/>
      <c r="F29" s="991"/>
      <c r="G29" s="991"/>
      <c r="H29" s="991"/>
      <c r="I29" s="991"/>
      <c r="J29" s="991"/>
    </row>
    <row r="30" spans="1:10" x14ac:dyDescent="0.25">
      <c r="A30" s="15"/>
      <c r="B30" s="15"/>
      <c r="C30" s="16"/>
      <c r="D30" s="16"/>
      <c r="E30" s="16"/>
      <c r="F30" s="16"/>
      <c r="G30" s="16"/>
      <c r="H30" s="16"/>
      <c r="I30" s="18"/>
      <c r="J30" s="18"/>
    </row>
    <row r="31" spans="1:10" ht="15.75" x14ac:dyDescent="0.25">
      <c r="A31" s="1010" t="s">
        <v>218</v>
      </c>
      <c r="B31" s="1010"/>
      <c r="C31" s="1010"/>
      <c r="D31" s="1010"/>
      <c r="E31" s="1010"/>
      <c r="F31" s="153"/>
      <c r="G31" s="157"/>
      <c r="H31" s="21"/>
      <c r="I31" s="286"/>
      <c r="J31" s="21"/>
    </row>
    <row r="32" spans="1:10" ht="15.75" x14ac:dyDescent="0.25">
      <c r="A32" s="214"/>
      <c r="B32" s="214"/>
      <c r="C32" s="598"/>
      <c r="D32" s="214"/>
      <c r="E32" s="214"/>
      <c r="F32" s="598"/>
      <c r="G32" s="157"/>
      <c r="H32" s="157"/>
      <c r="I32" s="157"/>
      <c r="J32" s="215"/>
    </row>
    <row r="33" spans="1:10" ht="24.95" customHeight="1" x14ac:dyDescent="0.25">
      <c r="A33" s="1011" t="s">
        <v>219</v>
      </c>
      <c r="B33" s="1011"/>
      <c r="C33" s="1011"/>
      <c r="D33" s="1011"/>
      <c r="E33" s="1011"/>
      <c r="F33" s="1011"/>
      <c r="G33" s="1011"/>
      <c r="H33" s="1011"/>
      <c r="I33" s="1011"/>
      <c r="J33" s="1011"/>
    </row>
    <row r="34" spans="1:10" ht="24.95" customHeight="1" x14ac:dyDescent="0.25">
      <c r="A34" s="1012" t="s">
        <v>220</v>
      </c>
      <c r="B34" s="1012"/>
      <c r="C34" s="216" t="s">
        <v>221</v>
      </c>
      <c r="D34" s="217">
        <f>MAX('RT03-F58'!H19,'RT03-F58'!H34,'RT03-F58'!H49,'RT03-F58'!H78)</f>
        <v>-0.25855281124799306</v>
      </c>
      <c r="E34" s="600" t="s">
        <v>10</v>
      </c>
      <c r="F34" s="499" t="s">
        <v>222</v>
      </c>
      <c r="G34" s="217">
        <f>MIN('RT03-F58'!H19,'RT03-F58'!H34,'RT03-F58'!H49,'RT03-F58'!H78)</f>
        <v>-0.25855281124799306</v>
      </c>
      <c r="H34" s="600" t="s">
        <v>10</v>
      </c>
      <c r="I34" s="287"/>
      <c r="J34" s="218"/>
    </row>
    <row r="35" spans="1:10" ht="24.95" customHeight="1" x14ac:dyDescent="0.25">
      <c r="A35" s="1012" t="s">
        <v>223</v>
      </c>
      <c r="B35" s="1012"/>
      <c r="C35" s="216" t="s">
        <v>221</v>
      </c>
      <c r="D35" s="217">
        <f>MAX('RT03-F58'!I19,'RT03-F58'!I34,'RT03-F58'!I49,'RT03-F58'!I78)</f>
        <v>-4.2136530955014422</v>
      </c>
      <c r="E35" s="600" t="s">
        <v>224</v>
      </c>
      <c r="F35" s="499" t="s">
        <v>222</v>
      </c>
      <c r="G35" s="601">
        <f>MIN('RT03-F58'!I19,'RT03-F58'!I34,'RT03-F58'!I49,'RT03-F58'!I78)</f>
        <v>-4.2136530955014422</v>
      </c>
      <c r="H35" s="451" t="s">
        <v>224</v>
      </c>
      <c r="I35" s="287"/>
      <c r="J35" s="218"/>
    </row>
    <row r="36" spans="1:10" ht="125.1" customHeight="1" x14ac:dyDescent="0.25">
      <c r="A36" s="29"/>
      <c r="B36" s="29"/>
      <c r="C36" s="29"/>
      <c r="D36" s="29"/>
      <c r="E36" s="29"/>
      <c r="F36" s="29"/>
      <c r="G36" s="29"/>
      <c r="H36" s="29"/>
      <c r="I36" s="288"/>
      <c r="J36" s="29"/>
    </row>
    <row r="37" spans="1:10" ht="35.1" customHeight="1" x14ac:dyDescent="0.25">
      <c r="A37" s="29"/>
      <c r="B37" s="29"/>
      <c r="C37" s="29"/>
      <c r="D37" s="29"/>
      <c r="E37" s="29"/>
      <c r="F37" s="29"/>
      <c r="G37" s="29"/>
      <c r="H37" s="29"/>
      <c r="I37" s="288"/>
      <c r="J37" s="29"/>
    </row>
    <row r="38" spans="1:10" ht="65.099999999999994" customHeight="1" x14ac:dyDescent="0.25">
      <c r="A38" s="29"/>
      <c r="B38" s="29"/>
      <c r="C38" s="29"/>
      <c r="D38" s="29"/>
      <c r="E38" s="29"/>
      <c r="F38" s="29"/>
      <c r="G38" s="994" t="s">
        <v>207</v>
      </c>
      <c r="H38" s="994"/>
      <c r="I38" s="1013" t="str">
        <f>I3</f>
        <v>LCTA-XXX-XX</v>
      </c>
      <c r="J38" s="1013"/>
    </row>
    <row r="39" spans="1:10" ht="15.75" x14ac:dyDescent="0.25">
      <c r="A39" s="1009" t="s">
        <v>225</v>
      </c>
      <c r="B39" s="1009"/>
      <c r="C39" s="1009"/>
      <c r="D39" s="1009"/>
      <c r="E39" s="1009"/>
      <c r="F39" s="132"/>
      <c r="G39" s="132"/>
      <c r="H39" s="132"/>
      <c r="I39" s="132"/>
      <c r="J39" s="19"/>
    </row>
    <row r="40" spans="1:10" ht="15.75" x14ac:dyDescent="0.25">
      <c r="A40" s="13"/>
      <c r="B40" s="132"/>
      <c r="C40" s="132"/>
      <c r="D40" s="132"/>
      <c r="E40" s="132"/>
      <c r="F40" s="132"/>
      <c r="G40" s="132"/>
      <c r="H40" s="132"/>
      <c r="I40" s="132"/>
      <c r="J40" s="14"/>
    </row>
    <row r="41" spans="1:10" ht="60" customHeight="1" x14ac:dyDescent="0.25">
      <c r="A41" s="991" t="s">
        <v>265</v>
      </c>
      <c r="B41" s="991"/>
      <c r="C41" s="991"/>
      <c r="D41" s="991"/>
      <c r="E41" s="991"/>
      <c r="F41" s="991"/>
      <c r="G41" s="991"/>
      <c r="H41" s="991"/>
      <c r="I41" s="991"/>
      <c r="J41" s="991"/>
    </row>
    <row r="42" spans="1:10" ht="15.75" customHeight="1" x14ac:dyDescent="0.25">
      <c r="A42" s="139"/>
      <c r="B42" s="139"/>
      <c r="C42" s="139"/>
      <c r="D42" s="139"/>
      <c r="E42" s="139"/>
      <c r="F42" s="139"/>
      <c r="G42" s="139"/>
      <c r="H42" s="139"/>
      <c r="I42" s="139"/>
      <c r="J42" s="139"/>
    </row>
    <row r="43" spans="1:10" ht="15.75" x14ac:dyDescent="0.25">
      <c r="A43" s="1009" t="s">
        <v>226</v>
      </c>
      <c r="B43" s="1009"/>
      <c r="C43" s="1009"/>
      <c r="D43" s="1009"/>
      <c r="E43" s="1009"/>
      <c r="F43" s="132"/>
      <c r="G43" s="132"/>
      <c r="H43" s="10"/>
      <c r="J43" s="213"/>
    </row>
    <row r="44" spans="1:10" ht="15.75" x14ac:dyDescent="0.25">
      <c r="A44" s="133"/>
      <c r="B44" s="133"/>
      <c r="C44" s="133"/>
      <c r="D44" s="133"/>
      <c r="E44" s="133"/>
      <c r="F44" s="132"/>
      <c r="G44" s="132"/>
      <c r="H44" s="10"/>
      <c r="I44" s="284"/>
      <c r="J44" s="14"/>
    </row>
    <row r="45" spans="1:10" ht="74.25" customHeight="1" x14ac:dyDescent="0.25">
      <c r="A45" s="1014" t="e">
        <f>VLOOKUP($J$43,'Datos '!C46:P48,2,FALSE)</f>
        <v>#N/A</v>
      </c>
      <c r="B45" s="1014"/>
      <c r="C45" s="1014"/>
      <c r="D45" s="1014"/>
      <c r="E45" s="1014"/>
      <c r="F45" s="1014"/>
      <c r="G45" s="1014"/>
      <c r="H45" s="1014"/>
      <c r="I45" s="1014"/>
      <c r="J45" s="1014"/>
    </row>
    <row r="46" spans="1:10" ht="16.5" thickBot="1" x14ac:dyDescent="0.3">
      <c r="A46" s="20"/>
      <c r="B46" s="20"/>
      <c r="C46" s="20"/>
      <c r="D46" s="20"/>
      <c r="E46" s="20"/>
      <c r="F46" s="20"/>
      <c r="G46" s="20"/>
      <c r="H46" s="20"/>
      <c r="I46" s="7"/>
      <c r="J46" s="20"/>
    </row>
    <row r="47" spans="1:10" ht="30" customHeight="1" x14ac:dyDescent="0.25">
      <c r="A47" s="1015" t="s">
        <v>227</v>
      </c>
      <c r="B47" s="1016"/>
      <c r="C47" s="1016"/>
      <c r="D47" s="141" t="s">
        <v>228</v>
      </c>
      <c r="E47" s="1016" t="s">
        <v>229</v>
      </c>
      <c r="F47" s="1016"/>
      <c r="G47" s="141" t="s">
        <v>230</v>
      </c>
      <c r="H47" s="141" t="s">
        <v>231</v>
      </c>
      <c r="I47" s="290" t="s">
        <v>232</v>
      </c>
    </row>
    <row r="48" spans="1:10" ht="27" customHeight="1" x14ac:dyDescent="0.25">
      <c r="A48" s="1017" t="str">
        <f>+'Datos '!E27</f>
        <v>Cámara climática</v>
      </c>
      <c r="B48" s="1018"/>
      <c r="C48" s="1018"/>
      <c r="D48" s="219" t="str">
        <f>+'Datos '!E28</f>
        <v>Memmert</v>
      </c>
      <c r="E48" s="1019" t="str">
        <f>+'Datos '!E29</f>
        <v>W421.0373</v>
      </c>
      <c r="F48" s="1019"/>
      <c r="G48" s="219" t="str">
        <f>+'Datos '!E31</f>
        <v>100870-100872</v>
      </c>
      <c r="H48" s="220" t="str">
        <f>+'Datos '!E32</f>
        <v>INM</v>
      </c>
      <c r="I48" s="297" t="str">
        <f>+'Datos '!E33</f>
        <v>20/08/2024 / 2024-09-04</v>
      </c>
    </row>
    <row r="49" spans="1:30" ht="27" customHeight="1" thickBot="1" x14ac:dyDescent="0.3">
      <c r="A49" s="1020" t="str">
        <f>+'Datos '!E18</f>
        <v>Termohigrómetro data logger M-011</v>
      </c>
      <c r="B49" s="1021"/>
      <c r="C49" s="1021"/>
      <c r="D49" s="221" t="str">
        <f>+'Datos '!E19</f>
        <v>Lufft</v>
      </c>
      <c r="E49" s="1022">
        <f>+'Datos '!E20</f>
        <v>2207140802024</v>
      </c>
      <c r="F49" s="1023"/>
      <c r="G49" s="222" t="str">
        <f>+'Datos '!E22</f>
        <v>7509 // 7527</v>
      </c>
      <c r="H49" s="222" t="str">
        <f>+'Datos '!E23</f>
        <v>INM</v>
      </c>
      <c r="I49" s="298" t="str">
        <f>+'Datos '!E24</f>
        <v>2024-07-16 // 2024-07-24</v>
      </c>
    </row>
    <row r="50" spans="1:30" ht="15.75" x14ac:dyDescent="0.25">
      <c r="A50" s="6"/>
      <c r="B50" s="136"/>
      <c r="C50" s="136"/>
      <c r="D50" s="5"/>
      <c r="E50" s="5"/>
      <c r="F50" s="8"/>
      <c r="G50" s="5"/>
      <c r="H50" s="5"/>
      <c r="I50" s="136"/>
      <c r="J50" s="5"/>
    </row>
    <row r="51" spans="1:30" ht="15.75" x14ac:dyDescent="0.25">
      <c r="A51" s="1009" t="s">
        <v>233</v>
      </c>
      <c r="B51" s="1009"/>
      <c r="C51" s="1009"/>
      <c r="D51" s="1009"/>
      <c r="E51" s="1009"/>
      <c r="F51" s="1009"/>
      <c r="G51" s="1009"/>
      <c r="H51" s="1009"/>
      <c r="I51" s="1009"/>
      <c r="J51" s="1009"/>
    </row>
    <row r="52" spans="1:30" ht="17.25" thickBot="1" x14ac:dyDescent="0.3">
      <c r="A52" s="22"/>
      <c r="B52" s="22"/>
      <c r="C52" s="22"/>
      <c r="D52" s="22"/>
      <c r="E52" s="22"/>
      <c r="F52" s="17"/>
      <c r="G52" s="17"/>
      <c r="H52" s="17"/>
      <c r="I52" s="291"/>
      <c r="J52" s="23"/>
    </row>
    <row r="53" spans="1:30" ht="41.25" customHeight="1" thickBot="1" x14ac:dyDescent="0.3">
      <c r="A53" s="32"/>
      <c r="B53" s="34" t="s">
        <v>234</v>
      </c>
      <c r="C53" s="31" t="s">
        <v>235</v>
      </c>
      <c r="D53" s="31" t="s">
        <v>236</v>
      </c>
      <c r="E53" s="31" t="s">
        <v>146</v>
      </c>
      <c r="F53" s="31" t="s">
        <v>237</v>
      </c>
      <c r="G53" s="69" t="s">
        <v>266</v>
      </c>
      <c r="H53" s="281" t="s">
        <v>239</v>
      </c>
      <c r="I53" s="965" t="s">
        <v>240</v>
      </c>
    </row>
    <row r="54" spans="1:30" ht="20.25" customHeight="1" thickBot="1" x14ac:dyDescent="0.3">
      <c r="B54" s="33" t="s">
        <v>10</v>
      </c>
      <c r="C54" s="33" t="s">
        <v>10</v>
      </c>
      <c r="D54" s="33" t="s">
        <v>10</v>
      </c>
      <c r="E54" s="33" t="s">
        <v>10</v>
      </c>
      <c r="F54" s="33" t="s">
        <v>10</v>
      </c>
      <c r="G54" s="275" t="s">
        <v>10</v>
      </c>
      <c r="H54" s="281" t="s">
        <v>10</v>
      </c>
      <c r="I54" s="965"/>
      <c r="Z54" s="91" t="s">
        <v>241</v>
      </c>
      <c r="AA54" s="91" t="s">
        <v>242</v>
      </c>
      <c r="AB54" s="91"/>
      <c r="AC54" s="91" t="s">
        <v>243</v>
      </c>
      <c r="AD54" s="91" t="s">
        <v>243</v>
      </c>
    </row>
    <row r="55" spans="1:30" ht="17.25" customHeight="1" x14ac:dyDescent="0.25">
      <c r="A55" s="32"/>
      <c r="B55" s="197">
        <f>'RT03-F58'!B12</f>
        <v>10</v>
      </c>
      <c r="C55" s="276">
        <f>+'Presupuesto Incertidumbre'!E28</f>
        <v>-5.0212526836015743E-2</v>
      </c>
      <c r="D55" s="277" t="e">
        <f>+'Presupuesto Incertidumbre'!E35</f>
        <v>#DIV/0!</v>
      </c>
      <c r="E55" s="278" t="e">
        <f>+'Presupuesto Incertidumbre'!E42</f>
        <v>#DIV/0!</v>
      </c>
      <c r="F55" s="279" t="e">
        <f>IF('Presupuesto Incertidumbre'!H42&lt;=0.67,0.67,'Presupuesto Incertidumbre'!H42)</f>
        <v>#DIV/0!</v>
      </c>
      <c r="G55" s="280" t="e">
        <f>+'Presupuesto Incertidumbre'!F42</f>
        <v>#DIV/0!</v>
      </c>
      <c r="H55" s="282" t="e">
        <f>+$AA$75-F55</f>
        <v>#DIV/0!</v>
      </c>
      <c r="I55" s="292" t="e">
        <f>+IF(ABS(E55)&lt;=H55,"SI","NO")</f>
        <v>#DIV/0!</v>
      </c>
      <c r="Z55" s="92">
        <f t="shared" ref="Z55:Z61" si="0">+$AA$75</f>
        <v>2.5</v>
      </c>
      <c r="AA55" s="92">
        <f>-Z55</f>
        <v>-2.5</v>
      </c>
      <c r="AB55" s="91">
        <v>0</v>
      </c>
      <c r="AC55" s="93" t="e">
        <f>+H55</f>
        <v>#DIV/0!</v>
      </c>
      <c r="AD55" s="93" t="e">
        <f>-AC55</f>
        <v>#DIV/0!</v>
      </c>
    </row>
    <row r="56" spans="1:30" x14ac:dyDescent="0.25">
      <c r="A56" s="32"/>
      <c r="B56" s="198">
        <f>'RT03-F58'!B27</f>
        <v>20</v>
      </c>
      <c r="C56" s="199">
        <f>+'Presupuesto Incertidumbre'!E48</f>
        <v>-5.0212526836015743E-2</v>
      </c>
      <c r="D56" s="187" t="e">
        <f>+'Presupuesto Incertidumbre'!E55</f>
        <v>#DIV/0!</v>
      </c>
      <c r="E56" s="188" t="e">
        <f>+'Presupuesto Incertidumbre'!E62</f>
        <v>#DIV/0!</v>
      </c>
      <c r="F56" s="206" t="e">
        <f>IF('Presupuesto Incertidumbre'!H62&lt;=0.67,0.67,'Presupuesto Incertidumbre'!H62)</f>
        <v>#DIV/0!</v>
      </c>
      <c r="G56" s="201" t="e">
        <f>+'Presupuesto Incertidumbre'!F62</f>
        <v>#DIV/0!</v>
      </c>
      <c r="H56" s="282" t="e">
        <f>+$AA$75-F56</f>
        <v>#DIV/0!</v>
      </c>
      <c r="I56" s="292" t="e">
        <f>+IF(ABS(E56)&lt;=H56,"SI","NO")</f>
        <v>#DIV/0!</v>
      </c>
      <c r="Z56" s="92">
        <f t="shared" si="0"/>
        <v>2.5</v>
      </c>
      <c r="AA56" s="92">
        <f t="shared" ref="AA56:AA61" si="1">-Z56</f>
        <v>-2.5</v>
      </c>
      <c r="AB56" s="91">
        <f>+($C$56-$C$55)/2+$C$55</f>
        <v>-5.0212526836015743E-2</v>
      </c>
      <c r="AC56" s="93" t="e">
        <f>+H55</f>
        <v>#DIV/0!</v>
      </c>
      <c r="AD56" s="93" t="e">
        <f t="shared" ref="AD56:AD61" si="2">-AC56</f>
        <v>#DIV/0!</v>
      </c>
    </row>
    <row r="57" spans="1:30" ht="15.75" thickBot="1" x14ac:dyDescent="0.3">
      <c r="A57" s="30"/>
      <c r="B57" s="203">
        <f>'RT03-F58'!B42</f>
        <v>39.5</v>
      </c>
      <c r="C57" s="200">
        <f>+'Presupuesto Incertidumbre'!E68</f>
        <v>-5.0212526836015743E-2</v>
      </c>
      <c r="D57" s="189" t="e">
        <f>+'Presupuesto Incertidumbre'!E75</f>
        <v>#DIV/0!</v>
      </c>
      <c r="E57" s="190" t="e">
        <f>+'Presupuesto Incertidumbre'!E82</f>
        <v>#DIV/0!</v>
      </c>
      <c r="F57" s="207" t="e">
        <f>IF('Presupuesto Incertidumbre'!H82&lt;=0.67,0.67,'Presupuesto Incertidumbre'!H82)</f>
        <v>#DIV/0!</v>
      </c>
      <c r="G57" s="202" t="e">
        <f>+'Presupuesto Incertidumbre'!F82</f>
        <v>#DIV/0!</v>
      </c>
      <c r="H57" s="282" t="e">
        <f>+$AA$75-F57</f>
        <v>#DIV/0!</v>
      </c>
      <c r="I57" s="292" t="e">
        <f>+IF(ABS(E57)&lt;=H57,"SI","NO")</f>
        <v>#DIV/0!</v>
      </c>
      <c r="Z57" s="92">
        <f t="shared" si="0"/>
        <v>2.5</v>
      </c>
      <c r="AA57" s="92">
        <f t="shared" si="1"/>
        <v>-2.5</v>
      </c>
      <c r="AB57" s="91">
        <f>+($C$56-$C$55)/2+$C$55</f>
        <v>-5.0212526836015743E-2</v>
      </c>
      <c r="AC57" s="93" t="e">
        <f>+H56</f>
        <v>#DIV/0!</v>
      </c>
      <c r="AD57" s="93" t="e">
        <f t="shared" si="2"/>
        <v>#DIV/0!</v>
      </c>
    </row>
    <row r="58" spans="1:30" x14ac:dyDescent="0.25">
      <c r="A58" s="30"/>
      <c r="Z58" s="92">
        <f t="shared" si="0"/>
        <v>2.5</v>
      </c>
      <c r="AA58" s="92">
        <f t="shared" si="1"/>
        <v>-2.5</v>
      </c>
      <c r="AB58" s="91">
        <f>+($C$57-$C$56)/2+$C$56</f>
        <v>-5.0212526836015743E-2</v>
      </c>
      <c r="AC58" s="93" t="e">
        <f>+H56</f>
        <v>#DIV/0!</v>
      </c>
      <c r="AD58" s="93" t="e">
        <f t="shared" si="2"/>
        <v>#DIV/0!</v>
      </c>
    </row>
    <row r="59" spans="1:30" ht="12" customHeight="1" x14ac:dyDescent="0.25">
      <c r="A59" s="25"/>
      <c r="B59" s="25"/>
      <c r="C59" s="25"/>
      <c r="D59" s="25"/>
      <c r="E59" s="25"/>
      <c r="F59" s="25"/>
      <c r="G59" s="25"/>
      <c r="H59" s="25"/>
      <c r="I59" s="293"/>
      <c r="J59" s="25"/>
      <c r="Z59" s="92">
        <f t="shared" si="0"/>
        <v>2.5</v>
      </c>
      <c r="AA59" s="92">
        <f t="shared" si="1"/>
        <v>-2.5</v>
      </c>
      <c r="AB59" s="91">
        <f>+($C$57-$C$56)/2+$C$56</f>
        <v>-5.0212526836015743E-2</v>
      </c>
      <c r="AC59" s="93" t="e">
        <f>+H57</f>
        <v>#DIV/0!</v>
      </c>
      <c r="AD59" s="93" t="e">
        <f t="shared" si="2"/>
        <v>#DIV/0!</v>
      </c>
    </row>
    <row r="60" spans="1:30" ht="12" customHeight="1" x14ac:dyDescent="0.25">
      <c r="A60" s="25"/>
      <c r="B60" s="25"/>
      <c r="C60" s="25"/>
      <c r="D60" s="25"/>
      <c r="E60" s="25"/>
      <c r="F60" s="25"/>
      <c r="G60" s="25"/>
      <c r="H60" s="25"/>
      <c r="I60" s="293"/>
      <c r="J60" s="25"/>
      <c r="Z60" s="92">
        <f t="shared" si="0"/>
        <v>2.5</v>
      </c>
      <c r="AA60" s="92">
        <f t="shared" si="1"/>
        <v>-2.5</v>
      </c>
      <c r="AB60" s="91">
        <f>+($C$57-$C$56)/2+C57</f>
        <v>-5.0212526836015743E-2</v>
      </c>
      <c r="AC60" s="93" t="e">
        <f>+H57</f>
        <v>#DIV/0!</v>
      </c>
      <c r="AD60" s="93" t="e">
        <f t="shared" si="2"/>
        <v>#DIV/0!</v>
      </c>
    </row>
    <row r="61" spans="1:30" ht="12" customHeight="1" x14ac:dyDescent="0.25">
      <c r="A61" s="25"/>
      <c r="B61" s="25"/>
      <c r="C61" s="25"/>
      <c r="D61" s="25"/>
      <c r="E61" s="25"/>
      <c r="F61" s="25"/>
      <c r="G61" s="25"/>
      <c r="H61" s="25"/>
      <c r="I61" s="293"/>
      <c r="J61" s="25"/>
      <c r="Z61" s="92">
        <f t="shared" si="0"/>
        <v>2.5</v>
      </c>
      <c r="AA61" s="92">
        <f t="shared" si="1"/>
        <v>-2.5</v>
      </c>
      <c r="AB61" s="91">
        <f>+($C$57-$C$56)/2+C57</f>
        <v>-5.0212526836015743E-2</v>
      </c>
      <c r="AC61" s="93" t="e">
        <f>+H57</f>
        <v>#DIV/0!</v>
      </c>
      <c r="AD61" s="93" t="e">
        <f t="shared" si="2"/>
        <v>#DIV/0!</v>
      </c>
    </row>
    <row r="62" spans="1:30" ht="12" customHeight="1" x14ac:dyDescent="0.25">
      <c r="A62" s="25"/>
      <c r="B62" s="25"/>
      <c r="C62" s="25"/>
      <c r="D62" s="25"/>
      <c r="E62" s="25"/>
      <c r="F62" s="25"/>
      <c r="G62" s="25"/>
      <c r="H62" s="25"/>
      <c r="I62" s="293"/>
      <c r="J62" s="25"/>
      <c r="Z62" s="91"/>
      <c r="AA62" s="91"/>
      <c r="AB62" s="91"/>
      <c r="AC62" s="91"/>
      <c r="AD62" s="91"/>
    </row>
    <row r="63" spans="1:30" ht="12" customHeight="1" x14ac:dyDescent="0.25">
      <c r="A63" s="25"/>
      <c r="B63" s="25"/>
      <c r="C63" s="25"/>
      <c r="D63" s="25"/>
      <c r="E63" s="25"/>
      <c r="F63" s="25"/>
      <c r="G63" s="25"/>
      <c r="H63" s="25"/>
      <c r="I63" s="293"/>
      <c r="J63" s="25"/>
    </row>
    <row r="64" spans="1:30" ht="12" customHeight="1" x14ac:dyDescent="0.25">
      <c r="A64" s="25"/>
      <c r="B64" s="25"/>
      <c r="C64" s="25"/>
      <c r="D64" s="25"/>
      <c r="E64" s="25"/>
      <c r="F64" s="25"/>
      <c r="G64" s="25"/>
      <c r="H64" s="25"/>
      <c r="I64" s="293"/>
      <c r="J64" s="25"/>
    </row>
    <row r="65" spans="1:28" ht="12" customHeight="1" x14ac:dyDescent="0.25">
      <c r="A65" s="25"/>
      <c r="B65" s="25"/>
      <c r="C65" s="25"/>
      <c r="D65" s="25"/>
      <c r="E65" s="25"/>
      <c r="F65" s="25"/>
      <c r="G65" s="25"/>
      <c r="H65" s="25"/>
      <c r="I65" s="293"/>
      <c r="J65" s="25"/>
    </row>
    <row r="66" spans="1:28" ht="12" customHeight="1" x14ac:dyDescent="0.25">
      <c r="A66" s="25"/>
      <c r="B66" s="25"/>
      <c r="C66" s="25"/>
      <c r="D66" s="25"/>
      <c r="E66" s="25"/>
      <c r="F66" s="25"/>
      <c r="G66" s="25"/>
      <c r="H66" s="25"/>
      <c r="I66" s="293"/>
      <c r="J66" s="25"/>
    </row>
    <row r="67" spans="1:28" ht="12" customHeight="1" x14ac:dyDescent="0.25">
      <c r="A67" s="25"/>
      <c r="B67" s="25"/>
      <c r="C67" s="25"/>
      <c r="D67" s="25"/>
      <c r="E67" s="25"/>
      <c r="F67" s="25"/>
      <c r="G67" s="25"/>
      <c r="H67" s="25"/>
      <c r="I67" s="293"/>
      <c r="J67" s="25"/>
    </row>
    <row r="68" spans="1:28" ht="12" customHeight="1" x14ac:dyDescent="0.25">
      <c r="A68" s="25"/>
      <c r="B68" s="25"/>
      <c r="C68" s="25"/>
      <c r="D68" s="25"/>
      <c r="E68" s="25"/>
      <c r="F68" s="25"/>
      <c r="G68" s="25"/>
      <c r="H68" s="25"/>
      <c r="I68" s="293"/>
      <c r="J68" s="25"/>
    </row>
    <row r="69" spans="1:28" ht="12" customHeight="1" x14ac:dyDescent="0.25">
      <c r="A69" s="25"/>
      <c r="B69" s="25"/>
      <c r="C69" s="25"/>
      <c r="D69" s="25"/>
      <c r="E69" s="25"/>
      <c r="F69" s="25"/>
      <c r="G69" s="25"/>
      <c r="H69" s="25"/>
      <c r="I69" s="293"/>
      <c r="J69" s="25"/>
    </row>
    <row r="70" spans="1:28" ht="12" customHeight="1" x14ac:dyDescent="0.25">
      <c r="A70" s="25"/>
      <c r="B70" s="25"/>
      <c r="C70" s="25"/>
      <c r="D70" s="25"/>
      <c r="E70" s="25"/>
      <c r="F70" s="25"/>
      <c r="G70" s="25"/>
      <c r="H70" s="25"/>
      <c r="I70" s="293"/>
      <c r="J70" s="25"/>
    </row>
    <row r="71" spans="1:28" ht="12" customHeight="1" x14ac:dyDescent="0.25">
      <c r="A71" s="25"/>
      <c r="B71" s="25"/>
      <c r="C71" s="25"/>
      <c r="D71" s="25"/>
      <c r="E71" s="25"/>
      <c r="F71" s="25"/>
      <c r="G71" s="25"/>
      <c r="H71" s="25"/>
      <c r="I71" s="293"/>
      <c r="J71" s="25"/>
    </row>
    <row r="72" spans="1:28" ht="12" customHeight="1" x14ac:dyDescent="0.25">
      <c r="A72" s="25"/>
      <c r="B72" s="25"/>
      <c r="C72" s="25"/>
      <c r="D72" s="25"/>
      <c r="E72" s="25"/>
      <c r="F72" s="25"/>
      <c r="G72" s="25"/>
      <c r="H72" s="25"/>
      <c r="I72" s="293"/>
      <c r="J72" s="25"/>
    </row>
    <row r="73" spans="1:28" ht="12" customHeight="1" x14ac:dyDescent="0.25">
      <c r="A73" s="25"/>
      <c r="B73" s="25"/>
      <c r="C73" s="25"/>
      <c r="D73" s="25"/>
      <c r="E73" s="25"/>
      <c r="F73" s="25"/>
      <c r="G73" s="25"/>
      <c r="H73" s="25"/>
      <c r="I73" s="293"/>
      <c r="J73" s="25"/>
    </row>
    <row r="74" spans="1:28" ht="15.75" thickBot="1" x14ac:dyDescent="0.3">
      <c r="A74" s="25"/>
      <c r="B74" s="25"/>
      <c r="C74" s="25"/>
      <c r="D74" s="25"/>
      <c r="E74" s="25"/>
      <c r="F74" s="25"/>
      <c r="G74" s="25"/>
      <c r="H74" s="25"/>
      <c r="I74" s="293"/>
      <c r="J74" s="25"/>
    </row>
    <row r="75" spans="1:28" ht="35.1" customHeight="1" thickBot="1" x14ac:dyDescent="0.3">
      <c r="A75" s="1024" t="s">
        <v>244</v>
      </c>
      <c r="B75" s="1024"/>
      <c r="C75" s="1024"/>
      <c r="D75" s="1024"/>
      <c r="E75" s="1024"/>
      <c r="F75" s="1024"/>
      <c r="G75" s="1024"/>
      <c r="H75" s="1024"/>
      <c r="I75" s="1024"/>
      <c r="J75" s="1024"/>
      <c r="Z75" s="191" t="s">
        <v>245</v>
      </c>
      <c r="AA75" s="192">
        <v>2.5</v>
      </c>
      <c r="AB75" s="193" t="s">
        <v>10</v>
      </c>
    </row>
    <row r="76" spans="1:28" ht="16.5" thickBot="1" x14ac:dyDescent="0.3">
      <c r="A76" s="21"/>
      <c r="B76" s="21"/>
      <c r="C76" s="21"/>
      <c r="D76" s="21"/>
      <c r="E76" s="21"/>
      <c r="F76" s="21"/>
      <c r="G76" s="21"/>
      <c r="H76" s="21"/>
      <c r="I76" s="286"/>
      <c r="J76" s="21"/>
    </row>
    <row r="77" spans="1:28" ht="16.5" thickBot="1" x14ac:dyDescent="0.3">
      <c r="A77" s="21"/>
      <c r="B77" s="21"/>
      <c r="C77" s="21"/>
      <c r="J77" s="36"/>
    </row>
    <row r="78" spans="1:28" ht="15.75" x14ac:dyDescent="0.25">
      <c r="A78" s="21"/>
      <c r="B78" s="21"/>
      <c r="G78" s="21"/>
      <c r="H78" s="6"/>
      <c r="I78" s="294"/>
      <c r="J78" s="6"/>
    </row>
    <row r="79" spans="1:28" ht="15.75" x14ac:dyDescent="0.25">
      <c r="A79" s="21"/>
      <c r="B79" s="21"/>
      <c r="D79" s="21"/>
      <c r="E79" s="21"/>
      <c r="F79" s="21"/>
      <c r="G79" s="21"/>
      <c r="H79" s="21"/>
      <c r="I79" s="295"/>
      <c r="J79" s="21"/>
    </row>
    <row r="80" spans="1:28" ht="15.75" x14ac:dyDescent="0.25">
      <c r="A80" s="21"/>
      <c r="B80" s="21"/>
      <c r="D80" s="21"/>
      <c r="E80" s="21"/>
      <c r="F80" s="21"/>
      <c r="G80" s="21"/>
      <c r="H80" s="21"/>
      <c r="I80" s="295"/>
      <c r="J80" s="21"/>
    </row>
    <row r="81" spans="1:10" ht="18.75" customHeight="1" x14ac:dyDescent="0.25">
      <c r="A81" s="21"/>
      <c r="B81" s="21"/>
      <c r="D81" s="21"/>
      <c r="E81" s="21"/>
      <c r="F81" s="21"/>
      <c r="G81" s="21"/>
      <c r="H81" s="21"/>
    </row>
    <row r="82" spans="1:10" ht="15.75" x14ac:dyDescent="0.25">
      <c r="A82" s="21"/>
      <c r="B82" s="21"/>
      <c r="C82" s="21"/>
      <c r="D82" s="21"/>
      <c r="E82" s="21"/>
      <c r="F82" s="21"/>
      <c r="G82" s="21"/>
      <c r="H82" s="21"/>
      <c r="I82" s="295"/>
      <c r="J82" s="21"/>
    </row>
    <row r="83" spans="1:10" ht="42" customHeight="1" x14ac:dyDescent="0.25">
      <c r="A83" s="961" t="s">
        <v>246</v>
      </c>
      <c r="B83" s="961"/>
      <c r="C83" s="961"/>
      <c r="D83" s="961"/>
      <c r="E83" s="961"/>
      <c r="F83" s="961"/>
      <c r="G83" s="961"/>
      <c r="H83" s="961"/>
      <c r="I83" s="961"/>
      <c r="J83" s="961"/>
    </row>
    <row r="84" spans="1:10" ht="125.1" customHeight="1" x14ac:dyDescent="0.25">
      <c r="A84" s="21"/>
      <c r="B84" s="68"/>
      <c r="C84" s="68"/>
      <c r="D84" s="68"/>
      <c r="E84" s="68"/>
      <c r="F84" s="68"/>
      <c r="G84" s="68"/>
      <c r="H84" s="68"/>
      <c r="I84" s="296"/>
      <c r="J84" s="68"/>
    </row>
    <row r="85" spans="1:10" ht="35.1" customHeight="1" x14ac:dyDescent="0.25">
      <c r="A85" s="21"/>
      <c r="B85" s="68"/>
      <c r="C85" s="68"/>
      <c r="D85" s="68"/>
      <c r="E85" s="68"/>
      <c r="F85" s="68"/>
      <c r="G85" s="68"/>
      <c r="H85" s="68"/>
      <c r="I85" s="296"/>
      <c r="J85" s="68"/>
    </row>
    <row r="86" spans="1:10" ht="65.099999999999994" customHeight="1" x14ac:dyDescent="0.25">
      <c r="A86" s="21"/>
      <c r="B86" s="68"/>
      <c r="C86" s="68"/>
      <c r="D86" s="68"/>
      <c r="E86" s="68"/>
      <c r="F86" s="68"/>
      <c r="G86" s="994" t="s">
        <v>207</v>
      </c>
      <c r="H86" s="994"/>
      <c r="I86" s="1025" t="str">
        <f>I3</f>
        <v>LCTA-XXX-XX</v>
      </c>
      <c r="J86" s="1025"/>
    </row>
    <row r="87" spans="1:10" ht="15.75" x14ac:dyDescent="0.25">
      <c r="A87" s="996" t="s">
        <v>247</v>
      </c>
      <c r="B87" s="996"/>
      <c r="C87" s="996"/>
      <c r="D87" s="996"/>
      <c r="E87" s="996"/>
      <c r="F87" s="996"/>
      <c r="G87" s="10"/>
      <c r="H87" s="10"/>
      <c r="I87" s="284"/>
      <c r="J87" s="10"/>
    </row>
    <row r="88" spans="1:10" ht="15.75" x14ac:dyDescent="0.25">
      <c r="A88" s="134"/>
      <c r="B88" s="134"/>
      <c r="C88" s="134"/>
      <c r="D88" s="134"/>
      <c r="E88" s="134"/>
      <c r="F88" s="134"/>
      <c r="G88" s="10"/>
      <c r="H88" s="10"/>
      <c r="I88" s="284"/>
      <c r="J88" s="10"/>
    </row>
    <row r="89" spans="1:10" ht="33" customHeight="1" x14ac:dyDescent="0.25">
      <c r="A89" s="223" t="s">
        <v>248</v>
      </c>
      <c r="B89" s="961" t="s">
        <v>249</v>
      </c>
      <c r="C89" s="961"/>
      <c r="D89" s="961"/>
      <c r="E89" s="961"/>
      <c r="F89" s="961"/>
      <c r="G89" s="961"/>
      <c r="H89" s="961"/>
      <c r="I89" s="961"/>
      <c r="J89" s="961"/>
    </row>
    <row r="90" spans="1:10" ht="23.1" customHeight="1" x14ac:dyDescent="0.25">
      <c r="A90" s="223" t="s">
        <v>248</v>
      </c>
      <c r="B90" s="961" t="s">
        <v>250</v>
      </c>
      <c r="C90" s="961"/>
      <c r="D90" s="961"/>
      <c r="E90" s="961"/>
      <c r="F90" s="961"/>
      <c r="G90" s="961"/>
      <c r="H90" s="961"/>
      <c r="I90" s="961"/>
      <c r="J90" s="961"/>
    </row>
    <row r="91" spans="1:10" ht="33" customHeight="1" x14ac:dyDescent="0.25">
      <c r="A91" s="223" t="s">
        <v>248</v>
      </c>
      <c r="B91" s="961" t="s">
        <v>251</v>
      </c>
      <c r="C91" s="961"/>
      <c r="D91" s="961"/>
      <c r="E91" s="961"/>
      <c r="F91" s="961"/>
      <c r="G91" s="961"/>
      <c r="H91" s="961"/>
      <c r="I91" s="961"/>
      <c r="J91" s="961"/>
    </row>
    <row r="92" spans="1:10" ht="23.1" customHeight="1" x14ac:dyDescent="0.25">
      <c r="A92" s="223" t="s">
        <v>248</v>
      </c>
      <c r="B92" s="961" t="s">
        <v>252</v>
      </c>
      <c r="C92" s="961"/>
      <c r="D92" s="961"/>
      <c r="E92" s="961"/>
      <c r="F92" s="961"/>
      <c r="G92" s="961"/>
      <c r="H92" s="961"/>
      <c r="I92" s="961"/>
      <c r="J92" s="961"/>
    </row>
    <row r="93" spans="1:10" ht="23.1" customHeight="1" x14ac:dyDescent="0.25">
      <c r="A93" s="224" t="s">
        <v>248</v>
      </c>
      <c r="B93" s="961" t="s">
        <v>253</v>
      </c>
      <c r="C93" s="961"/>
      <c r="D93" s="961"/>
      <c r="E93" s="961"/>
      <c r="F93" s="961"/>
      <c r="G93" s="961"/>
      <c r="H93" s="961"/>
      <c r="I93" s="961"/>
      <c r="J93" s="961"/>
    </row>
    <row r="94" spans="1:10" ht="33" customHeight="1" x14ac:dyDescent="0.25">
      <c r="A94" s="223" t="s">
        <v>248</v>
      </c>
      <c r="B94" s="961" t="s">
        <v>254</v>
      </c>
      <c r="C94" s="961"/>
      <c r="D94" s="961"/>
      <c r="E94" s="961"/>
      <c r="F94" s="961"/>
      <c r="G94" s="961"/>
      <c r="H94" s="961"/>
      <c r="I94" s="961"/>
      <c r="J94" s="961"/>
    </row>
    <row r="95" spans="1:10" ht="23.1" customHeight="1" x14ac:dyDescent="0.25">
      <c r="A95" s="223" t="s">
        <v>248</v>
      </c>
      <c r="B95" s="961" t="s">
        <v>255</v>
      </c>
      <c r="C95" s="961"/>
      <c r="D95" s="961"/>
      <c r="E95" s="961"/>
      <c r="F95" s="961"/>
      <c r="G95" s="961"/>
      <c r="H95" s="961"/>
      <c r="I95" s="961"/>
      <c r="J95" s="961"/>
    </row>
    <row r="96" spans="1:10" ht="23.1" customHeight="1" x14ac:dyDescent="0.25">
      <c r="A96" s="223" t="s">
        <v>248</v>
      </c>
      <c r="B96" s="961" t="s">
        <v>267</v>
      </c>
      <c r="C96" s="961"/>
      <c r="D96" s="961"/>
      <c r="E96" s="961"/>
      <c r="F96" s="961"/>
      <c r="G96" s="961"/>
      <c r="H96" s="961"/>
      <c r="I96" s="961"/>
      <c r="J96" s="961"/>
    </row>
    <row r="97" spans="1:10" ht="23.1" customHeight="1" x14ac:dyDescent="0.25">
      <c r="A97" s="223" t="s">
        <v>248</v>
      </c>
      <c r="B97" s="961" t="s">
        <v>257</v>
      </c>
      <c r="C97" s="961"/>
      <c r="D97" s="961"/>
      <c r="E97" s="961"/>
      <c r="F97" s="961"/>
      <c r="G97" s="961"/>
      <c r="H97" s="961"/>
      <c r="I97" s="961"/>
      <c r="J97" s="961"/>
    </row>
    <row r="98" spans="1:10" ht="23.1" customHeight="1" x14ac:dyDescent="0.25">
      <c r="A98" s="223" t="s">
        <v>248</v>
      </c>
      <c r="B98" s="961" t="s">
        <v>258</v>
      </c>
      <c r="C98" s="961"/>
      <c r="D98" s="961"/>
      <c r="E98" s="961"/>
      <c r="F98" s="961"/>
      <c r="G98" s="961"/>
      <c r="H98" s="961"/>
      <c r="I98" s="961"/>
      <c r="J98" s="961"/>
    </row>
    <row r="99" spans="1:10" ht="23.1" customHeight="1" x14ac:dyDescent="0.25">
      <c r="A99" s="223" t="s">
        <v>248</v>
      </c>
      <c r="B99" s="961"/>
      <c r="C99" s="961"/>
      <c r="D99" s="961"/>
      <c r="E99" s="961"/>
      <c r="F99" s="961"/>
      <c r="G99" s="961"/>
      <c r="H99" s="961"/>
      <c r="I99" s="961"/>
      <c r="J99" s="961"/>
    </row>
    <row r="100" spans="1:10" ht="23.1" customHeight="1" x14ac:dyDescent="0.25">
      <c r="A100" s="223" t="s">
        <v>248</v>
      </c>
      <c r="B100" s="1027"/>
      <c r="C100" s="1027"/>
      <c r="D100" s="1027"/>
      <c r="E100" s="1027"/>
      <c r="F100" s="1027"/>
      <c r="G100" s="1027"/>
      <c r="H100" s="1027"/>
      <c r="I100" s="1027"/>
      <c r="J100" s="1027"/>
    </row>
    <row r="101" spans="1:10" ht="23.1" customHeight="1" x14ac:dyDescent="0.25">
      <c r="A101" s="223" t="s">
        <v>248</v>
      </c>
      <c r="B101" s="1027"/>
      <c r="C101" s="1027"/>
      <c r="D101" s="1027"/>
      <c r="E101" s="1027"/>
      <c r="F101" s="1027"/>
      <c r="G101" s="1027"/>
      <c r="H101" s="1027"/>
      <c r="I101" s="1027"/>
      <c r="J101" s="1027"/>
    </row>
    <row r="102" spans="1:10" ht="15.75" x14ac:dyDescent="0.25">
      <c r="A102" s="196"/>
      <c r="B102" s="196"/>
      <c r="C102" s="196"/>
      <c r="D102" s="196"/>
      <c r="E102" s="586"/>
      <c r="F102" s="586"/>
      <c r="G102" s="586"/>
      <c r="H102" s="586"/>
      <c r="I102" s="584"/>
      <c r="J102" s="586"/>
    </row>
    <row r="103" spans="1:10" ht="15.75" x14ac:dyDescent="0.25">
      <c r="A103" s="962"/>
      <c r="B103" s="962"/>
      <c r="C103" s="962"/>
      <c r="D103" s="962"/>
      <c r="E103" s="586"/>
      <c r="F103" s="586"/>
      <c r="G103" s="586"/>
      <c r="H103" s="586"/>
      <c r="I103" s="584"/>
      <c r="J103" s="586"/>
    </row>
    <row r="104" spans="1:10" ht="15.75" x14ac:dyDescent="0.25">
      <c r="A104" s="209"/>
      <c r="B104" s="209"/>
      <c r="C104" s="209"/>
      <c r="D104" s="209"/>
      <c r="E104" s="586"/>
      <c r="F104" s="586"/>
      <c r="G104" s="586"/>
      <c r="H104" s="586"/>
      <c r="I104" s="584"/>
      <c r="J104" s="586"/>
    </row>
    <row r="105" spans="1:10" ht="15.75" x14ac:dyDescent="0.25">
      <c r="A105" s="586"/>
      <c r="B105" s="586"/>
      <c r="C105" s="586"/>
      <c r="D105" s="586"/>
      <c r="E105" s="586"/>
      <c r="F105" s="586"/>
      <c r="G105" s="586"/>
      <c r="H105" s="586"/>
      <c r="I105" s="584"/>
      <c r="J105" s="586"/>
    </row>
    <row r="106" spans="1:10" ht="15.75" x14ac:dyDescent="0.25">
      <c r="A106" s="10"/>
      <c r="B106" s="10"/>
      <c r="C106" s="10"/>
      <c r="D106" s="10"/>
      <c r="E106" s="10"/>
      <c r="F106" s="10"/>
      <c r="G106" s="10"/>
      <c r="H106" s="10"/>
      <c r="I106" s="284"/>
      <c r="J106" s="208"/>
    </row>
    <row r="107" spans="1:10" ht="15.75" x14ac:dyDescent="0.25">
      <c r="A107" s="75"/>
      <c r="B107" s="1026"/>
      <c r="C107" s="1026"/>
      <c r="D107" s="1026"/>
      <c r="E107" s="1026"/>
      <c r="F107" s="208"/>
      <c r="G107" s="1026"/>
      <c r="H107" s="1026"/>
      <c r="I107" s="1026"/>
      <c r="J107" s="1026"/>
    </row>
    <row r="108" spans="1:10" ht="15.75" x14ac:dyDescent="0.25">
      <c r="A108" s="10"/>
      <c r="B108" s="1029" t="s">
        <v>260</v>
      </c>
      <c r="C108" s="1029"/>
      <c r="D108" s="1029"/>
      <c r="E108" s="1029"/>
      <c r="F108" s="131"/>
      <c r="G108" s="1029" t="s">
        <v>261</v>
      </c>
      <c r="H108" s="1029"/>
      <c r="I108" s="1029"/>
      <c r="J108" s="1029"/>
    </row>
    <row r="109" spans="1:10" ht="15.75" x14ac:dyDescent="0.25">
      <c r="A109" s="6"/>
      <c r="B109" s="1008" t="e">
        <f>VLOOKUP($F107,'Datos '!C53:P62,2,FALSE)</f>
        <v>#N/A</v>
      </c>
      <c r="C109" s="1008"/>
      <c r="D109" s="1008"/>
      <c r="E109" s="1008"/>
      <c r="F109" s="131"/>
      <c r="G109" s="1008" t="e">
        <f>VLOOKUP($J106,'Datos '!C53:P62,2,FALSE)</f>
        <v>#N/A</v>
      </c>
      <c r="H109" s="1008"/>
      <c r="I109" s="1008"/>
      <c r="J109" s="1008"/>
    </row>
    <row r="110" spans="1:10" ht="15.75" customHeight="1" x14ac:dyDescent="0.25">
      <c r="A110" s="10"/>
      <c r="B110" s="1008" t="e">
        <f>VLOOKUP($F107,'Datos '!C53:P62,7,FALSE)</f>
        <v>#N/A</v>
      </c>
      <c r="C110" s="1008"/>
      <c r="D110" s="1008"/>
      <c r="E110" s="1008"/>
      <c r="F110" s="131"/>
      <c r="G110" s="1008" t="e">
        <f>VLOOKUP($J106,'Datos '!C53:P62,11,FALSE)</f>
        <v>#N/A</v>
      </c>
      <c r="H110" s="1008"/>
      <c r="I110" s="1008"/>
      <c r="J110" s="1008"/>
    </row>
    <row r="111" spans="1:10" ht="15.75" x14ac:dyDescent="0.25">
      <c r="A111" s="10"/>
      <c r="B111" s="1008"/>
      <c r="C111" s="1008"/>
      <c r="D111" s="1008"/>
      <c r="E111" s="1008"/>
      <c r="F111" s="131"/>
      <c r="G111" s="1008"/>
      <c r="H111" s="1008"/>
      <c r="I111" s="1008"/>
      <c r="J111" s="1008"/>
    </row>
    <row r="112" spans="1:10" ht="15.75" x14ac:dyDescent="0.25">
      <c r="A112" s="6"/>
      <c r="B112" s="6"/>
      <c r="C112" s="6"/>
      <c r="D112" s="10"/>
      <c r="E112" s="10"/>
      <c r="F112" s="10"/>
      <c r="G112" s="10"/>
      <c r="H112" s="10"/>
      <c r="I112" s="284"/>
      <c r="J112" s="10"/>
    </row>
    <row r="113" spans="1:10" ht="15.75" x14ac:dyDescent="0.25">
      <c r="A113" s="10"/>
      <c r="B113" s="1028" t="s">
        <v>262</v>
      </c>
      <c r="C113" s="1028"/>
      <c r="D113" s="28"/>
      <c r="E113" s="10"/>
      <c r="F113" s="10"/>
      <c r="G113" s="1028" t="s">
        <v>263</v>
      </c>
      <c r="H113" s="1028"/>
      <c r="I113" s="76"/>
      <c r="J113" s="10"/>
    </row>
    <row r="114" spans="1:10" ht="15.75" x14ac:dyDescent="0.25">
      <c r="A114" s="10"/>
      <c r="B114" s="6"/>
      <c r="C114" s="6"/>
      <c r="D114" s="6"/>
      <c r="E114" s="6"/>
      <c r="F114" s="6"/>
      <c r="G114" s="6"/>
      <c r="H114" s="6"/>
      <c r="I114" s="283"/>
      <c r="J114" s="10"/>
    </row>
    <row r="115" spans="1:10" ht="15.75" x14ac:dyDescent="0.25">
      <c r="A115" s="1008" t="s">
        <v>264</v>
      </c>
      <c r="B115" s="1008"/>
      <c r="C115" s="1008"/>
      <c r="D115" s="1008"/>
      <c r="E115" s="1008"/>
      <c r="F115" s="1008"/>
      <c r="G115" s="1008"/>
      <c r="H115" s="1008"/>
      <c r="I115" s="1008"/>
      <c r="J115" s="1008"/>
    </row>
  </sheetData>
  <sheetProtection algorithmName="SHA-512" hashValue="gMPQulbVev/zn1t+IGxu1TRS9i89f0tu6aH11MBO7whB/mhLIsv9Aa60atnkRFuAQWcWIMXrPkIhKJVUirlbcg==" saltValue="DCbH7bI4yBthzD+nTImKFQ==" spinCount="100000" sheet="1" objects="1" scenarios="1"/>
  <mergeCells count="84">
    <mergeCell ref="B113:C113"/>
    <mergeCell ref="G113:H113"/>
    <mergeCell ref="A115:J115"/>
    <mergeCell ref="B108:E108"/>
    <mergeCell ref="G108:J108"/>
    <mergeCell ref="B109:E109"/>
    <mergeCell ref="G109:J109"/>
    <mergeCell ref="B110:E111"/>
    <mergeCell ref="G110:J111"/>
    <mergeCell ref="B107:E107"/>
    <mergeCell ref="G107:J107"/>
    <mergeCell ref="B92:J92"/>
    <mergeCell ref="B93:J93"/>
    <mergeCell ref="B94:J94"/>
    <mergeCell ref="B95:J95"/>
    <mergeCell ref="B96:J96"/>
    <mergeCell ref="B97:J97"/>
    <mergeCell ref="B98:J98"/>
    <mergeCell ref="B99:J99"/>
    <mergeCell ref="B100:J100"/>
    <mergeCell ref="B101:J101"/>
    <mergeCell ref="A103:D103"/>
    <mergeCell ref="B91:J91"/>
    <mergeCell ref="A49:C49"/>
    <mergeCell ref="E49:F49"/>
    <mergeCell ref="A51:J51"/>
    <mergeCell ref="I53:I54"/>
    <mergeCell ref="A75:J75"/>
    <mergeCell ref="A83:J83"/>
    <mergeCell ref="G86:H86"/>
    <mergeCell ref="I86:J86"/>
    <mergeCell ref="A87:F87"/>
    <mergeCell ref="B89:J89"/>
    <mergeCell ref="B90:J90"/>
    <mergeCell ref="A43:E43"/>
    <mergeCell ref="A45:J45"/>
    <mergeCell ref="A47:C47"/>
    <mergeCell ref="E47:F47"/>
    <mergeCell ref="A48:C48"/>
    <mergeCell ref="E48:F48"/>
    <mergeCell ref="A41:J41"/>
    <mergeCell ref="A25:B25"/>
    <mergeCell ref="C25:J25"/>
    <mergeCell ref="A27:H27"/>
    <mergeCell ref="A29:J29"/>
    <mergeCell ref="A31:E31"/>
    <mergeCell ref="A33:J33"/>
    <mergeCell ref="A34:B34"/>
    <mergeCell ref="A35:B35"/>
    <mergeCell ref="G38:H38"/>
    <mergeCell ref="I38:J38"/>
    <mergeCell ref="A39:E39"/>
    <mergeCell ref="A24:J24"/>
    <mergeCell ref="A16:B16"/>
    <mergeCell ref="C16:J16"/>
    <mergeCell ref="A17:B17"/>
    <mergeCell ref="C17:J17"/>
    <mergeCell ref="A18:B18"/>
    <mergeCell ref="C18:J18"/>
    <mergeCell ref="A19:B19"/>
    <mergeCell ref="A20:D20"/>
    <mergeCell ref="E20:H20"/>
    <mergeCell ref="A21:J21"/>
    <mergeCell ref="A23:J23"/>
    <mergeCell ref="A15:B15"/>
    <mergeCell ref="C15:J15"/>
    <mergeCell ref="A7:B7"/>
    <mergeCell ref="C7:J7"/>
    <mergeCell ref="A8:B8"/>
    <mergeCell ref="C8:J8"/>
    <mergeCell ref="A10:B10"/>
    <mergeCell ref="E10:F10"/>
    <mergeCell ref="G10:H10"/>
    <mergeCell ref="A11:B11"/>
    <mergeCell ref="D11:F11"/>
    <mergeCell ref="A12:J12"/>
    <mergeCell ref="A14:B14"/>
    <mergeCell ref="C14:J14"/>
    <mergeCell ref="A1:J1"/>
    <mergeCell ref="G3:H3"/>
    <mergeCell ref="I3:J3"/>
    <mergeCell ref="A4:D4"/>
    <mergeCell ref="A6:B6"/>
    <mergeCell ref="C6:J6"/>
  </mergeCells>
  <conditionalFormatting sqref="F55">
    <cfRule type="expression" dxfId="2" priority="3">
      <formula>$F$55&lt;0.67</formula>
    </cfRule>
  </conditionalFormatting>
  <conditionalFormatting sqref="F56">
    <cfRule type="expression" dxfId="1" priority="2">
      <formula>$F$56&lt;0.67</formula>
    </cfRule>
  </conditionalFormatting>
  <conditionalFormatting sqref="F57">
    <cfRule type="expression" dxfId="0" priority="1">
      <formula>$F$57&lt;0.67</formula>
    </cfRule>
  </conditionalFormatting>
  <pageMargins left="0.70866141732283472" right="0.70866141732283472" top="0.74803149606299213" bottom="0.74803149606299213" header="0.31496062992125984" footer="0.31496062992125984"/>
  <pageSetup scale="63" orientation="portrait" r:id="rId1"/>
  <headerFooter>
    <oddHeader>&amp;C MODIFICACIÓN AL CERTIFICADO DE CALIBRACIÓN DE TERMOHIGRÓMETROS-TEMPERATURA</oddHeader>
    <oddFooter>&amp;RRT03-F59 Vr.3 (2023-11-08)</oddFooter>
  </headerFooter>
  <rowBreaks count="2" manualBreakCount="2">
    <brk id="35" max="11" man="1"/>
    <brk id="8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J43</xm:sqref>
        </x14:dataValidation>
        <x14:dataValidation type="list" allowBlank="1" showInputMessage="1" showErrorMessage="1" xr:uid="{00000000-0002-0000-0700-000001000000}">
          <x14:formula1>
            <xm:f>'Datos '!$C$53:$C$62</xm:f>
          </x14:formula1>
          <xm:sqref>J106 F107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6"/>
  <sheetViews>
    <sheetView showGridLines="0" view="pageBreakPreview" zoomScale="80" zoomScaleNormal="100" zoomScaleSheetLayoutView="80" workbookViewId="0">
      <selection activeCell="S112" sqref="S112"/>
    </sheetView>
  </sheetViews>
  <sheetFormatPr baseColWidth="10" defaultColWidth="11.42578125" defaultRowHeight="15" x14ac:dyDescent="0.25"/>
  <cols>
    <col min="1" max="1" width="5.7109375" style="74" customWidth="1"/>
    <col min="2" max="2" width="18.28515625" style="74" customWidth="1"/>
    <col min="3" max="3" width="9.42578125" style="74" customWidth="1"/>
    <col min="4" max="4" width="15.140625" style="74" customWidth="1"/>
    <col min="5" max="5" width="13" style="74" customWidth="1"/>
    <col min="6" max="6" width="12.7109375" style="74" customWidth="1"/>
    <col min="7" max="7" width="15.28515625" style="74" customWidth="1"/>
    <col min="8" max="8" width="12.7109375" style="74" customWidth="1"/>
    <col min="9" max="9" width="18" style="74" customWidth="1"/>
    <col min="10" max="10" width="15.140625" style="74" customWidth="1"/>
    <col min="11" max="11" width="15" style="74" customWidth="1"/>
    <col min="12" max="12" width="5.7109375" style="74" customWidth="1"/>
    <col min="13" max="16384" width="11.42578125" style="74"/>
  </cols>
  <sheetData>
    <row r="1" spans="1:12" ht="125.1" customHeight="1" x14ac:dyDescent="0.25">
      <c r="A1" s="993"/>
      <c r="B1" s="993"/>
      <c r="C1" s="993"/>
      <c r="D1" s="993"/>
      <c r="E1" s="993"/>
      <c r="F1" s="993"/>
      <c r="G1" s="993"/>
      <c r="H1" s="993"/>
      <c r="I1" s="993"/>
      <c r="J1" s="993"/>
      <c r="K1" s="6"/>
    </row>
    <row r="2" spans="1:12" ht="35.1" customHeight="1" x14ac:dyDescent="0.25">
      <c r="A2" s="138"/>
      <c r="B2" s="138"/>
      <c r="C2" s="138"/>
      <c r="D2" s="138"/>
      <c r="E2" s="138"/>
      <c r="F2" s="138"/>
      <c r="G2" s="138"/>
      <c r="H2" s="138"/>
      <c r="I2" s="138"/>
      <c r="J2" s="138"/>
      <c r="K2" s="138"/>
    </row>
    <row r="3" spans="1:12" ht="65.099999999999994" customHeight="1" x14ac:dyDescent="0.25">
      <c r="A3" s="138"/>
      <c r="B3" s="138"/>
      <c r="C3" s="138"/>
      <c r="D3" s="138"/>
      <c r="E3" s="138"/>
      <c r="F3" s="138"/>
      <c r="G3" s="994" t="s">
        <v>268</v>
      </c>
      <c r="H3" s="994"/>
      <c r="I3" s="1053">
        <v>0</v>
      </c>
      <c r="J3" s="1053"/>
      <c r="K3" s="149"/>
    </row>
    <row r="4" spans="1:12" ht="26.1" customHeight="1" x14ac:dyDescent="0.25">
      <c r="A4" s="996" t="s">
        <v>208</v>
      </c>
      <c r="B4" s="996"/>
      <c r="C4" s="996"/>
      <c r="D4" s="996"/>
      <c r="E4" s="4"/>
      <c r="F4" s="5"/>
      <c r="G4" s="6"/>
      <c r="H4" s="6"/>
      <c r="I4" s="6"/>
      <c r="J4" s="6"/>
      <c r="K4" s="6"/>
    </row>
    <row r="5" spans="1:12" ht="18" customHeight="1" x14ac:dyDescent="0.25">
      <c r="A5" s="7"/>
      <c r="B5" s="7"/>
      <c r="C5" s="7"/>
      <c r="D5" s="5"/>
      <c r="E5" s="5"/>
      <c r="F5" s="5"/>
      <c r="G5" s="6"/>
      <c r="H5" s="6"/>
      <c r="I5" s="6"/>
      <c r="J5" s="6"/>
      <c r="K5" s="6"/>
    </row>
    <row r="6" spans="1:12" ht="26.1" customHeight="1" x14ac:dyDescent="0.25">
      <c r="A6" s="997" t="s">
        <v>1</v>
      </c>
      <c r="B6" s="997"/>
      <c r="C6" s="134"/>
      <c r="D6" s="1050">
        <v>0</v>
      </c>
      <c r="E6" s="1050"/>
      <c r="F6" s="1050"/>
      <c r="G6" s="1050"/>
      <c r="H6" s="1050"/>
      <c r="I6" s="1050"/>
      <c r="J6" s="1050"/>
      <c r="K6" s="1050"/>
    </row>
    <row r="7" spans="1:12" ht="26.1" customHeight="1" x14ac:dyDescent="0.25">
      <c r="A7" s="999" t="s">
        <v>4</v>
      </c>
      <c r="B7" s="999"/>
      <c r="C7" s="137"/>
      <c r="D7" s="1043">
        <v>0</v>
      </c>
      <c r="E7" s="1050"/>
      <c r="F7" s="1050"/>
      <c r="G7" s="1050"/>
      <c r="H7" s="1050"/>
      <c r="I7" s="1050"/>
      <c r="J7" s="1050"/>
      <c r="K7" s="1050"/>
    </row>
    <row r="8" spans="1:12" ht="26.1" customHeight="1" x14ac:dyDescent="0.25">
      <c r="A8" s="999" t="s">
        <v>269</v>
      </c>
      <c r="B8" s="999"/>
      <c r="C8" s="137"/>
      <c r="D8" s="1043">
        <v>0</v>
      </c>
      <c r="E8" s="1050"/>
      <c r="F8" s="1050"/>
      <c r="G8" s="1050"/>
      <c r="H8" s="1050"/>
      <c r="I8" s="1050"/>
      <c r="J8" s="1050"/>
      <c r="K8" s="1050"/>
    </row>
    <row r="9" spans="1:12" ht="26.1" customHeight="1" x14ac:dyDescent="0.25">
      <c r="A9" s="136"/>
      <c r="B9" s="136"/>
      <c r="C9" s="7"/>
      <c r="D9" s="150"/>
      <c r="E9" s="150"/>
      <c r="F9" s="150"/>
      <c r="G9" s="150"/>
      <c r="H9" s="148"/>
      <c r="I9" s="148"/>
      <c r="J9" s="148"/>
      <c r="K9" s="148"/>
    </row>
    <row r="10" spans="1:12" ht="35.25" customHeight="1" x14ac:dyDescent="0.25">
      <c r="A10" s="997" t="s">
        <v>8</v>
      </c>
      <c r="B10" s="997"/>
      <c r="C10" s="997"/>
      <c r="D10" s="1052" t="s">
        <v>270</v>
      </c>
      <c r="E10" s="1052"/>
      <c r="F10" s="1052"/>
      <c r="G10" s="148"/>
      <c r="H10" s="1051"/>
      <c r="I10" s="1051"/>
      <c r="J10" s="1048"/>
      <c r="K10" s="1048"/>
    </row>
    <row r="11" spans="1:12" ht="26.1" customHeight="1" x14ac:dyDescent="0.25">
      <c r="A11" s="1004"/>
      <c r="B11" s="1004"/>
      <c r="C11" s="8"/>
      <c r="D11" s="1004"/>
      <c r="E11" s="1004"/>
      <c r="F11" s="1004"/>
      <c r="G11" s="6"/>
      <c r="H11" s="6"/>
      <c r="I11" s="6"/>
      <c r="J11" s="6"/>
      <c r="K11" s="6"/>
    </row>
    <row r="12" spans="1:12" ht="26.1" customHeight="1" x14ac:dyDescent="0.25">
      <c r="A12" s="996" t="s">
        <v>271</v>
      </c>
      <c r="B12" s="996"/>
      <c r="C12" s="996"/>
      <c r="D12" s="996"/>
      <c r="E12" s="996"/>
      <c r="F12" s="996"/>
      <c r="G12" s="996"/>
      <c r="H12" s="996"/>
      <c r="I12" s="996"/>
      <c r="J12" s="996"/>
      <c r="K12" s="996"/>
      <c r="L12" s="996"/>
    </row>
    <row r="13" spans="1:12" ht="26.1" customHeight="1" x14ac:dyDescent="0.25">
      <c r="A13" s="134"/>
      <c r="B13" s="134"/>
      <c r="C13" s="134"/>
      <c r="D13" s="134"/>
      <c r="E13" s="134"/>
      <c r="F13" s="9"/>
      <c r="G13" s="10"/>
      <c r="H13" s="10"/>
      <c r="I13" s="10"/>
      <c r="J13" s="10"/>
      <c r="K13" s="6"/>
    </row>
    <row r="14" spans="1:12" ht="26.1" customHeight="1" x14ac:dyDescent="0.25">
      <c r="A14" s="997" t="s">
        <v>210</v>
      </c>
      <c r="B14" s="997"/>
      <c r="C14" s="997"/>
      <c r="D14" s="1049">
        <v>0</v>
      </c>
      <c r="E14" s="1049"/>
      <c r="F14" s="1049"/>
      <c r="G14" s="1049"/>
      <c r="H14" s="1049"/>
      <c r="I14" s="1049"/>
      <c r="J14" s="1049"/>
      <c r="K14" s="1049"/>
      <c r="L14" s="1049"/>
    </row>
    <row r="15" spans="1:12" ht="26.1" customHeight="1" x14ac:dyDescent="0.25">
      <c r="A15" s="997" t="s">
        <v>17</v>
      </c>
      <c r="B15" s="997"/>
      <c r="C15" s="997"/>
      <c r="D15" s="1045">
        <v>0</v>
      </c>
      <c r="E15" s="1045"/>
      <c r="F15" s="1045"/>
      <c r="G15" s="1045"/>
      <c r="H15" s="1045"/>
      <c r="I15" s="1045"/>
      <c r="J15" s="1045"/>
      <c r="K15" s="1045"/>
      <c r="L15" s="1045"/>
    </row>
    <row r="16" spans="1:12" ht="26.1" customHeight="1" x14ac:dyDescent="0.25">
      <c r="A16" s="997" t="s">
        <v>211</v>
      </c>
      <c r="B16" s="997"/>
      <c r="C16" s="997"/>
      <c r="D16" s="1047">
        <v>0</v>
      </c>
      <c r="E16" s="1047"/>
      <c r="F16" s="1047"/>
      <c r="G16" s="1047"/>
      <c r="H16" s="1047"/>
      <c r="I16" s="1047"/>
      <c r="J16" s="1047"/>
      <c r="K16" s="1047"/>
      <c r="L16" s="1047"/>
    </row>
    <row r="17" spans="1:12" ht="26.1" customHeight="1" x14ac:dyDescent="0.25">
      <c r="A17" s="997" t="s">
        <v>19</v>
      </c>
      <c r="B17" s="997"/>
      <c r="C17" s="997"/>
      <c r="D17" s="1048">
        <v>0</v>
      </c>
      <c r="E17" s="1048"/>
      <c r="F17" s="1048"/>
      <c r="G17" s="1048"/>
      <c r="H17" s="1048"/>
      <c r="I17" s="1048"/>
      <c r="J17" s="1048"/>
      <c r="K17" s="1048"/>
      <c r="L17" s="1048"/>
    </row>
    <row r="18" spans="1:12" ht="26.1" customHeight="1" x14ac:dyDescent="0.25">
      <c r="A18" s="997" t="s">
        <v>212</v>
      </c>
      <c r="B18" s="997"/>
      <c r="C18" s="997"/>
      <c r="D18" s="1049" t="s">
        <v>272</v>
      </c>
      <c r="E18" s="1049"/>
      <c r="F18" s="1049"/>
      <c r="G18" s="1049"/>
      <c r="H18" s="1049"/>
      <c r="I18" s="1049"/>
      <c r="J18" s="1049"/>
      <c r="K18" s="1049"/>
      <c r="L18" s="1049"/>
    </row>
    <row r="19" spans="1:12" ht="26.1" customHeight="1" x14ac:dyDescent="0.25">
      <c r="A19" s="997" t="s">
        <v>18</v>
      </c>
      <c r="B19" s="997"/>
      <c r="C19" s="997"/>
      <c r="D19" s="151">
        <v>0</v>
      </c>
      <c r="E19" s="143" t="s">
        <v>10</v>
      </c>
      <c r="F19" s="144"/>
      <c r="G19" s="145"/>
      <c r="H19" s="145"/>
      <c r="I19" s="146"/>
      <c r="J19" s="147"/>
      <c r="K19" s="148"/>
      <c r="L19" s="144"/>
    </row>
    <row r="20" spans="1:12" ht="26.1" customHeight="1" x14ac:dyDescent="0.25">
      <c r="A20" s="1004"/>
      <c r="B20" s="1004"/>
      <c r="C20" s="1004"/>
      <c r="D20" s="1004"/>
      <c r="E20" s="1004"/>
      <c r="F20" s="1004"/>
      <c r="G20" s="1004"/>
      <c r="H20" s="1004"/>
      <c r="I20" s="136"/>
      <c r="J20" s="6"/>
      <c r="K20" s="6"/>
    </row>
    <row r="21" spans="1:12" ht="26.1" customHeight="1" x14ac:dyDescent="0.25">
      <c r="A21" s="996" t="s">
        <v>273</v>
      </c>
      <c r="B21" s="996"/>
      <c r="C21" s="996"/>
      <c r="D21" s="996"/>
      <c r="E21" s="996"/>
      <c r="F21" s="996"/>
      <c r="G21" s="996"/>
      <c r="H21" s="996"/>
      <c r="I21" s="996"/>
      <c r="J21" s="996"/>
      <c r="K21" s="996"/>
      <c r="L21" s="996"/>
    </row>
    <row r="22" spans="1:12" ht="15.75" x14ac:dyDescent="0.25">
      <c r="A22" s="10"/>
      <c r="B22" s="10"/>
      <c r="C22" s="10"/>
      <c r="D22" s="10"/>
      <c r="E22" s="10"/>
      <c r="F22" s="10"/>
      <c r="G22" s="10"/>
      <c r="H22" s="10"/>
      <c r="I22" s="10"/>
      <c r="J22" s="10"/>
      <c r="K22" s="10"/>
    </row>
    <row r="23" spans="1:12" ht="23.1" customHeight="1" x14ac:dyDescent="0.25">
      <c r="A23" s="1007" t="s">
        <v>274</v>
      </c>
      <c r="B23" s="1007"/>
      <c r="C23" s="1007"/>
      <c r="D23" s="1007"/>
      <c r="E23" s="1007"/>
      <c r="F23" s="1007"/>
      <c r="G23" s="1007"/>
      <c r="H23" s="1007"/>
      <c r="I23" s="1007"/>
      <c r="J23" s="1007"/>
      <c r="K23" s="1007"/>
    </row>
    <row r="24" spans="1:12" ht="24.95" customHeight="1" x14ac:dyDescent="0.25">
      <c r="A24" s="1006"/>
      <c r="B24" s="1006"/>
      <c r="C24" s="1006"/>
      <c r="D24" s="1006"/>
      <c r="E24" s="1006"/>
      <c r="F24" s="1006"/>
      <c r="G24" s="1006"/>
      <c r="H24" s="1006"/>
      <c r="I24" s="1006"/>
      <c r="J24" s="1006"/>
      <c r="K24" s="1006"/>
    </row>
    <row r="25" spans="1:12" ht="26.1" customHeight="1" x14ac:dyDescent="0.25">
      <c r="A25" s="996" t="s">
        <v>215</v>
      </c>
      <c r="B25" s="996"/>
      <c r="C25" s="996"/>
      <c r="D25" s="996"/>
      <c r="E25" s="1045">
        <v>0</v>
      </c>
      <c r="F25" s="1045"/>
      <c r="G25" s="1045"/>
      <c r="H25" s="1045"/>
      <c r="I25" s="10"/>
      <c r="J25" s="10"/>
      <c r="K25" s="10"/>
    </row>
    <row r="26" spans="1:12" ht="24.95" customHeight="1" x14ac:dyDescent="0.25">
      <c r="A26" s="10"/>
      <c r="B26" s="10"/>
      <c r="C26" s="10"/>
      <c r="D26" s="10"/>
      <c r="E26" s="10"/>
      <c r="F26" s="12"/>
      <c r="G26" s="12"/>
      <c r="H26" s="10"/>
      <c r="I26" s="10"/>
      <c r="J26" s="10"/>
      <c r="K26" s="10"/>
    </row>
    <row r="27" spans="1:12" ht="26.1" customHeight="1" x14ac:dyDescent="0.25">
      <c r="I27" s="38"/>
      <c r="J27" s="13"/>
      <c r="K27" s="10"/>
    </row>
    <row r="28" spans="1:12" ht="15.75" x14ac:dyDescent="0.25">
      <c r="A28" s="137"/>
      <c r="B28" s="137"/>
      <c r="C28" s="137"/>
      <c r="D28" s="137"/>
      <c r="E28" s="137"/>
      <c r="F28" s="137"/>
      <c r="G28" s="137"/>
      <c r="H28" s="137"/>
      <c r="I28" s="137"/>
      <c r="J28" s="152"/>
      <c r="K28" s="152"/>
      <c r="L28" s="153"/>
    </row>
    <row r="29" spans="1:12" ht="20.100000000000001" customHeight="1" x14ac:dyDescent="0.25">
      <c r="A29" s="1046"/>
      <c r="B29" s="1046"/>
      <c r="C29" s="1046"/>
      <c r="D29" s="1046"/>
      <c r="E29" s="1046"/>
      <c r="F29" s="1046"/>
      <c r="G29" s="1046"/>
      <c r="H29" s="1046"/>
      <c r="I29" s="1046"/>
      <c r="J29" s="1046"/>
      <c r="K29" s="1046"/>
      <c r="L29" s="1046"/>
    </row>
    <row r="30" spans="1:12" ht="20.100000000000001" customHeight="1" x14ac:dyDescent="0.25">
      <c r="A30" s="1046"/>
      <c r="B30" s="1046"/>
      <c r="C30" s="1046"/>
      <c r="D30" s="1046"/>
      <c r="E30" s="1046"/>
      <c r="F30" s="1046"/>
      <c r="G30" s="1046"/>
      <c r="H30" s="1046"/>
      <c r="I30" s="1046"/>
      <c r="J30" s="1046"/>
      <c r="K30" s="1046"/>
      <c r="L30" s="1046"/>
    </row>
    <row r="31" spans="1:12" ht="21.75" customHeight="1" x14ac:dyDescent="0.25">
      <c r="A31" s="1046"/>
      <c r="B31" s="1046"/>
      <c r="C31" s="1046"/>
      <c r="D31" s="1046"/>
      <c r="E31" s="1046"/>
      <c r="F31" s="1046"/>
      <c r="G31" s="1046"/>
      <c r="H31" s="1046"/>
      <c r="I31" s="1046"/>
      <c r="J31" s="1046"/>
      <c r="K31" s="1046"/>
      <c r="L31" s="1046"/>
    </row>
    <row r="32" spans="1:12" ht="24.95" customHeight="1" x14ac:dyDescent="0.25">
      <c r="A32" s="154"/>
      <c r="B32" s="154"/>
      <c r="C32" s="155"/>
      <c r="D32" s="155"/>
      <c r="E32" s="155"/>
      <c r="F32" s="155"/>
      <c r="G32" s="155"/>
      <c r="H32" s="155"/>
      <c r="I32" s="156"/>
      <c r="J32" s="156"/>
      <c r="K32" s="21"/>
      <c r="L32" s="153"/>
    </row>
    <row r="33" spans="1:12" ht="26.1" customHeight="1" x14ac:dyDescent="0.25">
      <c r="A33" s="1010"/>
      <c r="B33" s="1010"/>
      <c r="C33" s="1010"/>
      <c r="D33" s="1010"/>
      <c r="E33" s="1010"/>
      <c r="F33" s="157"/>
      <c r="G33" s="157"/>
      <c r="H33" s="21"/>
      <c r="I33" s="21"/>
      <c r="J33" s="21"/>
      <c r="K33" s="21"/>
      <c r="L33" s="153"/>
    </row>
    <row r="34" spans="1:12" ht="15.75" customHeight="1" x14ac:dyDescent="0.25">
      <c r="A34" s="153"/>
      <c r="B34" s="158"/>
      <c r="C34" s="158"/>
      <c r="D34" s="158"/>
      <c r="E34" s="158"/>
      <c r="F34" s="158"/>
      <c r="G34" s="158"/>
      <c r="H34" s="158"/>
      <c r="I34" s="158"/>
      <c r="J34" s="158"/>
      <c r="K34" s="158"/>
      <c r="L34" s="158"/>
    </row>
    <row r="35" spans="1:12" ht="24.95" customHeight="1" x14ac:dyDescent="0.25">
      <c r="A35" s="1011"/>
      <c r="B35" s="1011"/>
      <c r="C35" s="1011"/>
      <c r="D35" s="1011"/>
      <c r="E35" s="1011"/>
      <c r="F35" s="1011"/>
      <c r="G35" s="1011"/>
      <c r="H35" s="1011"/>
      <c r="I35" s="1011"/>
      <c r="J35" s="1011"/>
      <c r="K35" s="1011"/>
      <c r="L35" s="1011"/>
    </row>
    <row r="36" spans="1:12" ht="24.95" customHeight="1" x14ac:dyDescent="0.25">
      <c r="A36" s="1012"/>
      <c r="B36" s="1012"/>
      <c r="C36" s="1042"/>
      <c r="D36" s="1042"/>
      <c r="E36" s="159"/>
      <c r="F36" s="160"/>
      <c r="G36" s="160"/>
      <c r="H36" s="160"/>
      <c r="I36" s="160"/>
      <c r="J36" s="160"/>
      <c r="K36" s="160"/>
      <c r="L36" s="153"/>
    </row>
    <row r="37" spans="1:12" ht="24.95" customHeight="1" x14ac:dyDescent="0.25">
      <c r="A37" s="1041"/>
      <c r="B37" s="1041"/>
      <c r="C37" s="1042"/>
      <c r="D37" s="1042"/>
      <c r="E37" s="159"/>
      <c r="F37" s="160"/>
      <c r="G37" s="160"/>
      <c r="H37" s="160"/>
      <c r="I37" s="160"/>
      <c r="J37" s="160"/>
      <c r="K37" s="160"/>
      <c r="L37" s="153"/>
    </row>
    <row r="38" spans="1:12" x14ac:dyDescent="0.25">
      <c r="A38" s="160"/>
      <c r="B38" s="160"/>
      <c r="C38" s="160"/>
      <c r="D38" s="160"/>
      <c r="E38" s="160"/>
      <c r="F38" s="160"/>
      <c r="G38" s="160"/>
      <c r="H38" s="160"/>
      <c r="I38" s="160"/>
      <c r="J38" s="160"/>
      <c r="K38" s="160"/>
      <c r="L38" s="153"/>
    </row>
    <row r="39" spans="1:12" ht="125.1" customHeight="1" x14ac:dyDescent="0.25">
      <c r="A39" s="29"/>
      <c r="B39" s="29"/>
      <c r="C39" s="29"/>
      <c r="D39" s="29"/>
      <c r="E39" s="29"/>
      <c r="F39" s="29"/>
      <c r="G39" s="29"/>
      <c r="H39" s="29"/>
      <c r="I39" s="29"/>
      <c r="J39" s="29"/>
      <c r="K39" s="29"/>
    </row>
    <row r="40" spans="1:12" ht="35.1" customHeight="1" x14ac:dyDescent="0.25">
      <c r="A40" s="29"/>
      <c r="B40" s="29"/>
      <c r="C40" s="29"/>
      <c r="D40" s="29"/>
      <c r="E40" s="29"/>
      <c r="F40" s="29"/>
      <c r="G40" s="29"/>
      <c r="H40" s="29"/>
      <c r="I40" s="29"/>
      <c r="J40" s="29"/>
      <c r="K40" s="29"/>
    </row>
    <row r="41" spans="1:12" ht="65.099999999999994" customHeight="1" x14ac:dyDescent="0.25">
      <c r="A41" s="29"/>
      <c r="B41" s="29"/>
      <c r="C41" s="29"/>
      <c r="D41" s="29"/>
      <c r="E41" s="29"/>
      <c r="F41" s="29"/>
      <c r="G41" s="994" t="s">
        <v>268</v>
      </c>
      <c r="H41" s="994"/>
      <c r="I41" s="1043">
        <v>0</v>
      </c>
      <c r="J41" s="1043"/>
      <c r="K41" s="161"/>
      <c r="L41" s="161"/>
    </row>
    <row r="42" spans="1:12" ht="26.1" customHeight="1" x14ac:dyDescent="0.25">
      <c r="A42" s="1009" t="s">
        <v>275</v>
      </c>
      <c r="B42" s="1009"/>
      <c r="C42" s="1009"/>
      <c r="D42" s="1009"/>
      <c r="E42" s="1009"/>
      <c r="F42" s="1009"/>
      <c r="G42" s="1009"/>
      <c r="H42" s="1009"/>
      <c r="I42" s="132"/>
      <c r="J42" s="19"/>
      <c r="K42" s="10"/>
    </row>
    <row r="43" spans="1:12" ht="15.75" x14ac:dyDescent="0.25">
      <c r="A43" s="13"/>
      <c r="B43" s="132"/>
      <c r="C43" s="132"/>
      <c r="D43" s="132"/>
      <c r="E43" s="132"/>
      <c r="F43" s="132"/>
      <c r="G43" s="132"/>
      <c r="H43" s="132"/>
      <c r="I43" s="132"/>
      <c r="J43" s="14"/>
      <c r="K43" s="10"/>
    </row>
    <row r="44" spans="1:12" ht="15" customHeight="1" x14ac:dyDescent="0.25">
      <c r="A44" s="1044"/>
      <c r="B44" s="1044"/>
      <c r="C44" s="1044"/>
      <c r="D44" s="1044"/>
      <c r="E44" s="1044"/>
      <c r="F44" s="1044"/>
      <c r="G44" s="1044"/>
      <c r="H44" s="1044"/>
      <c r="I44" s="1044"/>
      <c r="J44" s="1044"/>
      <c r="K44" s="1044"/>
      <c r="L44" s="1044"/>
    </row>
    <row r="45" spans="1:12" x14ac:dyDescent="0.25">
      <c r="A45" s="1044"/>
      <c r="B45" s="1044"/>
      <c r="C45" s="1044"/>
      <c r="D45" s="1044"/>
      <c r="E45" s="1044"/>
      <c r="F45" s="1044"/>
      <c r="G45" s="1044"/>
      <c r="H45" s="1044"/>
      <c r="I45" s="1044"/>
      <c r="J45" s="1044"/>
      <c r="K45" s="1044"/>
      <c r="L45" s="1044"/>
    </row>
    <row r="46" spans="1:12" ht="15.75" customHeight="1" x14ac:dyDescent="0.25">
      <c r="A46" s="1044"/>
      <c r="B46" s="1044"/>
      <c r="C46" s="1044"/>
      <c r="D46" s="1044"/>
      <c r="E46" s="1044"/>
      <c r="F46" s="1044"/>
      <c r="G46" s="1044"/>
      <c r="H46" s="1044"/>
      <c r="I46" s="1044"/>
      <c r="J46" s="1044"/>
      <c r="K46" s="1044"/>
      <c r="L46" s="1044"/>
    </row>
    <row r="47" spans="1:12" ht="24.95" customHeight="1" x14ac:dyDescent="0.25">
      <c r="A47" s="139"/>
      <c r="B47" s="139"/>
      <c r="C47" s="139"/>
      <c r="D47" s="139"/>
      <c r="E47" s="139"/>
      <c r="F47" s="139"/>
      <c r="G47" s="139"/>
      <c r="H47" s="139"/>
      <c r="I47" s="139"/>
      <c r="J47" s="139"/>
      <c r="K47" s="139"/>
    </row>
    <row r="48" spans="1:12" ht="26.1" customHeight="1" x14ac:dyDescent="0.25">
      <c r="A48" s="1009"/>
      <c r="B48" s="1009"/>
      <c r="C48" s="1009"/>
      <c r="D48" s="1009"/>
      <c r="E48" s="1009"/>
      <c r="F48" s="132"/>
      <c r="G48" s="132"/>
      <c r="H48" s="10"/>
      <c r="I48" s="10"/>
      <c r="J48" s="14"/>
      <c r="K48" s="10"/>
    </row>
    <row r="49" spans="1:17" ht="15.75" x14ac:dyDescent="0.25">
      <c r="A49" s="133"/>
      <c r="B49" s="133"/>
      <c r="C49" s="133"/>
      <c r="D49" s="133"/>
      <c r="E49" s="133"/>
      <c r="F49" s="132"/>
      <c r="G49" s="132"/>
      <c r="H49" s="10"/>
      <c r="I49" s="10"/>
      <c r="J49" s="14"/>
      <c r="K49" s="10"/>
    </row>
    <row r="50" spans="1:17" x14ac:dyDescent="0.25">
      <c r="A50" s="1044"/>
      <c r="B50" s="1044"/>
      <c r="C50" s="1044"/>
      <c r="D50" s="1044"/>
      <c r="E50" s="1044"/>
      <c r="F50" s="1044"/>
      <c r="G50" s="1044"/>
      <c r="H50" s="1044"/>
      <c r="I50" s="1044"/>
      <c r="J50" s="1044"/>
      <c r="K50" s="1044"/>
    </row>
    <row r="51" spans="1:17" ht="15.75" x14ac:dyDescent="0.25">
      <c r="A51" s="20"/>
      <c r="B51" s="20"/>
      <c r="C51" s="20"/>
      <c r="D51" s="20"/>
      <c r="E51" s="20"/>
      <c r="F51" s="20"/>
      <c r="G51" s="20"/>
      <c r="H51" s="20"/>
      <c r="I51" s="20"/>
      <c r="J51" s="20"/>
      <c r="K51" s="6"/>
    </row>
    <row r="52" spans="1:17" ht="27.95" customHeight="1" x14ac:dyDescent="0.25">
      <c r="A52" s="1037"/>
      <c r="B52" s="1037"/>
      <c r="C52" s="1037"/>
      <c r="D52" s="162"/>
      <c r="E52" s="1037"/>
      <c r="F52" s="1037"/>
      <c r="G52" s="162"/>
      <c r="H52" s="1037"/>
      <c r="I52" s="1037"/>
    </row>
    <row r="53" spans="1:17" ht="27.95" customHeight="1" x14ac:dyDescent="0.25">
      <c r="A53" s="1033"/>
      <c r="B53" s="1033"/>
      <c r="C53" s="1033"/>
      <c r="D53" s="163"/>
      <c r="E53" s="1040"/>
      <c r="F53" s="1035"/>
      <c r="G53" s="164"/>
      <c r="H53" s="1036"/>
      <c r="I53" s="1036"/>
    </row>
    <row r="54" spans="1:17" ht="27.95" customHeight="1" x14ac:dyDescent="0.25">
      <c r="A54" s="1033"/>
      <c r="B54" s="1033"/>
      <c r="C54" s="1033"/>
      <c r="D54" s="165"/>
      <c r="E54" s="1034"/>
      <c r="F54" s="1035"/>
      <c r="G54" s="166"/>
      <c r="H54" s="1036"/>
      <c r="I54" s="1036"/>
    </row>
    <row r="55" spans="1:17" ht="24.95" customHeight="1" x14ac:dyDescent="0.25">
      <c r="A55" s="6"/>
      <c r="B55" s="136"/>
      <c r="C55" s="136"/>
      <c r="D55" s="5"/>
      <c r="E55" s="5"/>
      <c r="F55" s="8"/>
      <c r="G55" s="5"/>
      <c r="H55" s="5"/>
      <c r="I55" s="5"/>
      <c r="J55" s="5"/>
      <c r="K55" s="21"/>
    </row>
    <row r="56" spans="1:17" ht="26.1" customHeight="1" x14ac:dyDescent="0.25">
      <c r="A56" s="1009"/>
      <c r="B56" s="1009"/>
      <c r="C56" s="1009"/>
      <c r="D56" s="1009"/>
      <c r="E56" s="1009"/>
      <c r="F56" s="1009"/>
      <c r="G56" s="1009"/>
      <c r="H56" s="1009"/>
      <c r="I56" s="1009"/>
      <c r="J56" s="1009"/>
      <c r="K56" s="1009"/>
    </row>
    <row r="57" spans="1:17" ht="16.5" x14ac:dyDescent="0.3">
      <c r="A57" s="22"/>
      <c r="B57" s="22"/>
      <c r="C57" s="22"/>
      <c r="D57" s="22"/>
      <c r="E57" s="22"/>
      <c r="F57" s="17"/>
      <c r="G57" s="17"/>
      <c r="H57" s="17"/>
      <c r="I57" s="17"/>
      <c r="J57" s="23"/>
      <c r="K57" s="24"/>
    </row>
    <row r="58" spans="1:17" ht="42" customHeight="1" x14ac:dyDescent="0.25">
      <c r="A58" s="32"/>
      <c r="C58" s="162"/>
      <c r="D58" s="162"/>
      <c r="E58" s="162"/>
      <c r="F58" s="162"/>
      <c r="G58" s="162"/>
      <c r="H58" s="167"/>
      <c r="I58" s="162"/>
      <c r="J58" s="1037"/>
    </row>
    <row r="59" spans="1:17" ht="24.95" customHeight="1" x14ac:dyDescent="0.25">
      <c r="C59" s="162"/>
      <c r="D59" s="162"/>
      <c r="E59" s="162"/>
      <c r="F59" s="162"/>
      <c r="G59" s="162"/>
      <c r="H59" s="162"/>
      <c r="I59" s="162"/>
      <c r="J59" s="1037"/>
      <c r="K59" s="35"/>
    </row>
    <row r="60" spans="1:17" ht="24.95" customHeight="1" x14ac:dyDescent="0.25">
      <c r="A60" s="32"/>
      <c r="C60" s="163"/>
      <c r="D60" s="168"/>
      <c r="E60" s="168"/>
      <c r="F60" s="169"/>
      <c r="G60" s="168"/>
      <c r="H60" s="170"/>
      <c r="I60" s="168"/>
      <c r="J60" s="171"/>
      <c r="M60" s="172"/>
      <c r="N60" s="172"/>
      <c r="P60" s="173"/>
      <c r="Q60" s="173"/>
    </row>
    <row r="61" spans="1:17" ht="24.95" customHeight="1" x14ac:dyDescent="0.25">
      <c r="A61" s="32"/>
      <c r="C61" s="163"/>
      <c r="D61" s="168"/>
      <c r="E61" s="168"/>
      <c r="F61" s="169"/>
      <c r="G61" s="168"/>
      <c r="H61" s="170"/>
      <c r="I61" s="168"/>
      <c r="J61" s="171"/>
      <c r="M61" s="172"/>
      <c r="N61" s="172"/>
      <c r="P61" s="173"/>
      <c r="Q61" s="173"/>
    </row>
    <row r="62" spans="1:17" ht="24.95" customHeight="1" x14ac:dyDescent="0.25">
      <c r="A62" s="30"/>
      <c r="C62" s="91"/>
      <c r="D62" s="168"/>
      <c r="E62" s="168"/>
      <c r="F62" s="169"/>
      <c r="G62" s="168"/>
      <c r="H62" s="170"/>
      <c r="I62" s="168"/>
      <c r="J62" s="171"/>
      <c r="M62" s="172"/>
      <c r="N62" s="172"/>
      <c r="P62" s="173"/>
      <c r="Q62" s="173"/>
    </row>
    <row r="63" spans="1:17" x14ac:dyDescent="0.25">
      <c r="A63" s="30"/>
      <c r="M63" s="172"/>
      <c r="N63" s="172"/>
      <c r="P63" s="173"/>
      <c r="Q63" s="173"/>
    </row>
    <row r="64" spans="1:17" x14ac:dyDescent="0.25">
      <c r="A64" s="25"/>
      <c r="B64" s="25"/>
      <c r="C64" s="25"/>
      <c r="D64" s="25"/>
      <c r="E64" s="25"/>
      <c r="F64" s="25"/>
      <c r="G64" s="25"/>
      <c r="H64" s="25"/>
      <c r="I64" s="25"/>
      <c r="J64" s="25"/>
      <c r="K64" s="25"/>
      <c r="M64" s="172"/>
      <c r="N64" s="172"/>
      <c r="P64" s="173"/>
      <c r="Q64" s="173"/>
    </row>
    <row r="65" spans="1:17" x14ac:dyDescent="0.25">
      <c r="A65" s="25"/>
      <c r="B65" s="25"/>
      <c r="C65" s="25"/>
      <c r="D65" s="25"/>
      <c r="E65" s="25"/>
      <c r="F65" s="25"/>
      <c r="G65" s="25"/>
      <c r="H65" s="25"/>
      <c r="I65" s="25"/>
      <c r="J65" s="25"/>
      <c r="K65" s="25"/>
      <c r="M65" s="172"/>
      <c r="N65" s="172"/>
      <c r="P65" s="173"/>
      <c r="Q65" s="173"/>
    </row>
    <row r="66" spans="1:17" x14ac:dyDescent="0.25">
      <c r="A66" s="25"/>
      <c r="B66" s="25"/>
      <c r="C66" s="25"/>
      <c r="D66" s="25"/>
      <c r="E66" s="25"/>
      <c r="F66" s="25"/>
      <c r="G66" s="25"/>
      <c r="H66" s="25"/>
      <c r="I66" s="25"/>
      <c r="J66" s="25"/>
      <c r="K66" s="25"/>
      <c r="M66" s="172"/>
      <c r="N66" s="172"/>
      <c r="P66" s="173"/>
      <c r="Q66" s="173"/>
    </row>
    <row r="67" spans="1:17" x14ac:dyDescent="0.25">
      <c r="A67" s="25"/>
      <c r="B67" s="25"/>
      <c r="C67" s="25"/>
      <c r="D67" s="25"/>
      <c r="E67" s="25"/>
      <c r="F67" s="25"/>
      <c r="G67" s="25"/>
      <c r="H67" s="25"/>
      <c r="I67" s="25"/>
      <c r="J67" s="25"/>
      <c r="K67" s="25"/>
    </row>
    <row r="68" spans="1:17" x14ac:dyDescent="0.25">
      <c r="A68" s="25"/>
      <c r="B68" s="25"/>
      <c r="C68" s="25"/>
      <c r="D68" s="25"/>
      <c r="E68" s="25"/>
      <c r="F68" s="25"/>
      <c r="G68" s="25"/>
      <c r="H68" s="25"/>
      <c r="I68" s="25"/>
      <c r="J68" s="25"/>
      <c r="K68" s="25"/>
    </row>
    <row r="69" spans="1:17" x14ac:dyDescent="0.25">
      <c r="A69" s="25"/>
      <c r="B69" s="25"/>
      <c r="C69" s="25"/>
      <c r="D69" s="25"/>
      <c r="E69" s="25"/>
      <c r="F69" s="25"/>
      <c r="G69" s="25"/>
      <c r="H69" s="25"/>
      <c r="I69" s="25"/>
      <c r="J69" s="25"/>
      <c r="K69" s="25"/>
    </row>
    <row r="70" spans="1:17" x14ac:dyDescent="0.25">
      <c r="A70" s="25"/>
      <c r="B70" s="25"/>
      <c r="C70" s="25"/>
      <c r="D70" s="25"/>
      <c r="E70" s="25"/>
      <c r="F70" s="25"/>
      <c r="G70" s="25"/>
      <c r="H70" s="25"/>
      <c r="I70" s="25"/>
      <c r="J70" s="25"/>
      <c r="K70" s="25"/>
    </row>
    <row r="71" spans="1:17" x14ac:dyDescent="0.25">
      <c r="A71" s="25"/>
      <c r="B71" s="25"/>
      <c r="C71" s="25"/>
      <c r="D71" s="25"/>
      <c r="E71" s="25"/>
      <c r="F71" s="25"/>
      <c r="G71" s="25"/>
      <c r="H71" s="25"/>
      <c r="I71" s="25"/>
      <c r="J71" s="25"/>
      <c r="K71" s="25"/>
    </row>
    <row r="72" spans="1:17" x14ac:dyDescent="0.25">
      <c r="A72" s="25"/>
      <c r="B72" s="25"/>
      <c r="C72" s="25"/>
      <c r="D72" s="25"/>
      <c r="E72" s="25"/>
      <c r="F72" s="25"/>
      <c r="G72" s="25"/>
      <c r="H72" s="25"/>
      <c r="I72" s="25"/>
      <c r="J72" s="25"/>
      <c r="K72" s="25"/>
    </row>
    <row r="73" spans="1:17" x14ac:dyDescent="0.25">
      <c r="A73" s="25"/>
      <c r="B73" s="25"/>
      <c r="C73" s="25"/>
      <c r="D73" s="25"/>
      <c r="E73" s="25"/>
      <c r="F73" s="25"/>
      <c r="G73" s="25"/>
      <c r="H73" s="25"/>
      <c r="I73" s="25"/>
      <c r="J73" s="25"/>
      <c r="K73" s="25"/>
    </row>
    <row r="74" spans="1:17" x14ac:dyDescent="0.25">
      <c r="A74" s="25"/>
      <c r="B74" s="25"/>
      <c r="C74" s="25"/>
      <c r="D74" s="25"/>
      <c r="E74" s="25"/>
      <c r="F74" s="25"/>
      <c r="G74" s="25"/>
      <c r="H74" s="25"/>
      <c r="I74" s="25"/>
      <c r="J74" s="25"/>
      <c r="K74" s="25"/>
    </row>
    <row r="75" spans="1:17" x14ac:dyDescent="0.25">
      <c r="A75" s="25"/>
      <c r="B75" s="25"/>
      <c r="C75" s="25"/>
      <c r="D75" s="25"/>
      <c r="E75" s="25"/>
      <c r="F75" s="25"/>
      <c r="G75" s="25"/>
      <c r="H75" s="25"/>
      <c r="I75" s="25"/>
      <c r="J75" s="25"/>
      <c r="K75" s="25"/>
    </row>
    <row r="76" spans="1:17" x14ac:dyDescent="0.25">
      <c r="A76" s="25"/>
      <c r="B76" s="25"/>
      <c r="C76" s="25"/>
      <c r="D76" s="25"/>
      <c r="E76" s="25"/>
      <c r="F76" s="25"/>
      <c r="G76" s="25"/>
      <c r="H76" s="25"/>
      <c r="I76" s="25"/>
      <c r="J76" s="25"/>
      <c r="K76" s="25"/>
    </row>
    <row r="77" spans="1:17" x14ac:dyDescent="0.25">
      <c r="A77" s="25"/>
      <c r="B77" s="25"/>
      <c r="C77" s="25"/>
      <c r="D77" s="25"/>
      <c r="E77" s="25"/>
      <c r="F77" s="25"/>
      <c r="G77" s="25"/>
      <c r="H77" s="25"/>
      <c r="I77" s="25"/>
      <c r="J77" s="25"/>
      <c r="K77" s="25"/>
    </row>
    <row r="78" spans="1:17" x14ac:dyDescent="0.25">
      <c r="A78" s="25"/>
      <c r="B78" s="25"/>
      <c r="C78" s="25"/>
      <c r="D78" s="25"/>
      <c r="E78" s="25"/>
      <c r="F78" s="25"/>
      <c r="G78" s="25"/>
      <c r="H78" s="25"/>
      <c r="I78" s="25"/>
      <c r="J78" s="25"/>
      <c r="K78" s="25"/>
    </row>
    <row r="79" spans="1:17" x14ac:dyDescent="0.25">
      <c r="A79" s="25"/>
      <c r="B79" s="25"/>
      <c r="C79" s="25"/>
      <c r="D79" s="25"/>
      <c r="E79" s="25"/>
      <c r="F79" s="25"/>
      <c r="G79" s="25"/>
      <c r="H79" s="25"/>
      <c r="I79" s="25"/>
      <c r="J79" s="25"/>
      <c r="K79" s="25"/>
    </row>
    <row r="80" spans="1:17" ht="33" customHeight="1" x14ac:dyDescent="0.25">
      <c r="A80" s="1038"/>
      <c r="B80" s="1038"/>
      <c r="C80" s="1038"/>
      <c r="D80" s="1038"/>
      <c r="E80" s="1038"/>
      <c r="F80" s="1038"/>
      <c r="G80" s="1038"/>
      <c r="H80" s="1038"/>
      <c r="I80" s="1038"/>
      <c r="J80" s="1038"/>
      <c r="K80" s="1038"/>
      <c r="L80" s="1038"/>
    </row>
    <row r="81" spans="1:12" ht="15.75" x14ac:dyDescent="0.25">
      <c r="A81" s="21"/>
      <c r="B81" s="21"/>
      <c r="C81" s="21"/>
      <c r="D81" s="21"/>
      <c r="E81" s="21"/>
      <c r="F81" s="21"/>
      <c r="G81" s="21"/>
      <c r="H81" s="21"/>
      <c r="I81" s="21"/>
      <c r="J81" s="21"/>
      <c r="K81" s="21"/>
    </row>
    <row r="82" spans="1:12" ht="15.75" x14ac:dyDescent="0.25">
      <c r="A82" s="21"/>
      <c r="B82" s="21"/>
      <c r="C82" s="21"/>
      <c r="E82" s="174"/>
      <c r="F82" s="175"/>
      <c r="G82" s="174"/>
      <c r="J82" s="38"/>
      <c r="K82" s="21"/>
    </row>
    <row r="83" spans="1:12" ht="15.75" x14ac:dyDescent="0.25">
      <c r="A83" s="21"/>
      <c r="B83" s="21"/>
      <c r="D83" s="21"/>
      <c r="E83" s="21"/>
      <c r="F83" s="21"/>
      <c r="G83" s="21"/>
      <c r="H83" s="6"/>
      <c r="I83" s="37"/>
      <c r="J83" s="6"/>
      <c r="K83" s="21"/>
    </row>
    <row r="84" spans="1:12" ht="15.75" x14ac:dyDescent="0.25">
      <c r="A84" s="21"/>
      <c r="B84" s="21"/>
      <c r="D84" s="21"/>
      <c r="E84" s="21"/>
      <c r="F84" s="21"/>
      <c r="G84" s="21"/>
      <c r="H84" s="21"/>
      <c r="I84" s="26"/>
      <c r="J84" s="21"/>
      <c r="K84" s="21"/>
    </row>
    <row r="85" spans="1:12" ht="15.75" x14ac:dyDescent="0.25">
      <c r="A85" s="21"/>
      <c r="B85" s="21"/>
      <c r="D85" s="21"/>
      <c r="E85" s="21"/>
      <c r="F85" s="21"/>
      <c r="G85" s="21"/>
      <c r="H85" s="21"/>
      <c r="I85" s="26"/>
      <c r="J85" s="21"/>
      <c r="K85" s="21"/>
    </row>
    <row r="86" spans="1:12" ht="18.75" customHeight="1" x14ac:dyDescent="0.25">
      <c r="A86" s="21"/>
      <c r="B86" s="21"/>
      <c r="D86" s="21"/>
      <c r="E86" s="21"/>
      <c r="F86" s="21"/>
      <c r="G86" s="21"/>
      <c r="H86" s="21"/>
    </row>
    <row r="87" spans="1:12" ht="125.1" customHeight="1" x14ac:dyDescent="0.25">
      <c r="A87" s="21"/>
      <c r="B87" s="68"/>
      <c r="C87" s="68"/>
      <c r="D87" s="68"/>
      <c r="E87" s="68"/>
      <c r="F87" s="68"/>
      <c r="G87" s="68"/>
      <c r="H87" s="68"/>
      <c r="I87" s="68"/>
      <c r="J87" s="68"/>
      <c r="K87" s="68"/>
    </row>
    <row r="88" spans="1:12" ht="35.1" customHeight="1" x14ac:dyDescent="0.25">
      <c r="A88" s="21"/>
      <c r="B88" s="68"/>
      <c r="C88" s="68"/>
      <c r="D88" s="68"/>
      <c r="E88" s="68"/>
      <c r="F88" s="68"/>
      <c r="G88" s="68"/>
      <c r="H88" s="68"/>
      <c r="I88" s="68"/>
      <c r="J88" s="68"/>
      <c r="K88" s="68"/>
    </row>
    <row r="89" spans="1:12" ht="65.099999999999994" customHeight="1" x14ac:dyDescent="0.25">
      <c r="A89" s="21"/>
      <c r="B89" s="68"/>
      <c r="C89" s="68"/>
      <c r="D89" s="68"/>
      <c r="E89" s="68"/>
      <c r="F89" s="68"/>
      <c r="G89" s="994" t="s">
        <v>268</v>
      </c>
      <c r="H89" s="994"/>
      <c r="I89" s="1039">
        <v>0</v>
      </c>
      <c r="J89" s="1039"/>
      <c r="L89" s="176"/>
    </row>
    <row r="90" spans="1:12" ht="15.75" x14ac:dyDescent="0.25">
      <c r="A90" s="132"/>
      <c r="B90" s="10"/>
      <c r="C90" s="10"/>
      <c r="D90" s="10"/>
      <c r="E90" s="10"/>
      <c r="F90" s="10"/>
      <c r="G90" s="10"/>
      <c r="H90" s="3"/>
      <c r="I90" s="177"/>
      <c r="J90" s="177"/>
      <c r="K90" s="177"/>
    </row>
    <row r="91" spans="1:12" ht="26.1" customHeight="1" x14ac:dyDescent="0.25">
      <c r="A91" s="996" t="s">
        <v>276</v>
      </c>
      <c r="B91" s="996"/>
      <c r="C91" s="996"/>
      <c r="D91" s="996"/>
      <c r="E91" s="996"/>
      <c r="F91" s="996"/>
      <c r="G91" s="10"/>
      <c r="H91" s="10"/>
      <c r="I91" s="10"/>
      <c r="J91" s="10"/>
      <c r="K91" s="10"/>
    </row>
    <row r="92" spans="1:12" ht="23.1" customHeight="1" x14ac:dyDescent="0.25">
      <c r="A92" s="134"/>
      <c r="B92" s="134"/>
      <c r="C92" s="134"/>
      <c r="D92" s="134"/>
      <c r="E92" s="134"/>
      <c r="F92" s="134"/>
      <c r="G92" s="10"/>
      <c r="H92" s="10"/>
      <c r="I92" s="10"/>
      <c r="J92" s="10"/>
      <c r="K92" s="10"/>
    </row>
    <row r="93" spans="1:12" ht="23.1" customHeight="1" x14ac:dyDescent="0.25">
      <c r="A93" s="131"/>
      <c r="B93" s="1031"/>
      <c r="C93" s="1031"/>
      <c r="D93" s="1031"/>
      <c r="E93" s="1031"/>
      <c r="F93" s="1031"/>
      <c r="G93" s="1031"/>
      <c r="H93" s="1031"/>
      <c r="I93" s="1031"/>
      <c r="J93" s="1031"/>
      <c r="K93" s="12"/>
      <c r="L93" s="12"/>
    </row>
    <row r="94" spans="1:12" ht="23.1" customHeight="1" x14ac:dyDescent="0.25">
      <c r="A94" s="131"/>
      <c r="B94" s="1031"/>
      <c r="C94" s="1031"/>
      <c r="D94" s="1031"/>
      <c r="E94" s="1031"/>
      <c r="F94" s="1031"/>
      <c r="G94" s="1031"/>
      <c r="H94" s="1031"/>
      <c r="I94" s="1031"/>
      <c r="J94" s="1031"/>
      <c r="K94" s="12"/>
      <c r="L94" s="12"/>
    </row>
    <row r="95" spans="1:12" s="179" customFormat="1" ht="23.1" customHeight="1" x14ac:dyDescent="0.25">
      <c r="A95" s="178"/>
      <c r="B95" s="1031"/>
      <c r="C95" s="1031"/>
      <c r="D95" s="1031"/>
      <c r="E95" s="1031"/>
      <c r="F95" s="1031"/>
      <c r="G95" s="1031"/>
      <c r="H95" s="1031"/>
      <c r="I95" s="1031"/>
      <c r="J95" s="1031"/>
      <c r="K95" s="12"/>
      <c r="L95" s="12"/>
    </row>
    <row r="96" spans="1:12" ht="23.1" customHeight="1" x14ac:dyDescent="0.25">
      <c r="A96" s="131"/>
      <c r="B96" s="1031"/>
      <c r="C96" s="1031"/>
      <c r="D96" s="1031"/>
      <c r="E96" s="1031"/>
      <c r="F96" s="1031"/>
      <c r="G96" s="1031"/>
      <c r="H96" s="1031"/>
      <c r="I96" s="1031"/>
      <c r="J96" s="1031"/>
      <c r="K96" s="12"/>
      <c r="L96" s="12"/>
    </row>
    <row r="97" spans="1:17" ht="23.1" customHeight="1" x14ac:dyDescent="0.25">
      <c r="A97" s="131"/>
      <c r="B97" s="1031"/>
      <c r="C97" s="1031"/>
      <c r="D97" s="1031"/>
      <c r="E97" s="1031"/>
      <c r="F97" s="1031"/>
      <c r="G97" s="1031"/>
      <c r="H97" s="1031"/>
      <c r="I97" s="1031"/>
      <c r="J97" s="1031"/>
      <c r="K97" s="12"/>
      <c r="L97" s="12"/>
    </row>
    <row r="98" spans="1:17" ht="23.1" customHeight="1" x14ac:dyDescent="0.25">
      <c r="A98" s="135"/>
      <c r="B98" s="1031"/>
      <c r="C98" s="1031"/>
      <c r="D98" s="1031"/>
      <c r="E98" s="1031"/>
      <c r="F98" s="1031"/>
      <c r="G98" s="1031"/>
      <c r="H98" s="1031"/>
      <c r="I98" s="1031"/>
      <c r="J98" s="1031"/>
      <c r="K98" s="12"/>
      <c r="L98" s="12"/>
    </row>
    <row r="99" spans="1:17" ht="23.1" customHeight="1" x14ac:dyDescent="0.25">
      <c r="A99" s="131"/>
      <c r="B99" s="1031"/>
      <c r="C99" s="1031"/>
      <c r="D99" s="1031"/>
      <c r="E99" s="1031"/>
      <c r="F99" s="1031"/>
      <c r="G99" s="1031"/>
      <c r="H99" s="1031"/>
      <c r="I99" s="1031"/>
      <c r="J99" s="1031"/>
      <c r="K99" s="12"/>
      <c r="L99" s="12"/>
    </row>
    <row r="100" spans="1:17" ht="23.1" customHeight="1" x14ac:dyDescent="0.25">
      <c r="A100" s="131"/>
      <c r="B100" s="1031"/>
      <c r="C100" s="1031"/>
      <c r="D100" s="1031"/>
      <c r="E100" s="1031"/>
      <c r="F100" s="1031"/>
      <c r="G100" s="1031"/>
      <c r="H100" s="1031"/>
      <c r="I100" s="1031"/>
      <c r="J100" s="1031"/>
      <c r="K100" s="12"/>
      <c r="L100" s="12"/>
    </row>
    <row r="101" spans="1:17" ht="23.1" customHeight="1" x14ac:dyDescent="0.25">
      <c r="A101" s="131"/>
      <c r="B101" s="1031"/>
      <c r="C101" s="1031"/>
      <c r="D101" s="1031"/>
      <c r="E101" s="1031"/>
      <c r="F101" s="1031"/>
      <c r="G101" s="1031"/>
      <c r="H101" s="1031"/>
      <c r="I101" s="1031"/>
      <c r="J101" s="1031"/>
      <c r="K101" s="12"/>
      <c r="L101" s="12"/>
    </row>
    <row r="102" spans="1:17" ht="23.1" customHeight="1" x14ac:dyDescent="0.25">
      <c r="A102" s="131"/>
      <c r="B102" s="1031"/>
      <c r="C102" s="1031"/>
      <c r="D102" s="1031"/>
      <c r="E102" s="1031"/>
      <c r="F102" s="1031"/>
      <c r="G102" s="1031"/>
      <c r="H102" s="1031"/>
      <c r="I102" s="1031"/>
      <c r="J102" s="1031"/>
      <c r="K102" s="12"/>
      <c r="L102" s="12"/>
    </row>
    <row r="103" spans="1:17" ht="23.1" customHeight="1" x14ac:dyDescent="0.25">
      <c r="A103" s="131"/>
      <c r="B103" s="1031"/>
      <c r="C103" s="1031"/>
      <c r="D103" s="1031"/>
      <c r="E103" s="1031"/>
      <c r="F103" s="1031"/>
      <c r="G103" s="1031"/>
      <c r="H103" s="1031"/>
      <c r="I103" s="1031"/>
      <c r="J103" s="1031"/>
      <c r="K103" s="12"/>
      <c r="L103" s="12"/>
    </row>
    <row r="104" spans="1:17" ht="23.1" customHeight="1" x14ac:dyDescent="0.25">
      <c r="A104" s="6"/>
      <c r="B104" s="6"/>
      <c r="C104" s="6"/>
      <c r="D104" s="6"/>
      <c r="E104" s="10"/>
      <c r="F104" s="10"/>
      <c r="G104" s="10"/>
      <c r="H104" s="10"/>
      <c r="I104" s="10"/>
      <c r="J104" s="10"/>
      <c r="K104" s="10"/>
    </row>
    <row r="105" spans="1:17" ht="15.75" x14ac:dyDescent="0.25">
      <c r="A105" s="1032"/>
      <c r="B105" s="1032"/>
      <c r="C105" s="1032"/>
      <c r="D105" s="1032"/>
      <c r="E105" s="10"/>
      <c r="F105" s="10"/>
      <c r="G105" s="10"/>
      <c r="H105" s="10"/>
      <c r="I105" s="10"/>
      <c r="J105" s="10"/>
      <c r="K105" s="10"/>
    </row>
    <row r="106" spans="1:17" ht="15.75" x14ac:dyDescent="0.25">
      <c r="A106" s="135"/>
      <c r="B106" s="135"/>
      <c r="C106" s="135"/>
      <c r="D106" s="135"/>
      <c r="E106" s="10"/>
      <c r="F106" s="10"/>
      <c r="G106" s="10"/>
      <c r="H106" s="10"/>
      <c r="I106" s="10"/>
      <c r="J106" s="10"/>
      <c r="K106" s="10"/>
    </row>
    <row r="107" spans="1:17" ht="15.75" x14ac:dyDescent="0.25">
      <c r="A107" s="10"/>
      <c r="B107" s="10"/>
      <c r="C107" s="10"/>
      <c r="D107" s="10"/>
      <c r="E107" s="10"/>
      <c r="F107" s="1030"/>
      <c r="G107" s="1030"/>
      <c r="H107" s="1030"/>
      <c r="I107" s="180" t="s">
        <v>277</v>
      </c>
      <c r="J107" s="10"/>
      <c r="K107" s="10"/>
      <c r="M107" s="10"/>
      <c r="N107" s="1030"/>
      <c r="O107" s="1030"/>
      <c r="P107" s="1030"/>
      <c r="Q107" s="10"/>
    </row>
    <row r="108" spans="1:17" ht="15.75" x14ac:dyDescent="0.25">
      <c r="A108" s="10"/>
      <c r="B108" s="181"/>
      <c r="C108" s="181"/>
      <c r="D108" s="181"/>
      <c r="E108" s="181"/>
      <c r="F108" s="182"/>
      <c r="G108" s="1026"/>
      <c r="H108" s="1026"/>
      <c r="I108" s="1026"/>
      <c r="J108" s="183"/>
      <c r="K108" s="10"/>
      <c r="M108" s="10"/>
      <c r="N108" s="10"/>
      <c r="O108" s="10"/>
      <c r="P108" s="10"/>
      <c r="Q108" s="10"/>
    </row>
    <row r="109" spans="1:17" ht="15.75" customHeight="1" x14ac:dyDescent="0.25">
      <c r="A109" s="75"/>
      <c r="B109" s="1029" t="s">
        <v>278</v>
      </c>
      <c r="C109" s="1029"/>
      <c r="D109" s="1029"/>
      <c r="E109" s="1029"/>
      <c r="F109" s="27"/>
      <c r="G109" s="1008" t="s">
        <v>279</v>
      </c>
      <c r="H109" s="1008"/>
      <c r="I109" s="1008"/>
      <c r="J109" s="184"/>
      <c r="K109" s="184"/>
      <c r="M109" s="10"/>
      <c r="N109" s="10"/>
      <c r="O109" s="10"/>
      <c r="P109" s="10"/>
      <c r="Q109" s="10"/>
    </row>
    <row r="110" spans="1:17" ht="15.75" x14ac:dyDescent="0.25">
      <c r="A110" s="586"/>
      <c r="B110" s="960" t="e">
        <f>VLOOKUP($F108,'Datos '!C53:M62,2,FALSE)</f>
        <v>#N/A</v>
      </c>
      <c r="C110" s="960"/>
      <c r="D110" s="960"/>
      <c r="E110" s="960"/>
      <c r="F110" s="194"/>
      <c r="G110" s="960" t="e">
        <f>VLOOKUP($J108,'Datos '!C53:M62,2,FALSE)</f>
        <v>#N/A</v>
      </c>
      <c r="H110" s="960"/>
      <c r="I110" s="960"/>
      <c r="J110" s="195"/>
      <c r="K110" s="184"/>
    </row>
    <row r="111" spans="1:17" ht="33" customHeight="1" x14ac:dyDescent="0.25">
      <c r="A111" s="196"/>
      <c r="B111" s="960" t="e">
        <f>VLOOKUP($F108,'Datos '!C53:P62,7,FALSE)</f>
        <v>#N/A</v>
      </c>
      <c r="C111" s="960"/>
      <c r="D111" s="960"/>
      <c r="E111" s="960"/>
      <c r="F111" s="194"/>
      <c r="G111" s="960" t="e">
        <f>VLOOKUP($J108,'Datos '!C53:P62,11,FALSE)</f>
        <v>#N/A</v>
      </c>
      <c r="H111" s="960"/>
      <c r="I111" s="960"/>
      <c r="J111" s="195"/>
      <c r="K111" s="184"/>
      <c r="L111" s="27"/>
    </row>
    <row r="112" spans="1:17" ht="15.75" x14ac:dyDescent="0.25">
      <c r="A112" s="586"/>
      <c r="B112" s="196"/>
      <c r="C112" s="962"/>
      <c r="D112" s="962"/>
      <c r="E112" s="962"/>
      <c r="F112" s="962"/>
      <c r="G112"/>
      <c r="H112"/>
      <c r="I112"/>
      <c r="J112"/>
    </row>
    <row r="113" spans="1:11" ht="15.75" x14ac:dyDescent="0.25">
      <c r="A113" s="6"/>
      <c r="B113" s="6"/>
      <c r="C113" s="6"/>
      <c r="D113" s="10"/>
      <c r="E113" s="10"/>
      <c r="F113" s="10"/>
      <c r="G113" s="10"/>
      <c r="H113" s="10"/>
      <c r="I113" s="10"/>
      <c r="J113" s="10"/>
      <c r="K113" s="10"/>
    </row>
    <row r="114" spans="1:11" ht="15.75" x14ac:dyDescent="0.25">
      <c r="A114" s="10"/>
      <c r="B114" s="1028" t="s">
        <v>262</v>
      </c>
      <c r="C114" s="1028"/>
      <c r="D114" s="28"/>
      <c r="E114" s="10"/>
      <c r="F114" s="10"/>
      <c r="G114" s="1028" t="s">
        <v>263</v>
      </c>
      <c r="H114" s="1028"/>
      <c r="I114" s="28"/>
    </row>
    <row r="115" spans="1:11" ht="15.75" x14ac:dyDescent="0.25">
      <c r="A115" s="10"/>
      <c r="B115" s="6"/>
      <c r="C115" s="6"/>
      <c r="D115" s="6"/>
      <c r="E115" s="6"/>
      <c r="F115" s="6"/>
      <c r="G115" s="6"/>
      <c r="H115" s="6"/>
      <c r="I115" s="6"/>
      <c r="J115" s="10"/>
      <c r="K115" s="10"/>
    </row>
    <row r="116" spans="1:11" ht="15.75" x14ac:dyDescent="0.25">
      <c r="A116" s="1008" t="s">
        <v>264</v>
      </c>
      <c r="B116" s="1008"/>
      <c r="C116" s="1008"/>
      <c r="D116" s="1008"/>
      <c r="E116" s="1008"/>
      <c r="F116" s="1008"/>
      <c r="G116" s="1008"/>
      <c r="H116" s="1008"/>
      <c r="I116" s="1008"/>
      <c r="J116" s="1008"/>
      <c r="K116" s="1008"/>
    </row>
  </sheetData>
  <sheetProtection password="CF7A" sheet="1" objects="1" scenarios="1"/>
  <mergeCells count="88">
    <mergeCell ref="A1:J1"/>
    <mergeCell ref="G3:H3"/>
    <mergeCell ref="I3:J3"/>
    <mergeCell ref="A4:D4"/>
    <mergeCell ref="A6:B6"/>
    <mergeCell ref="D6:K6"/>
    <mergeCell ref="A15:C15"/>
    <mergeCell ref="D15:L15"/>
    <mergeCell ref="A7:B7"/>
    <mergeCell ref="D7:K7"/>
    <mergeCell ref="A8:B8"/>
    <mergeCell ref="D8:K8"/>
    <mergeCell ref="H10:I10"/>
    <mergeCell ref="J10:K10"/>
    <mergeCell ref="A10:C10"/>
    <mergeCell ref="D10:F10"/>
    <mergeCell ref="A11:B11"/>
    <mergeCell ref="D11:F11"/>
    <mergeCell ref="A12:L12"/>
    <mergeCell ref="A14:C14"/>
    <mergeCell ref="D14:L14"/>
    <mergeCell ref="A16:C16"/>
    <mergeCell ref="D16:L16"/>
    <mergeCell ref="A17:C17"/>
    <mergeCell ref="D17:L17"/>
    <mergeCell ref="A18:C18"/>
    <mergeCell ref="D18:L18"/>
    <mergeCell ref="A36:B36"/>
    <mergeCell ref="C36:D36"/>
    <mergeCell ref="A19:C19"/>
    <mergeCell ref="A20:D20"/>
    <mergeCell ref="E20:H20"/>
    <mergeCell ref="A21:L21"/>
    <mergeCell ref="A23:K23"/>
    <mergeCell ref="A24:K24"/>
    <mergeCell ref="A25:D25"/>
    <mergeCell ref="E25:H25"/>
    <mergeCell ref="A29:L31"/>
    <mergeCell ref="A33:E33"/>
    <mergeCell ref="A35:L35"/>
    <mergeCell ref="A53:C53"/>
    <mergeCell ref="E53:F53"/>
    <mergeCell ref="H53:I53"/>
    <mergeCell ref="A37:B37"/>
    <mergeCell ref="C37:D37"/>
    <mergeCell ref="G41:H41"/>
    <mergeCell ref="I41:J41"/>
    <mergeCell ref="A42:H42"/>
    <mergeCell ref="A44:L46"/>
    <mergeCell ref="A48:E48"/>
    <mergeCell ref="A50:K50"/>
    <mergeCell ref="A52:C52"/>
    <mergeCell ref="E52:F52"/>
    <mergeCell ref="H52:I52"/>
    <mergeCell ref="B95:J95"/>
    <mergeCell ref="A54:C54"/>
    <mergeCell ref="E54:F54"/>
    <mergeCell ref="H54:I54"/>
    <mergeCell ref="A56:K56"/>
    <mergeCell ref="J58:J59"/>
    <mergeCell ref="A80:L80"/>
    <mergeCell ref="G89:H89"/>
    <mergeCell ref="I89:J89"/>
    <mergeCell ref="A91:F91"/>
    <mergeCell ref="B93:J93"/>
    <mergeCell ref="B94:J94"/>
    <mergeCell ref="B101:J101"/>
    <mergeCell ref="B102:J102"/>
    <mergeCell ref="B103:J103"/>
    <mergeCell ref="A105:D105"/>
    <mergeCell ref="F107:H107"/>
    <mergeCell ref="B96:J96"/>
    <mergeCell ref="B97:J97"/>
    <mergeCell ref="B98:J98"/>
    <mergeCell ref="B99:J99"/>
    <mergeCell ref="B100:J100"/>
    <mergeCell ref="N107:P107"/>
    <mergeCell ref="C112:F112"/>
    <mergeCell ref="B114:C114"/>
    <mergeCell ref="G114:H114"/>
    <mergeCell ref="A116:K116"/>
    <mergeCell ref="B109:E109"/>
    <mergeCell ref="G109:I109"/>
    <mergeCell ref="B110:E110"/>
    <mergeCell ref="G110:I110"/>
    <mergeCell ref="B111:E111"/>
    <mergeCell ref="G111:I111"/>
    <mergeCell ref="G108:I108"/>
  </mergeCells>
  <pageMargins left="0.70866141732283472" right="0.70866141732283472" top="0.74803149606299213" bottom="0.74803149606299213" header="0.31496062992125984" footer="0.31496062992125984"/>
  <pageSetup scale="67" orientation="portrait" r:id="rId1"/>
  <headerFooter>
    <oddHeader>&amp;CINFORME DE NO APTOS</oddHeader>
    <oddFooter>&amp;RRT03-F63 Vr.2 (2023-11-08)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F108 J108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A3C10-B45E-4BDD-A93E-DE3423968C44}">
  <ds:schemaRefs>
    <ds:schemaRef ds:uri="c2a71abc-91e8-4584-9892-2361fc2f055e"/>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 ds:uri="ce35ea08-4db0-435e-801d-75124449963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CC53ED4-8EAA-4EA2-9303-2D4CCB1AE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ED4BA-B36A-4C95-ACCF-90CEEE7F5D0F}">
  <ds:schemaRefs>
    <ds:schemaRef ds:uri="http://schemas.microsoft.com/sharepoint/v3/contenttype/forms"/>
  </ds:schemaRefs>
</ds:datastoreItem>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RT03-F58</vt:lpstr>
      <vt:lpstr>Presupuesto Incertidumbre</vt:lpstr>
      <vt:lpstr>Interpolación Condi Amb TH</vt:lpstr>
      <vt:lpstr>Interpolación patrones</vt:lpstr>
      <vt:lpstr>Resultados medios Camara Climat</vt:lpstr>
      <vt:lpstr>ModificaciónCertificadoRT03-F64</vt:lpstr>
      <vt:lpstr>RT03-F64&lt;</vt:lpstr>
      <vt:lpstr>RT03-F63</vt:lpstr>
      <vt:lpstr>'Datos '!Área_de_impresión</vt:lpstr>
      <vt:lpstr>'Interpolación Condi Amb TH'!Área_de_impresión</vt:lpstr>
      <vt:lpstr>'Interpolación patrones'!Área_de_impresión</vt:lpstr>
      <vt:lpstr>'ModificaciónCertificadoRT03-F64'!Área_de_impresión</vt:lpstr>
      <vt:lpstr>'Presupuesto Incertidumbre'!Área_de_impresión</vt:lpstr>
      <vt:lpstr>'Resultados medios Camara Climat'!Área_de_impresión</vt:lpstr>
      <vt:lpstr>'RT03-F58'!Área_de_impresión</vt:lpstr>
      <vt:lpstr>'RT03-F63'!Área_de_impresión</vt:lpstr>
      <vt:lpstr>'RT03-F64&lt;'!Área_de_impresión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subject/>
  <dc:creator>Jonatan Buitrago</dc:creator>
  <cp:keywords/>
  <dc:description/>
  <cp:lastModifiedBy>Laura Johanna Forero Torres</cp:lastModifiedBy>
  <cp:revision/>
  <cp:lastPrinted>2024-10-30T13:33:24Z</cp:lastPrinted>
  <dcterms:created xsi:type="dcterms:W3CDTF">2015-06-05T18:19:34Z</dcterms:created>
  <dcterms:modified xsi:type="dcterms:W3CDTF">2024-11-07T22:55:06Z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Order">
    <vt:r8>94000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