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pivotTables/pivotTable6.xml" ContentType="application/vnd.openxmlformats-officedocument.spreadsheetml.pivotTable+xml"/>
  <Override PartName="/xl/pivotTables/pivotTable7.xml" ContentType="application/vnd.openxmlformats-officedocument.spreadsheetml.pivotTable+xml"/>
  <Override PartName="/xl/pivotTables/pivotTable8.xml" ContentType="application/vnd.openxmlformats-officedocument.spreadsheetml.pivotTable+xml"/>
  <Override PartName="/xl/pivotTables/pivotTable9.xml" ContentType="application/vnd.openxmlformats-officedocument.spreadsheetml.pivotTable+xml"/>
  <Override PartName="/xl/pivotTables/pivotTable10.xml" ContentType="application/vnd.openxmlformats-officedocument.spreadsheetml.pivotTable+xml"/>
  <Override PartName="/xl/pivotTables/pivotTable11.xml" ContentType="application/vnd.openxmlformats-officedocument.spreadsheetml.pivotTable+xml"/>
  <Override PartName="/xl/pivotTables/pivotTable12.xml" ContentType="application/vnd.openxmlformats-officedocument.spreadsheetml.pivotTable+xml"/>
  <Override PartName="/xl/pivotTables/pivotTable13.xml" ContentType="application/vnd.openxmlformats-officedocument.spreadsheetml.pivotTable+xml"/>
  <Override PartName="/xl/pivotTables/pivotTable14.xml" ContentType="application/vnd.openxmlformats-officedocument.spreadsheetml.pivotTable+xml"/>
  <Override PartName="/xl/pivotTables/pivotTable15.xml" ContentType="application/vnd.openxmlformats-officedocument.spreadsheetml.pivotTable+xml"/>
  <Override PartName="/xl/pivotTables/pivotTable16.xml" ContentType="application/vnd.openxmlformats-officedocument.spreadsheetml.pivotTable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1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1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16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17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Y CARRILLO\Desktop\Oficina Asesora 2023\2024\Modulo documentos\Publicacion dctos 2024-02-07\SC04\SC04-F08_V2\"/>
    </mc:Choice>
  </mc:AlternateContent>
  <xr:revisionPtr revIDLastSave="0" documentId="13_ncr:1_{2C8B5927-9D01-4615-95C9-7C844E0D075D}" xr6:coauthVersionLast="47" xr6:coauthVersionMax="47" xr10:uidLastSave="{00000000-0000-0000-0000-000000000000}"/>
  <bookViews>
    <workbookView xWindow="-25320" yWindow="-1005" windowWidth="25440" windowHeight="15390" xr2:uid="{00000000-000D-0000-FFFF-FFFF00000000}"/>
  </bookViews>
  <sheets>
    <sheet name="SC04-F08-Cuadro de seguimiento" sheetId="1" r:id="rId1"/>
    <sheet name="Tablas dinámicas" sheetId="3" state="hidden" r:id="rId2"/>
    <sheet name="Desplegables" sheetId="2" state="hidden" r:id="rId3"/>
  </sheets>
  <definedNames>
    <definedName name="_xlnm._FilterDatabase" localSheetId="0" hidden="1">'SC04-F08-Cuadro de seguimiento'!$A$5:$AG$20</definedName>
  </definedNames>
  <calcPr calcId="191029"/>
  <pivotCaches>
    <pivotCache cacheId="0" r:id="rId4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G6" i="1" l="1"/>
  <c r="AG7" i="1" l="1"/>
  <c r="AG8" i="1"/>
  <c r="AG9" i="1"/>
  <c r="AG10" i="1"/>
  <c r="AG11" i="1"/>
  <c r="AG12" i="1"/>
  <c r="AG13" i="1"/>
  <c r="AG14" i="1"/>
  <c r="AG15" i="1"/>
  <c r="AG16" i="1"/>
  <c r="AG17" i="1"/>
  <c r="AG18" i="1"/>
  <c r="AG19" i="1"/>
  <c r="AG20" i="1"/>
  <c r="AE7" i="1"/>
  <c r="AE8" i="1"/>
  <c r="AE9" i="1"/>
  <c r="AE10" i="1"/>
  <c r="AE11" i="1"/>
  <c r="AE12" i="1"/>
  <c r="AE13" i="1"/>
  <c r="AE14" i="1"/>
  <c r="AE15" i="1"/>
  <c r="AE16" i="1"/>
  <c r="AE17" i="1"/>
  <c r="AE18" i="1"/>
  <c r="AE19" i="1"/>
  <c r="AE20" i="1"/>
  <c r="T9" i="1"/>
  <c r="U6" i="1"/>
  <c r="AE6" i="1"/>
  <c r="T6" i="1" l="1"/>
  <c r="T7" i="1" l="1"/>
  <c r="T8" i="1"/>
  <c r="T10" i="1"/>
  <c r="T11" i="1"/>
  <c r="T12" i="1"/>
  <c r="T13" i="1"/>
  <c r="T14" i="1"/>
  <c r="T15" i="1"/>
  <c r="T16" i="1"/>
  <c r="T17" i="1"/>
  <c r="T18" i="1"/>
  <c r="T19" i="1"/>
  <c r="T20" i="1"/>
  <c r="Y11" i="1"/>
  <c r="Y19" i="1"/>
  <c r="U7" i="1"/>
  <c r="Y7" i="1" s="1"/>
  <c r="U8" i="1"/>
  <c r="Y8" i="1" s="1"/>
  <c r="U9" i="1"/>
  <c r="Y9" i="1" s="1"/>
  <c r="U10" i="1"/>
  <c r="Y10" i="1" s="1"/>
  <c r="U11" i="1"/>
  <c r="U12" i="1"/>
  <c r="Y12" i="1" s="1"/>
  <c r="U13" i="1"/>
  <c r="Y13" i="1" s="1"/>
  <c r="U14" i="1"/>
  <c r="Y14" i="1" s="1"/>
  <c r="U15" i="1"/>
  <c r="Y15" i="1" s="1"/>
  <c r="U16" i="1"/>
  <c r="Y16" i="1" s="1"/>
  <c r="U17" i="1"/>
  <c r="Y17" i="1" s="1"/>
  <c r="U18" i="1"/>
  <c r="Y18" i="1" s="1"/>
  <c r="U19" i="1"/>
  <c r="U20" i="1"/>
  <c r="Y20" i="1" s="1"/>
  <c r="Y6" i="1"/>
  <c r="B6" i="1" l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A176" i="3"/>
  <c r="C201" i="3"/>
  <c r="H176" i="3"/>
  <c r="G176" i="3"/>
  <c r="C202" i="3"/>
  <c r="A7" i="1" l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J7" i="1"/>
  <c r="C176" i="3"/>
  <c r="G44" i="3"/>
  <c r="F45" i="3"/>
  <c r="F46" i="3"/>
  <c r="G46" i="3"/>
  <c r="F43" i="3"/>
  <c r="E176" i="3"/>
  <c r="D176" i="3"/>
  <c r="F47" i="3"/>
  <c r="G45" i="3"/>
  <c r="G43" i="3"/>
  <c r="F44" i="3"/>
  <c r="G47" i="3"/>
  <c r="F176" i="3"/>
  <c r="F42" i="3"/>
  <c r="B176" i="3"/>
  <c r="G42" i="3"/>
  <c r="G48" i="3"/>
  <c r="F49" i="3" l="1"/>
  <c r="I176" i="3"/>
  <c r="D177" i="3" l="1"/>
  <c r="H177" i="3"/>
  <c r="G177" i="3"/>
  <c r="E177" i="3"/>
  <c r="F177" i="3"/>
  <c r="B177" i="3"/>
  <c r="A177" i="3"/>
  <c r="C177" i="3"/>
  <c r="I177" i="3" l="1"/>
</calcChain>
</file>

<file path=xl/sharedStrings.xml><?xml version="1.0" encoding="utf-8"?>
<sst xmlns="http://schemas.openxmlformats.org/spreadsheetml/2006/main" count="218" uniqueCount="155">
  <si>
    <t>Nombre de quien reporta</t>
  </si>
  <si>
    <t>Acto Inseguro</t>
  </si>
  <si>
    <t>Dependencia o Grupo</t>
  </si>
  <si>
    <t xml:space="preserve">Piso </t>
  </si>
  <si>
    <t>Descripción del evento</t>
  </si>
  <si>
    <t>RIESGO ASOCIADO</t>
  </si>
  <si>
    <t>Físicos</t>
  </si>
  <si>
    <t>Quimicos</t>
  </si>
  <si>
    <t>Biológicos</t>
  </si>
  <si>
    <t>Biomecánicos</t>
  </si>
  <si>
    <t>Consecutivo</t>
  </si>
  <si>
    <t>Ala</t>
  </si>
  <si>
    <t>Psicosociales</t>
  </si>
  <si>
    <t>Riesgos naturales</t>
  </si>
  <si>
    <t>Condiciones de Seguridad</t>
  </si>
  <si>
    <t>Evento reportado</t>
  </si>
  <si>
    <t>Condición insegura</t>
  </si>
  <si>
    <t>Requiere solución inmediata</t>
  </si>
  <si>
    <t>Si</t>
  </si>
  <si>
    <t>No</t>
  </si>
  <si>
    <t>Fecha de cierre</t>
  </si>
  <si>
    <t>Fecha de traslado al responsable</t>
  </si>
  <si>
    <t>Responsable de Solución</t>
  </si>
  <si>
    <t>PISO</t>
  </si>
  <si>
    <t>Mezaninne</t>
  </si>
  <si>
    <t>ALA</t>
  </si>
  <si>
    <t>Norte</t>
  </si>
  <si>
    <t>Sur</t>
  </si>
  <si>
    <t>N/A</t>
  </si>
  <si>
    <t>Estado</t>
  </si>
  <si>
    <t>Cerrado</t>
  </si>
  <si>
    <t>En proceso</t>
  </si>
  <si>
    <t>Etiquetas de fila</t>
  </si>
  <si>
    <t>Total general</t>
  </si>
  <si>
    <t>Sótano</t>
  </si>
  <si>
    <t>Cuenta de Físicos</t>
  </si>
  <si>
    <t>Cuenta de Quimicos</t>
  </si>
  <si>
    <t>Cuenta de Biológicos</t>
  </si>
  <si>
    <t>Cuenta de Biomecánicos</t>
  </si>
  <si>
    <t>Cuenta de Psicosociales</t>
  </si>
  <si>
    <t>Cuenta de Riesgos naturales</t>
  </si>
  <si>
    <t>Cuenta de Condiciones de Seguridad</t>
  </si>
  <si>
    <t>Porcentaje de cumplimiento</t>
  </si>
  <si>
    <t>Sin plan de acción</t>
  </si>
  <si>
    <t>Sitio específico</t>
  </si>
  <si>
    <t>Fluidos o excrementos</t>
  </si>
  <si>
    <t>Gases y vapores</t>
  </si>
  <si>
    <t>Fibras</t>
  </si>
  <si>
    <t>Psicosocial</t>
  </si>
  <si>
    <t>Manipulación manual de cargas</t>
  </si>
  <si>
    <t>Biológico</t>
  </si>
  <si>
    <t>Físico</t>
  </si>
  <si>
    <t>Químico</t>
  </si>
  <si>
    <t>Fenómenos naturales</t>
  </si>
  <si>
    <t>Virus</t>
  </si>
  <si>
    <t>Ruido (Impacto intermitente y continuo)</t>
  </si>
  <si>
    <t>Polvos orgánicos inorgánicos</t>
  </si>
  <si>
    <r>
      <t>Gestión organizacional (</t>
    </r>
    <r>
      <rPr>
        <sz val="8"/>
        <color rgb="FFFF0000"/>
        <rFont val="Calibri"/>
        <family val="2"/>
        <scheme val="minor"/>
      </rPr>
      <t>estilo de mando</t>
    </r>
    <r>
      <rPr>
        <sz val="8"/>
        <color theme="1"/>
        <rFont val="Calibri"/>
        <family val="2"/>
        <scheme val="minor"/>
      </rPr>
      <t>, pago, contratación, participación, inducción y capacitación, bienestar social,</t>
    </r>
    <r>
      <rPr>
        <sz val="8"/>
        <color rgb="FFFF0000"/>
        <rFont val="Calibri"/>
        <family val="2"/>
        <scheme val="minor"/>
      </rPr>
      <t xml:space="preserve"> evaluación del desempeño, manejo de cambios</t>
    </r>
    <r>
      <rPr>
        <sz val="8"/>
        <color theme="1"/>
        <rFont val="Calibri"/>
        <family val="2"/>
        <scheme val="minor"/>
      </rPr>
      <t>)</t>
    </r>
  </si>
  <si>
    <t>Postura (prolongada mantenida, forzada, antigravitacionales)</t>
  </si>
  <si>
    <t>Mecánico (elementos de máquinas, herramientas, piezas a trabajar, materiales proyectados sólidos o fluidos).</t>
  </si>
  <si>
    <t>Sismo</t>
  </si>
  <si>
    <t>Bacterias</t>
  </si>
  <si>
    <t>Iluminación (luz visible por exceso o deficiencia)</t>
  </si>
  <si>
    <r>
      <t>Características de la organización del trabajo (comunicación, tecnología, organización del trabajo,</t>
    </r>
    <r>
      <rPr>
        <sz val="8"/>
        <color rgb="FFFF0000"/>
        <rFont val="Calibri"/>
        <family val="2"/>
        <scheme val="minor"/>
      </rPr>
      <t xml:space="preserve"> demandas cualitativas y cuantitativas de la labor.</t>
    </r>
  </si>
  <si>
    <t>Esfuerzo</t>
  </si>
  <si>
    <t>Eléctrico (alta y baja tensión, estática)</t>
  </si>
  <si>
    <t>Terremoto</t>
  </si>
  <si>
    <t>Hongos</t>
  </si>
  <si>
    <t>Vibración (cuerpo entero, segmentaria)</t>
  </si>
  <si>
    <t>Líquidos (nieblas y rocíos)</t>
  </si>
  <si>
    <t>Características del grupo social del trabajo (relaciones, cohesión, calidad de interacciones, trabajo en equipo).</t>
  </si>
  <si>
    <t>Movimiento repetitivo</t>
  </si>
  <si>
    <t>Vendaval</t>
  </si>
  <si>
    <t>Ricketsias</t>
  </si>
  <si>
    <t>Temperaturas (Calor-frío)</t>
  </si>
  <si>
    <t>condiciones de la tarea (carga mental, contenido de la tarea, demandas emocionales, sistemas de control, definición de roles, monotonía, etc).demandas cualitativas y cuantitativas de la labor.</t>
  </si>
  <si>
    <t>Tecnológico (explosión, fuga, derrame, incendio)</t>
  </si>
  <si>
    <t>Inundación</t>
  </si>
  <si>
    <t>Parásitos</t>
  </si>
  <si>
    <t>Presión atmosférica (normal y ajustada)</t>
  </si>
  <si>
    <t>Humos metálicos, no metálicos</t>
  </si>
  <si>
    <t>Interfase persona tarea (Conocimientos, habilidades con relación a la demanda de la tarea, iniciativa, autonomía y reconocimiento, identificación de la persona con la tarea y la organización).</t>
  </si>
  <si>
    <t>Accidentes de tránsito</t>
  </si>
  <si>
    <t>Derrumbe</t>
  </si>
  <si>
    <t>Picaduras</t>
  </si>
  <si>
    <t>Radiaciones ionizantes (rayos X, gama, beta y alfa)</t>
  </si>
  <si>
    <t>Jornada de trabajo (pausas, trabajo nocturno, rotación, horas extras, descansos).</t>
  </si>
  <si>
    <t>Públicos (Robos, atracos, asaltos, atentados, desorden público, etc)</t>
  </si>
  <si>
    <t>Precipitaciones, (lluvias, granizadas, heladas)</t>
  </si>
  <si>
    <t>Mordeduras</t>
  </si>
  <si>
    <t>Radiaciones no ionizantes (laser, ultravioleta infraroja)</t>
  </si>
  <si>
    <t>Material particulado</t>
  </si>
  <si>
    <t>Trabajo en alturas</t>
  </si>
  <si>
    <t>Espacios confinados</t>
  </si>
  <si>
    <t>(en blanco)</t>
  </si>
  <si>
    <t>Cuenta de Sitio específico</t>
  </si>
  <si>
    <t>MES</t>
  </si>
  <si>
    <t>Cuenta de MES</t>
  </si>
  <si>
    <t>Locativo: Superficies de trabajo Irregularidades, deslizantes, con diferencia del nivel</t>
  </si>
  <si>
    <t xml:space="preserve">Locativo:Condiciones de orden y aseo </t>
  </si>
  <si>
    <t>Locativo: Almacenamiento</t>
  </si>
  <si>
    <t>Locativo: Caidas de objeto</t>
  </si>
  <si>
    <t>Falta de elementos y/o herramientas de trabajo</t>
  </si>
  <si>
    <t>Total</t>
  </si>
  <si>
    <t>Plazo de Solución</t>
  </si>
  <si>
    <t>Plazo de solución</t>
  </si>
  <si>
    <t>Urgente</t>
  </si>
  <si>
    <t>Poco Urgente</t>
  </si>
  <si>
    <t>Fecha máxima de solución</t>
  </si>
  <si>
    <t>porcentaje de cumplimiento</t>
  </si>
  <si>
    <t>Locativo: Puesto de trabajo, sillas, apoya pies</t>
  </si>
  <si>
    <t>Cuenta de Estado</t>
  </si>
  <si>
    <t>Etiquetas de columna</t>
  </si>
  <si>
    <t>1</t>
  </si>
  <si>
    <t>Prioritario</t>
  </si>
  <si>
    <t>quine reporta</t>
  </si>
  <si>
    <t>Funcionario</t>
  </si>
  <si>
    <t>Contratista</t>
  </si>
  <si>
    <t>Visitante</t>
  </si>
  <si>
    <t>Otro</t>
  </si>
  <si>
    <t>INFORMACIÓN GENERAL</t>
  </si>
  <si>
    <t>Dependencia o Grupo al cual pertenence</t>
  </si>
  <si>
    <t>Tipo de reporte</t>
  </si>
  <si>
    <t>Requiere modificación de la matriz de peligros</t>
  </si>
  <si>
    <t>Matriz de Peligros</t>
  </si>
  <si>
    <t>Solución eficaz</t>
  </si>
  <si>
    <t>EFICACIA DE LA SOLUCIÓN</t>
  </si>
  <si>
    <t>Cuenta de Tipo de reporte</t>
  </si>
  <si>
    <t>Cuenta de Condiciones en salud</t>
  </si>
  <si>
    <t>Condiciones de Salud</t>
  </si>
  <si>
    <t>Cuenta de Plazo de Solución</t>
  </si>
  <si>
    <t>Cuenta de Requiere modificación de la matriz de peligros</t>
  </si>
  <si>
    <t>Cuenta de Porcentaje de cumplimiento</t>
  </si>
  <si>
    <t>Cuenta de Solución eficaz</t>
  </si>
  <si>
    <t>INFORMACIÓN DEL REPORTE</t>
  </si>
  <si>
    <t>ACCIONES PROPUESTAS</t>
  </si>
  <si>
    <t>Acciones Establecidas</t>
  </si>
  <si>
    <t>Soportes y/o evidencias de la ejecución de las acciones</t>
  </si>
  <si>
    <t>Requiere reprogramar acciones</t>
  </si>
  <si>
    <t>CRITICIDAD</t>
  </si>
  <si>
    <t>Alto</t>
  </si>
  <si>
    <t>Medio</t>
  </si>
  <si>
    <t>Bajo</t>
  </si>
  <si>
    <t>Nivel</t>
  </si>
  <si>
    <t>Interpretación</t>
  </si>
  <si>
    <t>Corregir y adoptar medidas de control</t>
  </si>
  <si>
    <t>Situación crítica, corregir de manera prioritaria, afecta la salud y/o seguridad</t>
  </si>
  <si>
    <t>Mejorar el control existente,</t>
  </si>
  <si>
    <t>ALTO</t>
  </si>
  <si>
    <t>MEDIO</t>
  </si>
  <si>
    <t>BAJO</t>
  </si>
  <si>
    <t xml:space="preserve"> </t>
  </si>
  <si>
    <t>Otros</t>
  </si>
  <si>
    <t>CONSOLIDADO REPORTES DE ACTOS Y CONDICIONES INSEGURAS 
TE ESCUCHO</t>
  </si>
  <si>
    <r>
      <t xml:space="preserve">Fecha recibido 
</t>
    </r>
    <r>
      <rPr>
        <b/>
        <sz val="9"/>
        <color theme="0" tint="-0.34998626667073579"/>
        <rFont val="Arial"/>
        <family val="2"/>
      </rPr>
      <t>AAAA-MM-DD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</si>
</sst>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8"/>
      <name val="Calibri"/>
      <family val="2"/>
      <scheme val="minor"/>
    </font>
    <font>
      <sz val="11"/>
      <color theme="1"/>
      <name val="Arial"/>
      <family val="2"/>
    </font>
    <font>
      <sz val="22"/>
      <color theme="1"/>
      <name val="Arial"/>
      <family val="2"/>
    </font>
    <font>
      <b/>
      <sz val="22"/>
      <color theme="0"/>
      <name val="Arial"/>
      <family val="2"/>
    </font>
    <font>
      <b/>
      <sz val="8"/>
      <color theme="1"/>
      <name val="Arial"/>
      <family val="2"/>
    </font>
    <font>
      <b/>
      <sz val="7"/>
      <name val="Arial Narrow"/>
      <family val="2"/>
    </font>
    <font>
      <b/>
      <sz val="9"/>
      <color theme="0" tint="-0.34998626667073579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5" tint="0.79998168889431442"/>
        <bgColor indexed="64"/>
      </patternFill>
    </fill>
  </fills>
  <borders count="26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auto="1"/>
      </top>
      <bottom/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09">
    <xf numFmtId="0" fontId="0" fillId="0" borderId="0" xfId="0"/>
    <xf numFmtId="0" fontId="0" fillId="0" borderId="0" xfId="0" applyAlignment="1">
      <alignment wrapText="1"/>
    </xf>
    <xf numFmtId="0" fontId="0" fillId="2" borderId="0" xfId="0" applyFill="1"/>
    <xf numFmtId="0" fontId="0" fillId="3" borderId="0" xfId="0" applyFill="1"/>
    <xf numFmtId="0" fontId="0" fillId="4" borderId="0" xfId="0" applyFill="1"/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5" borderId="5" xfId="0" applyFont="1" applyFill="1" applyBorder="1" applyAlignment="1">
      <alignment horizontal="center" vertical="center" wrapText="1"/>
    </xf>
    <xf numFmtId="0" fontId="1" fillId="6" borderId="5" xfId="0" applyFont="1" applyFill="1" applyBorder="1" applyAlignment="1">
      <alignment horizontal="center" vertical="center" wrapText="1"/>
    </xf>
    <xf numFmtId="0" fontId="1" fillId="7" borderId="5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5" xfId="0" applyFont="1" applyBorder="1" applyAlignment="1">
      <alignment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vertical="center" wrapText="1"/>
    </xf>
    <xf numFmtId="0" fontId="1" fillId="8" borderId="5" xfId="0" applyFont="1" applyFill="1" applyBorder="1" applyAlignment="1">
      <alignment horizontal="center" vertical="center" wrapText="1"/>
    </xf>
    <xf numFmtId="0" fontId="1" fillId="9" borderId="5" xfId="0" applyFont="1" applyFill="1" applyBorder="1" applyAlignment="1">
      <alignment horizontal="center" vertical="center" wrapText="1"/>
    </xf>
    <xf numFmtId="0" fontId="1" fillId="10" borderId="5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justify" vertical="top" wrapText="1"/>
    </xf>
    <xf numFmtId="0" fontId="4" fillId="3" borderId="5" xfId="0" applyFont="1" applyFill="1" applyBorder="1" applyAlignment="1">
      <alignment horizontal="justify" vertical="top" wrapText="1"/>
    </xf>
    <xf numFmtId="0" fontId="4" fillId="0" borderId="6" xfId="0" applyFont="1" applyBorder="1" applyAlignment="1">
      <alignment horizontal="left" vertical="center" wrapText="1"/>
    </xf>
    <xf numFmtId="0" fontId="0" fillId="0" borderId="0" xfId="0" pivotButton="1" applyAlignment="1">
      <alignment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9" fontId="0" fillId="0" borderId="0" xfId="1" applyFont="1" applyAlignment="1">
      <alignment horizontal="center" wrapText="1"/>
    </xf>
    <xf numFmtId="9" fontId="0" fillId="0" borderId="0" xfId="1" applyFont="1"/>
    <xf numFmtId="9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9" fontId="0" fillId="0" borderId="0" xfId="1" applyFont="1" applyAlignment="1">
      <alignment horizontal="left"/>
    </xf>
    <xf numFmtId="49" fontId="6" fillId="11" borderId="6" xfId="0" applyNumberFormat="1" applyFont="1" applyFill="1" applyBorder="1" applyAlignment="1">
      <alignment vertical="center" wrapText="1"/>
    </xf>
    <xf numFmtId="14" fontId="6" fillId="11" borderId="11" xfId="0" applyNumberFormat="1" applyFont="1" applyFill="1" applyBorder="1" applyAlignment="1">
      <alignment vertical="center" wrapText="1"/>
    </xf>
    <xf numFmtId="14" fontId="6" fillId="11" borderId="6" xfId="0" applyNumberFormat="1" applyFont="1" applyFill="1" applyBorder="1" applyAlignment="1">
      <alignment vertical="center" wrapText="1"/>
    </xf>
    <xf numFmtId="9" fontId="0" fillId="0" borderId="0" xfId="1" applyFont="1" applyAlignment="1">
      <alignment horizontal="center"/>
    </xf>
    <xf numFmtId="9" fontId="0" fillId="0" borderId="0" xfId="0" applyNumberFormat="1" applyAlignment="1">
      <alignment horizontal="center"/>
    </xf>
    <xf numFmtId="14" fontId="6" fillId="11" borderId="11" xfId="0" applyNumberFormat="1" applyFont="1" applyFill="1" applyBorder="1" applyAlignment="1">
      <alignment horizontal="center" vertical="center" wrapText="1"/>
    </xf>
    <xf numFmtId="49" fontId="6" fillId="11" borderId="11" xfId="0" applyNumberFormat="1" applyFont="1" applyFill="1" applyBorder="1" applyAlignment="1">
      <alignment horizontal="center" vertical="center" wrapText="1"/>
    </xf>
    <xf numFmtId="1" fontId="6" fillId="11" borderId="11" xfId="0" applyNumberFormat="1" applyFont="1" applyFill="1" applyBorder="1" applyAlignment="1">
      <alignment horizontal="center" vertical="center" wrapText="1"/>
    </xf>
    <xf numFmtId="0" fontId="1" fillId="10" borderId="6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9" fontId="6" fillId="11" borderId="11" xfId="1" applyFont="1" applyFill="1" applyBorder="1" applyAlignment="1">
      <alignment horizontal="center" vertical="center" wrapText="1"/>
    </xf>
    <xf numFmtId="0" fontId="6" fillId="11" borderId="11" xfId="0" applyFont="1" applyFill="1" applyBorder="1" applyAlignment="1">
      <alignment horizontal="center" vertical="center" wrapText="1"/>
    </xf>
    <xf numFmtId="0" fontId="10" fillId="11" borderId="0" xfId="0" applyFont="1" applyFill="1" applyAlignment="1">
      <alignment horizontal="center" vertical="center" wrapText="1"/>
    </xf>
    <xf numFmtId="0" fontId="10" fillId="11" borderId="0" xfId="0" applyFont="1" applyFill="1" applyAlignment="1">
      <alignment wrapText="1"/>
    </xf>
    <xf numFmtId="0" fontId="11" fillId="11" borderId="9" xfId="0" applyFont="1" applyFill="1" applyBorder="1" applyAlignment="1">
      <alignment vertical="center" wrapText="1"/>
    </xf>
    <xf numFmtId="0" fontId="11" fillId="11" borderId="10" xfId="0" applyFont="1" applyFill="1" applyBorder="1" applyAlignment="1">
      <alignment vertical="center" wrapText="1"/>
    </xf>
    <xf numFmtId="0" fontId="7" fillId="11" borderId="0" xfId="0" applyFont="1" applyFill="1" applyAlignment="1">
      <alignment wrapText="1"/>
    </xf>
    <xf numFmtId="0" fontId="8" fillId="11" borderId="0" xfId="0" applyFont="1" applyFill="1" applyAlignment="1">
      <alignment vertical="center" wrapText="1"/>
    </xf>
    <xf numFmtId="0" fontId="6" fillId="11" borderId="14" xfId="0" applyFont="1" applyFill="1" applyBorder="1" applyAlignment="1">
      <alignment vertical="center" wrapText="1"/>
    </xf>
    <xf numFmtId="0" fontId="6" fillId="11" borderId="0" xfId="0" applyFont="1" applyFill="1" applyAlignment="1">
      <alignment vertical="center" wrapText="1"/>
    </xf>
    <xf numFmtId="0" fontId="6" fillId="11" borderId="6" xfId="0" applyFont="1" applyFill="1" applyBorder="1" applyAlignment="1">
      <alignment vertical="center" wrapText="1"/>
    </xf>
    <xf numFmtId="0" fontId="10" fillId="11" borderId="6" xfId="0" applyFont="1" applyFill="1" applyBorder="1" applyAlignment="1">
      <alignment wrapText="1"/>
    </xf>
    <xf numFmtId="0" fontId="10" fillId="11" borderId="6" xfId="0" applyFont="1" applyFill="1" applyBorder="1" applyAlignment="1">
      <alignment horizontal="center" vertical="center" wrapText="1"/>
    </xf>
    <xf numFmtId="0" fontId="7" fillId="13" borderId="0" xfId="0" applyFont="1" applyFill="1" applyAlignment="1">
      <alignment wrapText="1"/>
    </xf>
    <xf numFmtId="0" fontId="7" fillId="13" borderId="13" xfId="0" applyFont="1" applyFill="1" applyBorder="1" applyAlignment="1">
      <alignment horizontal="center" vertical="center" wrapText="1"/>
    </xf>
    <xf numFmtId="0" fontId="7" fillId="13" borderId="13" xfId="0" applyFont="1" applyFill="1" applyBorder="1" applyAlignment="1">
      <alignment wrapText="1"/>
    </xf>
    <xf numFmtId="0" fontId="7" fillId="13" borderId="8" xfId="0" applyFont="1" applyFill="1" applyBorder="1" applyAlignment="1">
      <alignment wrapText="1"/>
    </xf>
    <xf numFmtId="0" fontId="7" fillId="13" borderId="8" xfId="0" applyFont="1" applyFill="1" applyBorder="1" applyAlignment="1">
      <alignment horizontal="center" vertical="center" wrapText="1"/>
    </xf>
    <xf numFmtId="0" fontId="7" fillId="13" borderId="17" xfId="0" applyFont="1" applyFill="1" applyBorder="1" applyAlignment="1">
      <alignment horizontal="center" vertical="center" wrapText="1"/>
    </xf>
    <xf numFmtId="0" fontId="8" fillId="13" borderId="1" xfId="0" applyFont="1" applyFill="1" applyBorder="1" applyAlignment="1">
      <alignment horizontal="center" vertical="center" wrapText="1"/>
    </xf>
    <xf numFmtId="0" fontId="8" fillId="13" borderId="12" xfId="0" applyFont="1" applyFill="1" applyBorder="1" applyAlignment="1">
      <alignment horizontal="center" vertical="center" wrapText="1"/>
    </xf>
    <xf numFmtId="0" fontId="8" fillId="13" borderId="3" xfId="0" applyFont="1" applyFill="1" applyBorder="1" applyAlignment="1">
      <alignment horizontal="center" vertical="center" wrapText="1"/>
    </xf>
    <xf numFmtId="9" fontId="0" fillId="0" borderId="0" xfId="0" applyNumberFormat="1" applyAlignment="1">
      <alignment horizontal="left"/>
    </xf>
    <xf numFmtId="0" fontId="7" fillId="13" borderId="18" xfId="0" applyFont="1" applyFill="1" applyBorder="1" applyAlignment="1">
      <alignment horizontal="center" vertical="center" wrapText="1"/>
    </xf>
    <xf numFmtId="0" fontId="7" fillId="13" borderId="0" xfId="0" applyFont="1" applyFill="1" applyAlignment="1">
      <alignment horizontal="center" vertical="center" wrapText="1"/>
    </xf>
    <xf numFmtId="0" fontId="13" fillId="3" borderId="22" xfId="0" applyFont="1" applyFill="1" applyBorder="1" applyAlignment="1">
      <alignment horizontal="center" vertical="center" wrapText="1"/>
    </xf>
    <xf numFmtId="0" fontId="13" fillId="4" borderId="2" xfId="0" applyFont="1" applyFill="1" applyBorder="1" applyAlignment="1">
      <alignment horizontal="center" vertical="center" wrapText="1"/>
    </xf>
    <xf numFmtId="0" fontId="13" fillId="14" borderId="23" xfId="0" applyFont="1" applyFill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13" fillId="0" borderId="2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23" xfId="0" applyFont="1" applyBorder="1" applyAlignment="1">
      <alignment horizontal="center" vertical="center" wrapText="1"/>
    </xf>
    <xf numFmtId="0" fontId="14" fillId="4" borderId="1" xfId="0" applyFont="1" applyFill="1" applyBorder="1" applyAlignment="1">
      <alignment vertical="center"/>
    </xf>
    <xf numFmtId="0" fontId="14" fillId="4" borderId="3" xfId="0" applyFont="1" applyFill="1" applyBorder="1" applyAlignment="1">
      <alignment vertical="center"/>
    </xf>
    <xf numFmtId="0" fontId="14" fillId="14" borderId="1" xfId="0" applyFont="1" applyFill="1" applyBorder="1" applyAlignment="1">
      <alignment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14" fillId="4" borderId="12" xfId="0" applyFont="1" applyFill="1" applyBorder="1" applyAlignment="1">
      <alignment horizontal="center" vertical="center"/>
    </xf>
    <xf numFmtId="0" fontId="14" fillId="14" borderId="1" xfId="0" applyFont="1" applyFill="1" applyBorder="1" applyAlignment="1">
      <alignment horizontal="center" vertical="center" wrapText="1"/>
    </xf>
    <xf numFmtId="14" fontId="6" fillId="15" borderId="11" xfId="0" applyNumberFormat="1" applyFont="1" applyFill="1" applyBorder="1" applyAlignment="1">
      <alignment horizontal="center" vertical="center" wrapText="1"/>
    </xf>
    <xf numFmtId="0" fontId="12" fillId="12" borderId="4" xfId="0" applyFont="1" applyFill="1" applyBorder="1" applyAlignment="1">
      <alignment horizontal="center" vertical="center" wrapText="1"/>
    </xf>
    <xf numFmtId="0" fontId="12" fillId="12" borderId="12" xfId="0" applyFont="1" applyFill="1" applyBorder="1" applyAlignment="1">
      <alignment horizontal="center" vertical="center" wrapText="1"/>
    </xf>
    <xf numFmtId="0" fontId="7" fillId="13" borderId="1" xfId="0" applyFont="1" applyFill="1" applyBorder="1" applyAlignment="1">
      <alignment horizontal="center" vertical="center" wrapText="1"/>
    </xf>
    <xf numFmtId="0" fontId="8" fillId="11" borderId="9" xfId="0" applyFont="1" applyFill="1" applyBorder="1" applyAlignment="1">
      <alignment horizontal="center" vertical="center" wrapText="1"/>
    </xf>
    <xf numFmtId="0" fontId="8" fillId="11" borderId="7" xfId="0" applyFont="1" applyFill="1" applyBorder="1" applyAlignment="1">
      <alignment horizontal="center" vertical="center" wrapText="1"/>
    </xf>
    <xf numFmtId="0" fontId="8" fillId="11" borderId="15" xfId="0" applyFont="1" applyFill="1" applyBorder="1" applyAlignment="1">
      <alignment horizontal="center" vertical="center" wrapText="1"/>
    </xf>
    <xf numFmtId="0" fontId="7" fillId="13" borderId="3" xfId="0" applyFont="1" applyFill="1" applyBorder="1" applyAlignment="1">
      <alignment horizontal="center" wrapText="1"/>
    </xf>
    <xf numFmtId="0" fontId="7" fillId="13" borderId="4" xfId="0" applyFont="1" applyFill="1" applyBorder="1" applyAlignment="1">
      <alignment horizontal="center" wrapText="1"/>
    </xf>
    <xf numFmtId="0" fontId="7" fillId="13" borderId="12" xfId="0" applyFont="1" applyFill="1" applyBorder="1" applyAlignment="1">
      <alignment horizontal="center" wrapText="1"/>
    </xf>
    <xf numFmtId="0" fontId="7" fillId="13" borderId="9" xfId="0" applyFont="1" applyFill="1" applyBorder="1" applyAlignment="1">
      <alignment horizontal="center" vertical="center" wrapText="1"/>
    </xf>
    <xf numFmtId="0" fontId="7" fillId="13" borderId="10" xfId="0" applyFont="1" applyFill="1" applyBorder="1" applyAlignment="1">
      <alignment horizontal="center" vertical="center" wrapText="1"/>
    </xf>
    <xf numFmtId="0" fontId="7" fillId="13" borderId="19" xfId="0" applyFont="1" applyFill="1" applyBorder="1" applyAlignment="1">
      <alignment horizontal="center" vertical="center" wrapText="1"/>
    </xf>
    <xf numFmtId="0" fontId="7" fillId="13" borderId="15" xfId="0" applyFont="1" applyFill="1" applyBorder="1" applyAlignment="1">
      <alignment horizontal="center" vertical="center" wrapText="1"/>
    </xf>
    <xf numFmtId="0" fontId="7" fillId="13" borderId="20" xfId="0" applyFont="1" applyFill="1" applyBorder="1" applyAlignment="1">
      <alignment horizontal="center" vertical="center" wrapText="1"/>
    </xf>
    <xf numFmtId="0" fontId="7" fillId="13" borderId="21" xfId="0" applyFont="1" applyFill="1" applyBorder="1" applyAlignment="1">
      <alignment horizontal="center" vertical="center" wrapText="1"/>
    </xf>
    <xf numFmtId="0" fontId="10" fillId="11" borderId="3" xfId="0" applyFont="1" applyFill="1" applyBorder="1" applyAlignment="1">
      <alignment horizontal="center" wrapText="1"/>
    </xf>
    <xf numFmtId="0" fontId="10" fillId="11" borderId="4" xfId="0" applyFont="1" applyFill="1" applyBorder="1" applyAlignment="1">
      <alignment horizontal="center" wrapText="1"/>
    </xf>
    <xf numFmtId="0" fontId="10" fillId="11" borderId="12" xfId="0" applyFont="1" applyFill="1" applyBorder="1" applyAlignment="1">
      <alignment horizontal="center" wrapText="1"/>
    </xf>
    <xf numFmtId="0" fontId="7" fillId="13" borderId="3" xfId="0" applyFont="1" applyFill="1" applyBorder="1" applyAlignment="1">
      <alignment horizontal="center" vertical="center" wrapText="1"/>
    </xf>
    <xf numFmtId="0" fontId="7" fillId="13" borderId="4" xfId="0" applyFont="1" applyFill="1" applyBorder="1" applyAlignment="1">
      <alignment horizontal="center" vertical="center" wrapText="1"/>
    </xf>
    <xf numFmtId="0" fontId="7" fillId="13" borderId="12" xfId="0" applyFont="1" applyFill="1" applyBorder="1" applyAlignment="1">
      <alignment horizontal="center" vertical="center" wrapText="1"/>
    </xf>
    <xf numFmtId="0" fontId="7" fillId="13" borderId="24" xfId="0" applyFont="1" applyFill="1" applyBorder="1" applyAlignment="1">
      <alignment horizontal="center" vertical="center" wrapText="1"/>
    </xf>
    <xf numFmtId="0" fontId="7" fillId="13" borderId="16" xfId="0" applyFont="1" applyFill="1" applyBorder="1" applyAlignment="1">
      <alignment horizontal="center" vertical="center" wrapText="1"/>
    </xf>
    <xf numFmtId="0" fontId="7" fillId="13" borderId="25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</cellXfs>
  <cellStyles count="2">
    <cellStyle name="Normal" xfId="0" builtinId="0"/>
    <cellStyle name="Porcentaje" xfId="1" builtinId="5"/>
  </cellStyles>
  <dxfs count="47"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gradientFill degree="270">
          <stop position="0">
            <color theme="0"/>
          </stop>
          <stop position="1">
            <color rgb="FF00B050"/>
          </stop>
        </gradientFill>
      </fill>
    </dxf>
    <dxf>
      <fill>
        <gradientFill degree="270">
          <stop position="0">
            <color theme="0"/>
          </stop>
          <stop position="1">
            <color rgb="FFFFFF00"/>
          </stop>
        </gradientFill>
      </fill>
    </dxf>
    <dxf>
      <fill>
        <gradientFill degree="270">
          <stop position="0">
            <color theme="0"/>
          </stop>
          <stop position="1">
            <color rgb="FFFF0000"/>
          </stop>
        </gradient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numFmt numFmtId="13" formatCode="0%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1"/>
    </mc:Choice>
    <mc:Fallback>
      <c:style val="11"/>
    </mc:Fallback>
  </mc:AlternateContent>
  <c:pivotSource>
    <c:name>[SC04-F08_V2.xlsx]Tablas dinámicas!Tabla dinámica4</c:name>
    <c:fmtId val="1"/>
  </c:pivotSource>
  <c:chart>
    <c:title>
      <c:tx>
        <c:rich>
          <a:bodyPr/>
          <a:lstStyle/>
          <a:p>
            <a:pPr>
              <a:defRPr/>
            </a:pPr>
            <a:r>
              <a:rPr lang="en-US"/>
              <a:t>Tipo de Evento</a:t>
            </a:r>
          </a:p>
        </c:rich>
      </c:tx>
      <c:overlay val="0"/>
    </c:title>
    <c:autoTitleDeleted val="0"/>
    <c:pivotFmts>
      <c:pivotFmt>
        <c:idx val="0"/>
        <c:spPr>
          <a:solidFill>
            <a:srgbClr val="00B050"/>
          </a:solidFill>
        </c:spPr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dLbl>
          <c:idx val="0"/>
          <c:layout>
            <c:manualLayout>
              <c:x val="2.2222222222222119E-2"/>
              <c:y val="0.18055555555555555"/>
            </c:manualLayout>
          </c:layout>
          <c:spPr/>
          <c:txPr>
            <a:bodyPr/>
            <a:lstStyle/>
            <a:p>
              <a:pPr>
                <a:defRPr/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</c:pivotFmt>
      <c:pivotFmt>
        <c:idx val="3"/>
      </c:pivotFmt>
      <c:pivotFmt>
        <c:idx val="4"/>
        <c:marker>
          <c:symbol val="none"/>
        </c:marker>
      </c:pivotFmt>
      <c:pivotFmt>
        <c:idx val="5"/>
        <c:marker>
          <c:symbol val="none"/>
        </c:marker>
      </c:pivotFmt>
      <c:pivotFmt>
        <c:idx val="6"/>
        <c:marker>
          <c:symbol val="none"/>
        </c:marker>
      </c:pivotFmt>
      <c:pivotFmt>
        <c:idx val="7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</c:pivotFmts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'Tablas dinámicas'!$B$4</c:f>
              <c:strCache>
                <c:ptCount val="1"/>
                <c:pt idx="0">
                  <c:v>Total</c:v>
                </c:pt>
              </c:strCache>
            </c:strRef>
          </c:tx>
          <c:invertIfNegative val="0"/>
          <c:cat>
            <c:strRef>
              <c:f>'Tablas dinámicas'!$A$5:$A$6</c:f>
              <c:strCache>
                <c:ptCount val="1"/>
                <c:pt idx="0">
                  <c:v>(en blanco)</c:v>
                </c:pt>
              </c:strCache>
            </c:strRef>
          </c:cat>
          <c:val>
            <c:numRef>
              <c:f>'Tablas dinámicas'!$B$5:$B$6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0-C586-46A7-AB93-139D44A831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552849728"/>
        <c:axId val="-552849184"/>
        <c:axId val="0"/>
      </c:bar3DChart>
      <c:catAx>
        <c:axId val="-55284972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552849184"/>
        <c:crosses val="autoZero"/>
        <c:auto val="1"/>
        <c:lblAlgn val="ctr"/>
        <c:lblOffset val="100"/>
        <c:noMultiLvlLbl val="0"/>
      </c:catAx>
      <c:valAx>
        <c:axId val="-552849184"/>
        <c:scaling>
          <c:orientation val="minMax"/>
        </c:scaling>
        <c:delete val="0"/>
        <c:axPos val="l"/>
        <c:majorGridlines/>
        <c:title>
          <c:overlay val="0"/>
        </c:title>
        <c:numFmt formatCode="General" sourceLinked="1"/>
        <c:majorTickMark val="none"/>
        <c:minorTickMark val="none"/>
        <c:tickLblPos val="nextTo"/>
        <c:crossAx val="-552849728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</c14:pivotOptions>
    </c:ext>
  </c:extLst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[SC04-F08_V2.xlsx]Tablas dinámicas!Tabla dinámica15</c:name>
    <c:fmtId val="5"/>
  </c:pivotSource>
  <c:chart>
    <c:title>
      <c:tx>
        <c:rich>
          <a:bodyPr/>
          <a:lstStyle/>
          <a:p>
            <a:pPr>
              <a:defRPr/>
            </a:pPr>
            <a:r>
              <a:rPr lang="en-US"/>
              <a:t>Riesgo Locativo</a:t>
            </a:r>
          </a:p>
        </c:rich>
      </c:tx>
      <c:overlay val="0"/>
    </c:title>
    <c:autoTitleDeleted val="0"/>
    <c:pivotFmts>
      <c:pivotFmt>
        <c:idx val="0"/>
        <c:spPr>
          <a:solidFill>
            <a:schemeClr val="tx2">
              <a:lumMod val="40000"/>
              <a:lumOff val="60000"/>
            </a:schemeClr>
          </a:solidFill>
        </c:spPr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6449025676630158E-2"/>
          <c:y val="0.21732833748946673"/>
          <c:w val="0.69707697520982137"/>
          <c:h val="0.58228092879760585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'Tablas dinámicas'!$B$139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Lbls>
            <c:spPr/>
            <c:txPr>
              <a:bodyPr/>
              <a:lstStyle/>
              <a:p>
                <a:pPr>
                  <a:defRPr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'Tablas dinámicas'!$A$140:$A$141</c:f>
              <c:strCache>
                <c:ptCount val="1"/>
                <c:pt idx="0">
                  <c:v>(en blanco)</c:v>
                </c:pt>
              </c:strCache>
            </c:strRef>
          </c:cat>
          <c:val>
            <c:numRef>
              <c:f>'Tablas dinámicas'!$B$140:$B$141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0-C350-4F0A-8949-1CB8B0CDCB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496579856"/>
        <c:axId val="-496575504"/>
        <c:axId val="0"/>
      </c:bar3DChart>
      <c:catAx>
        <c:axId val="-49657985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s-CO"/>
          </a:p>
        </c:txPr>
        <c:crossAx val="-496575504"/>
        <c:crosses val="autoZero"/>
        <c:auto val="1"/>
        <c:lblAlgn val="ctr"/>
        <c:lblOffset val="100"/>
        <c:noMultiLvlLbl val="0"/>
      </c:catAx>
      <c:valAx>
        <c:axId val="-49657550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49657985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</c14:pivotOptions>
    </c:ext>
  </c:extLst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 baseline="0"/>
              <a:t>REPORTES SEGUN CLASE DE RIESGO</a:t>
            </a:r>
            <a:endParaRPr lang="es-CO"/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rgbClr val="FFFF00"/>
              </a:solidFill>
            </c:spPr>
            <c:extLst>
              <c:ext xmlns:c16="http://schemas.microsoft.com/office/drawing/2014/chart" uri="{C3380CC4-5D6E-409C-BE32-E72D297353CC}">
                <c16:uniqueId val="{00000001-645A-4F68-8BD5-F4C3F39187B0}"/>
              </c:ext>
            </c:extLst>
          </c:dPt>
          <c:dPt>
            <c:idx val="1"/>
            <c:invertIfNegative val="0"/>
            <c:bubble3D val="0"/>
            <c:spPr>
              <a:solidFill>
                <a:srgbClr val="00B050"/>
              </a:solidFill>
            </c:spPr>
            <c:extLst>
              <c:ext xmlns:c16="http://schemas.microsoft.com/office/drawing/2014/chart" uri="{C3380CC4-5D6E-409C-BE32-E72D297353CC}">
                <c16:uniqueId val="{00000003-645A-4F68-8BD5-F4C3F39187B0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645A-4F68-8BD5-F4C3F39187B0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</c:spPr>
            <c:extLst>
              <c:ext xmlns:c16="http://schemas.microsoft.com/office/drawing/2014/chart" uri="{C3380CC4-5D6E-409C-BE32-E72D297353CC}">
                <c16:uniqueId val="{00000007-645A-4F68-8BD5-F4C3F39187B0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9-645A-4F68-8BD5-F4C3F39187B0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'Tablas dinámicas'!$A$175:$G$175</c:f>
              <c:strCache>
                <c:ptCount val="7"/>
                <c:pt idx="0">
                  <c:v>Físicos</c:v>
                </c:pt>
                <c:pt idx="1">
                  <c:v>Quimicos</c:v>
                </c:pt>
                <c:pt idx="2">
                  <c:v>Biológicos</c:v>
                </c:pt>
                <c:pt idx="3">
                  <c:v>Biomecánicos</c:v>
                </c:pt>
                <c:pt idx="4">
                  <c:v>Psicosociales</c:v>
                </c:pt>
                <c:pt idx="5">
                  <c:v>Riesgos naturales</c:v>
                </c:pt>
                <c:pt idx="6">
                  <c:v>Condiciones de Seguridad</c:v>
                </c:pt>
              </c:strCache>
            </c:strRef>
          </c:cat>
          <c:val>
            <c:numRef>
              <c:f>'Tablas dinámicas'!$A$177:$G$177</c:f>
              <c:numCache>
                <c:formatCode>0%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9A-4ADE-9431-AFA039E205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346945824"/>
        <c:axId val="-346942016"/>
        <c:axId val="0"/>
      </c:bar3DChart>
      <c:catAx>
        <c:axId val="-34694582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346942016"/>
        <c:crosses val="autoZero"/>
        <c:auto val="1"/>
        <c:lblAlgn val="ctr"/>
        <c:lblOffset val="100"/>
        <c:noMultiLvlLbl val="0"/>
      </c:catAx>
      <c:valAx>
        <c:axId val="-346942016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-34694582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[SC04-F08_V2.xlsx]Tablas dinámicas!Tabla dinámica1</c:name>
    <c:fmtId val="0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000" b="1">
                <a:latin typeface="Arial" panose="020B0604020202020204" pitchFamily="34" charset="0"/>
                <a:cs typeface="Arial" panose="020B0604020202020204" pitchFamily="34" charset="0"/>
              </a:rPr>
              <a:t>PLAZO DE INTERVENCIÓN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ivotFmts>
      <c:pivotFmt>
        <c:idx val="0"/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CO"/>
            </a:p>
          </c:txPr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rgbClr val="00B050"/>
          </a:solidFill>
          <a:ln>
            <a:noFill/>
          </a:ln>
          <a:effectLst/>
          <a:sp3d/>
        </c:spPr>
      </c:pivotFmt>
      <c:pivotFmt>
        <c:idx val="2"/>
        <c:spPr>
          <a:solidFill>
            <a:srgbClr val="FF0000"/>
          </a:solidFill>
          <a:ln>
            <a:noFill/>
          </a:ln>
          <a:effectLst/>
          <a:sp3d/>
        </c:spPr>
      </c:pivotFmt>
      <c:pivotFmt>
        <c:idx val="3"/>
        <c:spPr>
          <a:solidFill>
            <a:schemeClr val="accent1"/>
          </a:solidFill>
          <a:ln>
            <a:noFill/>
          </a:ln>
          <a:effectLst/>
          <a:sp3d/>
        </c:spPr>
      </c:pivotFmt>
      <c:pivotFmt>
        <c:idx val="4"/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wrap="square" lIns="38100" tIns="19050" rIns="38100" bIns="19050" anchor="ctr">
              <a:spAutoFit/>
            </a:bodyPr>
            <a:lstStyle/>
            <a:p>
              <a:pPr>
                <a:defRPr/>
              </a:pPr>
              <a:endParaRPr lang="es-CO"/>
            </a:p>
          </c:txPr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view3D>
      <c:rotX val="15"/>
      <c:rotY val="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'Tablas dinámicas'!$B$200</c:f>
              <c:strCache>
                <c:ptCount val="1"/>
                <c:pt idx="0">
                  <c:v>Total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'Tablas dinámicas'!$A$201:$A$202</c:f>
              <c:strCache>
                <c:ptCount val="1"/>
                <c:pt idx="0">
                  <c:v>(en blanco)</c:v>
                </c:pt>
              </c:strCache>
            </c:strRef>
          </c:cat>
          <c:val>
            <c:numRef>
              <c:f>'Tablas dinámicas'!$B$201:$B$202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0-8B58-482B-95DD-D7F279904639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Data val="1"/>
        <c14:dropZoneSeries val="1"/>
      </c14:pivotOptions>
    </c:ext>
  </c:extLst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[SC04-F08_V2.xlsx]Tablas dinámicas!Tabla dinámica3</c:name>
    <c:fmtId val="6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Condiciones en Salud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  <a:sp3d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'Tablas dinámicas'!$B$160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'Tablas dinámicas'!$A$161:$A$162</c:f>
              <c:strCache>
                <c:ptCount val="1"/>
                <c:pt idx="0">
                  <c:v>(en blanco)</c:v>
                </c:pt>
              </c:strCache>
            </c:strRef>
          </c:cat>
          <c:val>
            <c:numRef>
              <c:f>'Tablas dinámicas'!$B$161:$B$162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0-C9ED-4EF3-B42C-522E76A100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346942560"/>
        <c:axId val="-346944192"/>
        <c:axId val="0"/>
      </c:bar3DChart>
      <c:catAx>
        <c:axId val="-346942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-346944192"/>
        <c:crosses val="autoZero"/>
        <c:auto val="1"/>
        <c:lblAlgn val="ctr"/>
        <c:lblOffset val="100"/>
        <c:noMultiLvlLbl val="0"/>
      </c:catAx>
      <c:valAx>
        <c:axId val="-3469441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-3469425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</c14:pivotOptions>
    </c:ext>
  </c:extLst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[SC04-F08_V2.xlsx]Tablas dinámicas!Tabla dinámica2</c:name>
    <c:fmtId val="15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Intervención Matriz de Peligros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ivotFmts>
      <c:pivotFmt>
        <c:idx val="0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</c:pivotFmt>
      <c:pivotFmt>
        <c:idx val="2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</c:pivotFmt>
    </c:pivotFmts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'Tablas dinámicas'!$B$217</c:f>
              <c:strCache>
                <c:ptCount val="1"/>
                <c:pt idx="0">
                  <c:v>Total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266A-40A8-81FA-37572F6DC0E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266A-40A8-81FA-37572F6DC0E6}"/>
              </c:ext>
            </c:extLst>
          </c:dPt>
          <c:cat>
            <c:strRef>
              <c:f>'Tablas dinámicas'!$A$218:$A$219</c:f>
              <c:strCache>
                <c:ptCount val="1"/>
                <c:pt idx="0">
                  <c:v>(en blanco)</c:v>
                </c:pt>
              </c:strCache>
            </c:strRef>
          </c:cat>
          <c:val>
            <c:numRef>
              <c:f>'Tablas dinámicas'!$B$218:$B$219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4-266A-40A8-81FA-37572F6DC0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</c14:pivotOptions>
    </c:ext>
  </c:extLst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[SC04-F08_V2.xlsx]Tablas dinámicas!Tabla dinámica5</c:name>
    <c:fmtId val="16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 b="1"/>
              <a:t>Porcentaje de Cumplimiento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  <a:sp3d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'Tablas dinámicas'!$B$234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'Tablas dinámicas'!$A$235:$A$236</c:f>
              <c:strCache>
                <c:ptCount val="1"/>
                <c:pt idx="0">
                  <c:v>(en blanco)</c:v>
                </c:pt>
              </c:strCache>
            </c:strRef>
          </c:cat>
          <c:val>
            <c:numRef>
              <c:f>'Tablas dinámicas'!$B$235:$B$236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0-8F17-4DA0-9C67-2F1C45B7FD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346949632"/>
        <c:axId val="-346940928"/>
        <c:axId val="0"/>
      </c:bar3DChart>
      <c:catAx>
        <c:axId val="-346949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-346940928"/>
        <c:crosses val="autoZero"/>
        <c:auto val="1"/>
        <c:lblAlgn val="ctr"/>
        <c:lblOffset val="100"/>
        <c:noMultiLvlLbl val="0"/>
      </c:catAx>
      <c:valAx>
        <c:axId val="-3469409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-34694963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</c14:pivotOptions>
    </c:ext>
  </c:extLst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[SC04-F08_V2.xlsx]Tablas dinámicas!Tabla dinámica6</c:name>
    <c:fmtId val="17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Eficacia plan de acción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  <a:sp3d/>
        </c:spPr>
        <c:marker>
          <c:symbol val="none"/>
        </c:marker>
      </c:pivotFmt>
      <c:pivotFmt>
        <c:idx val="1"/>
        <c:spPr>
          <a:solidFill>
            <a:schemeClr val="accent1"/>
          </a:solidFill>
          <a:ln>
            <a:noFill/>
          </a:ln>
          <a:effectLst/>
          <a:sp3d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'Tablas dinámicas'!$B$250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'Tablas dinámicas'!$A$251:$A$252</c:f>
              <c:strCache>
                <c:ptCount val="1"/>
                <c:pt idx="0">
                  <c:v>(en blanco)</c:v>
                </c:pt>
              </c:strCache>
            </c:strRef>
          </c:cat>
          <c:val>
            <c:numRef>
              <c:f>'Tablas dinámicas'!$B$251:$B$252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0-85C5-4660-AFDF-C9B7CD9823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346950176"/>
        <c:axId val="-346943648"/>
        <c:axId val="0"/>
      </c:bar3DChart>
      <c:catAx>
        <c:axId val="-346950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-346943648"/>
        <c:crosses val="autoZero"/>
        <c:auto val="1"/>
        <c:lblAlgn val="ctr"/>
        <c:lblOffset val="100"/>
        <c:noMultiLvlLbl val="0"/>
      </c:catAx>
      <c:valAx>
        <c:axId val="-3469436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-34695017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</c14:pivotOptions>
    </c:ext>
  </c:extLst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[SC04-F08_V2.xlsx]Tablas dinámicas!Tabla dinámica16</c:name>
    <c:fmtId val="18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Estado</a:t>
            </a:r>
            <a:r>
              <a:rPr lang="en-US" b="1" baseline="0"/>
              <a:t> del reporte</a:t>
            </a:r>
            <a:endParaRPr lang="en-US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ivotFmts>
      <c:pivotFmt>
        <c:idx val="0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</c:pivotFmt>
      <c:pivotFmt>
        <c:idx val="2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</c:pivotFmt>
    </c:pivotFmts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'Tablas dinámicas'!$B$269</c:f>
              <c:strCache>
                <c:ptCount val="1"/>
                <c:pt idx="0">
                  <c:v>Total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617B-466D-A9E7-E81D9A2C14E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617B-466D-A9E7-E81D9A2C14E0}"/>
              </c:ext>
            </c:extLst>
          </c:dPt>
          <c:cat>
            <c:strRef>
              <c:f>'Tablas dinámicas'!$A$270:$A$271</c:f>
              <c:strCache>
                <c:ptCount val="1"/>
                <c:pt idx="0">
                  <c:v>(en blanco)</c:v>
                </c:pt>
              </c:strCache>
            </c:strRef>
          </c:cat>
          <c:val>
            <c:numRef>
              <c:f>'Tablas dinámicas'!$B$270:$B$271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4-617B-466D-A9E7-E81D9A2C14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</c14:pivotOptions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[SC04-F08_V2.xlsx]Tablas dinámicas!Tabla dinámica7</c:name>
    <c:fmtId val="2"/>
  </c:pivotSource>
  <c:chart>
    <c:title>
      <c:tx>
        <c:rich>
          <a:bodyPr/>
          <a:lstStyle/>
          <a:p>
            <a:pPr>
              <a:defRPr/>
            </a:pPr>
            <a:r>
              <a:rPr lang="en-US"/>
              <a:t>Sitio Donde se Presenta</a:t>
            </a:r>
            <a:r>
              <a:rPr lang="en-US" baseline="0"/>
              <a:t> el Evento</a:t>
            </a:r>
            <a:endParaRPr lang="en-US"/>
          </a:p>
        </c:rich>
      </c:tx>
      <c:overlay val="0"/>
    </c:title>
    <c:autoTitleDeleted val="0"/>
    <c:pivotFmts>
      <c:pivotFmt>
        <c:idx val="0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2">
              <a:lumMod val="75000"/>
            </a:schemeClr>
          </a:solidFill>
        </c:spPr>
      </c:pivotFmt>
      <c:pivotFmt>
        <c:idx val="2"/>
        <c:spPr>
          <a:solidFill>
            <a:srgbClr val="00B050"/>
          </a:solidFill>
        </c:spPr>
      </c:pivotFmt>
      <c:pivotFmt>
        <c:idx val="3"/>
        <c:spPr>
          <a:solidFill>
            <a:srgbClr val="FFFF00"/>
          </a:solidFill>
        </c:spPr>
      </c:pivotFmt>
      <c:pivotFmt>
        <c:idx val="4"/>
        <c:spPr>
          <a:solidFill>
            <a:srgbClr val="0070C0"/>
          </a:solidFill>
        </c:spPr>
      </c:pivotFmt>
      <c:pivotFmt>
        <c:idx val="5"/>
        <c:spPr>
          <a:solidFill>
            <a:schemeClr val="accent3">
              <a:lumMod val="75000"/>
            </a:schemeClr>
          </a:solidFill>
        </c:spPr>
      </c:pivotFmt>
      <c:pivotFmt>
        <c:idx val="6"/>
        <c:spPr>
          <a:solidFill>
            <a:schemeClr val="accent6">
              <a:lumMod val="75000"/>
            </a:schemeClr>
          </a:solidFill>
        </c:spPr>
      </c:pivotFmt>
      <c:pivotFmt>
        <c:idx val="7"/>
        <c:spPr>
          <a:solidFill>
            <a:schemeClr val="accent4">
              <a:lumMod val="75000"/>
            </a:schemeClr>
          </a:solidFill>
        </c:spPr>
      </c:pivotFmt>
      <c:pivotFmt>
        <c:idx val="8"/>
        <c:spPr>
          <a:solidFill>
            <a:schemeClr val="tx2">
              <a:lumMod val="60000"/>
              <a:lumOff val="40000"/>
            </a:schemeClr>
          </a:solidFill>
        </c:spPr>
      </c:pivotFmt>
    </c:pivotFmts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'Tablas dinámicas'!$B$23</c:f>
              <c:strCache>
                <c:ptCount val="1"/>
                <c:pt idx="0">
                  <c:v>Total</c:v>
                </c:pt>
              </c:strCache>
            </c:strRef>
          </c:tx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AFC5-46D6-A569-9E810DF5D475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AFC5-46D6-A569-9E810DF5D475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AFC5-46D6-A569-9E810DF5D475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AFC5-46D6-A569-9E810DF5D475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AFC5-46D6-A569-9E810DF5D475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AFC5-46D6-A569-9E810DF5D475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AFC5-46D6-A569-9E810DF5D475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F-AFC5-46D6-A569-9E810DF5D475}"/>
              </c:ext>
            </c:extLst>
          </c:dPt>
          <c:dLbls>
            <c:spPr/>
            <c:txPr>
              <a:bodyPr/>
              <a:lstStyle/>
              <a:p>
                <a:pPr>
                  <a:defRPr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'Tablas dinámicas'!$A$24:$A$25</c:f>
              <c:strCache>
                <c:ptCount val="1"/>
                <c:pt idx="0">
                  <c:v>(en blanco)</c:v>
                </c:pt>
              </c:strCache>
            </c:strRef>
          </c:cat>
          <c:val>
            <c:numRef>
              <c:f>'Tablas dinámicas'!$B$24:$B$25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0-F6B4-457A-B135-F20A27511C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552844832"/>
        <c:axId val="-552848096"/>
        <c:axId val="0"/>
      </c:bar3DChart>
      <c:catAx>
        <c:axId val="-55284483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-552848096"/>
        <c:crosses val="autoZero"/>
        <c:auto val="1"/>
        <c:lblAlgn val="ctr"/>
        <c:lblOffset val="100"/>
        <c:noMultiLvlLbl val="0"/>
      </c:catAx>
      <c:valAx>
        <c:axId val="-55284809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55284483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</c14:pivotOptions>
    </c:ext>
  </c:extLs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[SC04-F08_V2.xlsx]Tablas dinámicas!Tabla dinámica8</c:name>
    <c:fmtId val="4"/>
  </c:pivotSource>
  <c:chart>
    <c:title>
      <c:tx>
        <c:rich>
          <a:bodyPr/>
          <a:lstStyle/>
          <a:p>
            <a:pPr>
              <a:defRPr/>
            </a:pPr>
            <a:r>
              <a:rPr lang="en-US"/>
              <a:t>Tarjetas r</a:t>
            </a:r>
            <a:r>
              <a:rPr lang="en-US" baseline="0"/>
              <a:t>eportadas</a:t>
            </a:r>
            <a:endParaRPr lang="en-US"/>
          </a:p>
        </c:rich>
      </c:tx>
      <c:overlay val="0"/>
    </c:title>
    <c:autoTitleDeleted val="0"/>
    <c:pivotFmts>
      <c:pivotFmt>
        <c:idx val="0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rgbClr val="92D050"/>
          </a:solidFill>
        </c:spPr>
      </c:pivotFmt>
      <c:pivotFmt>
        <c:idx val="2"/>
        <c:spPr>
          <a:solidFill>
            <a:schemeClr val="accent5">
              <a:lumMod val="60000"/>
              <a:lumOff val="40000"/>
            </a:schemeClr>
          </a:solidFill>
        </c:spPr>
      </c:pivotFmt>
      <c:pivotFmt>
        <c:idx val="3"/>
        <c:spPr>
          <a:solidFill>
            <a:schemeClr val="accent2"/>
          </a:solidFill>
        </c:spPr>
      </c:pivotFmt>
      <c:pivotFmt>
        <c:idx val="4"/>
        <c:spPr>
          <a:solidFill>
            <a:schemeClr val="accent6">
              <a:lumMod val="75000"/>
            </a:schemeClr>
          </a:solidFill>
        </c:spPr>
      </c:pivotFmt>
      <c:pivotFmt>
        <c:idx val="5"/>
        <c:spPr>
          <a:solidFill>
            <a:srgbClr val="FFFF00"/>
          </a:solidFill>
        </c:spPr>
      </c:pivotFmt>
      <c:pivotFmt>
        <c:idx val="6"/>
      </c:pivotFmt>
      <c:pivotFmt>
        <c:idx val="7"/>
      </c:pivotFmt>
      <c:pivotFmt>
        <c:idx val="8"/>
        <c:marker>
          <c:symbol val="none"/>
        </c:marker>
      </c:pivotFmt>
      <c:pivotFmt>
        <c:idx val="9"/>
      </c:pivotFmt>
      <c:pivotFmt>
        <c:idx val="10"/>
      </c:pivotFmt>
      <c:pivotFmt>
        <c:idx val="11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2"/>
      </c:pivotFmt>
      <c:pivotFmt>
        <c:idx val="13"/>
      </c:pivotFmt>
      <c:pivotFmt>
        <c:idx val="14"/>
        <c:marker>
          <c:symbol val="none"/>
        </c:marker>
      </c:pivotFmt>
    </c:pivotFmts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'Tablas dinámicas'!$B$40:$B$41</c:f>
              <c:strCache>
                <c:ptCount val="1"/>
                <c:pt idx="0">
                  <c:v>(en blanco)</c:v>
                </c:pt>
              </c:strCache>
            </c:strRef>
          </c:tx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FCFD-47C0-9DFA-373E090C1506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FCFD-47C0-9DFA-373E090C1506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FCFD-47C0-9DFA-373E090C1506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C648-433B-A4FD-4BC06782ABD8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C648-433B-A4FD-4BC06782ABD8}"/>
              </c:ext>
            </c:extLst>
          </c:dPt>
          <c:cat>
            <c:strRef>
              <c:f>'Tablas dinámicas'!$A$42:$A$43</c:f>
              <c:strCache>
                <c:ptCount val="1"/>
                <c:pt idx="0">
                  <c:v>1</c:v>
                </c:pt>
              </c:strCache>
            </c:strRef>
          </c:cat>
          <c:val>
            <c:numRef>
              <c:f>'Tablas dinámicas'!$B$42:$B$43</c:f>
              <c:numCache>
                <c:formatCode>General</c:formatCode>
                <c:ptCount val="1"/>
                <c:pt idx="0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F3-4834-9207-C87DA2E36F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552847552"/>
        <c:axId val="-552842112"/>
        <c:axId val="0"/>
      </c:bar3DChart>
      <c:catAx>
        <c:axId val="-55284755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552842112"/>
        <c:crosses val="autoZero"/>
        <c:auto val="1"/>
        <c:lblAlgn val="ctr"/>
        <c:lblOffset val="100"/>
        <c:noMultiLvlLbl val="0"/>
      </c:catAx>
      <c:valAx>
        <c:axId val="-552842112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-552847552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sVisible val="1"/>
      </c14:pivotOptions>
    </c:ext>
  </c:extLst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[SC04-F08_V2.xlsx]Tablas dinámicas!Tabla dinámica9</c:name>
    <c:fmtId val="5"/>
  </c:pivotSource>
  <c:chart>
    <c:title>
      <c:tx>
        <c:rich>
          <a:bodyPr/>
          <a:lstStyle/>
          <a:p>
            <a:pPr>
              <a:defRPr/>
            </a:pPr>
            <a:r>
              <a:rPr lang="en-US"/>
              <a:t>Riesgo</a:t>
            </a:r>
            <a:r>
              <a:rPr lang="en-US" baseline="0"/>
              <a:t> Físico</a:t>
            </a:r>
            <a:endParaRPr lang="en-US"/>
          </a:p>
        </c:rich>
      </c:tx>
      <c:overlay val="0"/>
    </c:title>
    <c:autoTitleDeleted val="0"/>
    <c:pivotFmts>
      <c:pivotFmt>
        <c:idx val="0"/>
        <c:spPr>
          <a:solidFill>
            <a:schemeClr val="accent3">
              <a:lumMod val="40000"/>
              <a:lumOff val="60000"/>
            </a:schemeClr>
          </a:solidFill>
        </c:spPr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'Tablas dinámicas'!$B$59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</c:spPr>
          <c:invertIfNegative val="0"/>
          <c:dLbls>
            <c:spPr/>
            <c:txPr>
              <a:bodyPr/>
              <a:lstStyle/>
              <a:p>
                <a:pPr>
                  <a:defRPr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'Tablas dinámicas'!$A$60:$A$61</c:f>
              <c:strCache>
                <c:ptCount val="1"/>
                <c:pt idx="0">
                  <c:v>(en blanco)</c:v>
                </c:pt>
              </c:strCache>
            </c:strRef>
          </c:cat>
          <c:val>
            <c:numRef>
              <c:f>'Tablas dinámicas'!$B$60:$B$61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0-1F24-48B9-8829-C3015BE00E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769021824"/>
        <c:axId val="-769021280"/>
        <c:axId val="0"/>
      </c:bar3DChart>
      <c:catAx>
        <c:axId val="-7690218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-769021280"/>
        <c:crosses val="autoZero"/>
        <c:auto val="1"/>
        <c:lblAlgn val="ctr"/>
        <c:lblOffset val="100"/>
        <c:noMultiLvlLbl val="0"/>
      </c:catAx>
      <c:valAx>
        <c:axId val="-76902128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76902182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</c14:pivotOptions>
    </c:ext>
  </c:extLst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[SC04-F08_V2.xlsx]Tablas dinámicas!Tabla dinámica10</c:name>
    <c:fmtId val="5"/>
  </c:pivotSource>
  <c:chart>
    <c:title>
      <c:tx>
        <c:rich>
          <a:bodyPr/>
          <a:lstStyle/>
          <a:p>
            <a:pPr>
              <a:defRPr/>
            </a:pPr>
            <a:r>
              <a:rPr lang="es-CO"/>
              <a:t>Riesgo Químico</a:t>
            </a:r>
          </a:p>
        </c:rich>
      </c:tx>
      <c:overlay val="0"/>
    </c:title>
    <c:autoTitleDeleted val="0"/>
    <c:pivotFmts>
      <c:pivotFmt>
        <c:idx val="0"/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wrap="square" lIns="38100" tIns="19050" rIns="38100" bIns="19050" anchor="ctr">
              <a:spAutoFit/>
            </a:bodyPr>
            <a:lstStyle/>
            <a:p>
              <a:pPr>
                <a:defRPr/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rgbClr val="FFC000"/>
          </a:solidFill>
        </c:spPr>
        <c:dLbl>
          <c:idx val="0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rgbClr val="00B050"/>
          </a:solidFill>
        </c:spPr>
        <c:dLbl>
          <c:idx val="0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'Tablas dinámicas'!$B$71</c:f>
              <c:strCache>
                <c:ptCount val="1"/>
                <c:pt idx="0">
                  <c:v>Total</c:v>
                </c:pt>
              </c:strCache>
            </c:strRef>
          </c:tx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819B-45B0-8D3E-4708B4CBA984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819B-45B0-8D3E-4708B4CBA98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'Tablas dinámicas'!$A$72:$A$73</c:f>
              <c:strCache>
                <c:ptCount val="1"/>
                <c:pt idx="0">
                  <c:v>(en blanco)</c:v>
                </c:pt>
              </c:strCache>
            </c:strRef>
          </c:cat>
          <c:val>
            <c:numRef>
              <c:f>'Tablas dinámicas'!$B$72:$B$73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0-38E5-4AA7-9FE3-A03FE69F43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769025632"/>
        <c:axId val="-769024000"/>
        <c:axId val="0"/>
      </c:bar3DChart>
      <c:catAx>
        <c:axId val="-76902563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-769024000"/>
        <c:crosses val="autoZero"/>
        <c:auto val="1"/>
        <c:lblAlgn val="ctr"/>
        <c:lblOffset val="100"/>
        <c:noMultiLvlLbl val="0"/>
      </c:catAx>
      <c:valAx>
        <c:axId val="-7690240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76902563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</c14:pivotOptions>
    </c:ext>
  </c:extLst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[SC04-F08_V2.xlsx]Tablas dinámicas!Tabla dinámica12</c:name>
    <c:fmtId val="5"/>
  </c:pivotSource>
  <c:chart>
    <c:title>
      <c:tx>
        <c:rich>
          <a:bodyPr/>
          <a:lstStyle/>
          <a:p>
            <a:pPr>
              <a:defRPr/>
            </a:pPr>
            <a:r>
              <a:rPr lang="en-US"/>
              <a:t>Riesgo Biológico</a:t>
            </a:r>
          </a:p>
        </c:rich>
      </c:tx>
      <c:overlay val="0"/>
    </c:title>
    <c:autoTitleDeleted val="0"/>
    <c:pivotFmts>
      <c:pivotFmt>
        <c:idx val="0"/>
        <c:spPr>
          <a:solidFill>
            <a:schemeClr val="accent5">
              <a:lumMod val="40000"/>
              <a:lumOff val="60000"/>
            </a:schemeClr>
          </a:solidFill>
        </c:spPr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'Tablas dinámicas'!$B$82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</c:spPr>
          <c:invertIfNegative val="0"/>
          <c:dLbls>
            <c:spPr/>
            <c:txPr>
              <a:bodyPr/>
              <a:lstStyle/>
              <a:p>
                <a:pPr>
                  <a:defRPr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'Tablas dinámicas'!$A$83:$A$84</c:f>
              <c:strCache>
                <c:ptCount val="1"/>
                <c:pt idx="0">
                  <c:v>(en blanco)</c:v>
                </c:pt>
              </c:strCache>
            </c:strRef>
          </c:cat>
          <c:val>
            <c:numRef>
              <c:f>'Tablas dinámicas'!$B$83:$B$84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0-AD37-4A60-89BC-1F66B82F57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769020736"/>
        <c:axId val="-407544032"/>
        <c:axId val="0"/>
      </c:bar3DChart>
      <c:catAx>
        <c:axId val="-7690207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-407544032"/>
        <c:crosses val="autoZero"/>
        <c:auto val="1"/>
        <c:lblAlgn val="ctr"/>
        <c:lblOffset val="100"/>
        <c:noMultiLvlLbl val="0"/>
      </c:catAx>
      <c:valAx>
        <c:axId val="-40754403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76902073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sVisible val="1"/>
      </c14:pivotOptions>
    </c:ext>
  </c:extLst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[SC04-F08_V2.xlsx]Tablas dinámicas!Tabla dinámica11</c:name>
    <c:fmtId val="5"/>
  </c:pivotSource>
  <c:chart>
    <c:title>
      <c:tx>
        <c:rich>
          <a:bodyPr/>
          <a:lstStyle/>
          <a:p>
            <a:pPr>
              <a:defRPr/>
            </a:pPr>
            <a:r>
              <a:rPr lang="es-CO"/>
              <a:t>Riesgo Biomecánico</a:t>
            </a:r>
          </a:p>
        </c:rich>
      </c:tx>
      <c:overlay val="0"/>
    </c:title>
    <c:autoTitleDeleted val="0"/>
    <c:pivotFmts>
      <c:pivotFmt>
        <c:idx val="0"/>
        <c:spPr>
          <a:solidFill>
            <a:schemeClr val="accent6">
              <a:lumMod val="60000"/>
              <a:lumOff val="40000"/>
            </a:schemeClr>
          </a:solidFill>
        </c:spPr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</c:pivotFmt>
    </c:pivotFmts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'Tablas dinámicas'!$B$95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6570-4931-B26B-35D907929D6D}"/>
              </c:ext>
            </c:extLst>
          </c:dPt>
          <c:dLbls>
            <c:spPr/>
            <c:txPr>
              <a:bodyPr/>
              <a:lstStyle/>
              <a:p>
                <a:pPr>
                  <a:defRPr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'Tablas dinámicas'!$A$96:$A$97</c:f>
              <c:strCache>
                <c:ptCount val="1"/>
                <c:pt idx="0">
                  <c:v>(en blanco)</c:v>
                </c:pt>
              </c:strCache>
            </c:strRef>
          </c:cat>
          <c:val>
            <c:numRef>
              <c:f>'Tablas dinámicas'!$B$96:$B$97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0-2BDD-41B9-8EF8-EEB5CC4B42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407543488"/>
        <c:axId val="-407542944"/>
        <c:axId val="0"/>
      </c:bar3DChart>
      <c:catAx>
        <c:axId val="-4075434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-407542944"/>
        <c:crosses val="autoZero"/>
        <c:auto val="1"/>
        <c:lblAlgn val="ctr"/>
        <c:lblOffset val="100"/>
        <c:noMultiLvlLbl val="0"/>
      </c:catAx>
      <c:valAx>
        <c:axId val="-40754294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40754348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sVisible val="1"/>
      </c14:pivotOptions>
    </c:ext>
  </c:extLst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[SC04-F08_V2.xlsx]Tablas dinámicas!Tabla dinámica13</c:name>
    <c:fmtId val="5"/>
  </c:pivotSource>
  <c:chart>
    <c:title>
      <c:tx>
        <c:rich>
          <a:bodyPr/>
          <a:lstStyle/>
          <a:p>
            <a:pPr>
              <a:defRPr/>
            </a:pPr>
            <a:r>
              <a:rPr lang="en-US"/>
              <a:t>Riesgo Psicosocial</a:t>
            </a:r>
          </a:p>
        </c:rich>
      </c:tx>
      <c:overlay val="0"/>
    </c:title>
    <c:autoTitleDeleted val="0"/>
    <c:pivotFmts>
      <c:pivotFmt>
        <c:idx val="0"/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wrap="square" lIns="38100" tIns="19050" rIns="38100" bIns="19050" anchor="ctr">
              <a:spAutoFit/>
            </a:bodyPr>
            <a:lstStyle/>
            <a:p>
              <a:pPr>
                <a:defRPr/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'Tablas dinámicas'!$B$110</c:f>
              <c:strCache>
                <c:ptCount val="1"/>
                <c:pt idx="0">
                  <c:v>Total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'Tablas dinámicas'!$A$111:$A$112</c:f>
              <c:strCache>
                <c:ptCount val="1"/>
                <c:pt idx="0">
                  <c:v>(en blanco)</c:v>
                </c:pt>
              </c:strCache>
            </c:strRef>
          </c:cat>
          <c:val>
            <c:numRef>
              <c:f>'Tablas dinámicas'!$B$111:$B$112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0-4B16-4FEB-98D9-53D937A544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407542400"/>
        <c:axId val="-407541856"/>
        <c:axId val="0"/>
      </c:bar3DChart>
      <c:catAx>
        <c:axId val="-4075424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-407541856"/>
        <c:crosses val="autoZero"/>
        <c:auto val="1"/>
        <c:lblAlgn val="ctr"/>
        <c:lblOffset val="100"/>
        <c:noMultiLvlLbl val="0"/>
      </c:catAx>
      <c:valAx>
        <c:axId val="-40754185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40754240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</c14:pivotOptions>
    </c:ext>
  </c:extLst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[SC04-F08_V2.xlsx]Tablas dinámicas!Tabla dinámica14</c:name>
    <c:fmtId val="5"/>
  </c:pivotSource>
  <c:chart>
    <c:title>
      <c:tx>
        <c:rich>
          <a:bodyPr/>
          <a:lstStyle/>
          <a:p>
            <a:pPr>
              <a:defRPr/>
            </a:pPr>
            <a:r>
              <a:rPr lang="es-CO"/>
              <a:t>Riesgo Naturales</a:t>
            </a:r>
          </a:p>
        </c:rich>
      </c:tx>
      <c:overlay val="0"/>
    </c:title>
    <c:autoTitleDeleted val="0"/>
    <c:pivotFmts>
      <c:pivotFmt>
        <c:idx val="0"/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wrap="square" lIns="38100" tIns="19050" rIns="38100" bIns="19050" anchor="ctr">
              <a:spAutoFit/>
            </a:bodyPr>
            <a:lstStyle/>
            <a:p>
              <a:pPr>
                <a:defRPr/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'Tablas dinámicas'!$B$123</c:f>
              <c:strCache>
                <c:ptCount val="1"/>
                <c:pt idx="0">
                  <c:v>Total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'Tablas dinámicas'!$A$124:$A$125</c:f>
              <c:strCache>
                <c:ptCount val="1"/>
                <c:pt idx="0">
                  <c:v>(en blanco)</c:v>
                </c:pt>
              </c:strCache>
            </c:strRef>
          </c:cat>
          <c:val>
            <c:numRef>
              <c:f>'Tablas dinámicas'!$B$124:$B$125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0-A731-4E2E-B53C-0DEF0DF8EB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407541312"/>
        <c:axId val="-496580944"/>
        <c:axId val="0"/>
      </c:bar3DChart>
      <c:catAx>
        <c:axId val="-40754131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-496580944"/>
        <c:crosses val="autoZero"/>
        <c:auto val="1"/>
        <c:lblAlgn val="ctr"/>
        <c:lblOffset val="100"/>
        <c:noMultiLvlLbl val="0"/>
      </c:catAx>
      <c:valAx>
        <c:axId val="-49658094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40754131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</c14:pivotOptions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29</xdr:col>
      <xdr:colOff>296356</xdr:colOff>
      <xdr:row>1</xdr:row>
      <xdr:rowOff>64650</xdr:rowOff>
    </xdr:from>
    <xdr:to>
      <xdr:col>30</xdr:col>
      <xdr:colOff>762001</xdr:colOff>
      <xdr:row>1</xdr:row>
      <xdr:rowOff>1265463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266463" y="255150"/>
          <a:ext cx="1336502" cy="1200813"/>
        </a:xfrm>
        <a:prstGeom prst="rect">
          <a:avLst/>
        </a:prstGeom>
      </xdr:spPr>
    </xdr:pic>
    <xdr:clientData/>
  </xdr:twoCellAnchor>
  <xdr:twoCellAnchor>
    <xdr:from>
      <xdr:col>0</xdr:col>
      <xdr:colOff>628650</xdr:colOff>
      <xdr:row>1</xdr:row>
      <xdr:rowOff>171449</xdr:rowOff>
    </xdr:from>
    <xdr:to>
      <xdr:col>4</xdr:col>
      <xdr:colOff>438150</xdr:colOff>
      <xdr:row>1</xdr:row>
      <xdr:rowOff>1203240</xdr:rowOff>
    </xdr:to>
    <xdr:pic>
      <xdr:nvPicPr>
        <xdr:cNvPr id="2" name="Imagen 7">
          <a:extLst>
            <a:ext uri="{FF2B5EF4-FFF2-40B4-BE49-F238E27FC236}">
              <a16:creationId xmlns:a16="http://schemas.microsoft.com/office/drawing/2014/main" id="{5106776E-0FD6-49C9-876E-BA8B2603A2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361949"/>
          <a:ext cx="3400425" cy="10317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19049</xdr:colOff>
      <xdr:row>1</xdr:row>
      <xdr:rowOff>14286</xdr:rowOff>
    </xdr:from>
    <xdr:to>
      <xdr:col>6</xdr:col>
      <xdr:colOff>9524</xdr:colOff>
      <xdr:row>16</xdr:row>
      <xdr:rowOff>47625</xdr:rowOff>
    </xdr:to>
    <xdr:graphicFrame macro="">
      <xdr:nvGraphicFramePr>
        <xdr:cNvPr id="7" name="6 Gráfico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0</xdr:colOff>
      <xdr:row>18</xdr:row>
      <xdr:rowOff>9525</xdr:rowOff>
    </xdr:from>
    <xdr:to>
      <xdr:col>6</xdr:col>
      <xdr:colOff>9525</xdr:colOff>
      <xdr:row>33</xdr:row>
      <xdr:rowOff>161925</xdr:rowOff>
    </xdr:to>
    <xdr:graphicFrame macro="">
      <xdr:nvGraphicFramePr>
        <xdr:cNvPr id="9" name="8 Gráfico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552450</xdr:colOff>
      <xdr:row>34</xdr:row>
      <xdr:rowOff>157161</xdr:rowOff>
    </xdr:from>
    <xdr:to>
      <xdr:col>7</xdr:col>
      <xdr:colOff>466725</xdr:colOff>
      <xdr:row>49</xdr:row>
      <xdr:rowOff>142874</xdr:rowOff>
    </xdr:to>
    <xdr:graphicFrame macro="">
      <xdr:nvGraphicFramePr>
        <xdr:cNvPr id="11" name="10 Gráfico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828674</xdr:colOff>
      <xdr:row>51</xdr:row>
      <xdr:rowOff>19050</xdr:rowOff>
    </xdr:from>
    <xdr:to>
      <xdr:col>6</xdr:col>
      <xdr:colOff>952500</xdr:colOff>
      <xdr:row>65</xdr:row>
      <xdr:rowOff>133350</xdr:rowOff>
    </xdr:to>
    <xdr:graphicFrame macro="">
      <xdr:nvGraphicFramePr>
        <xdr:cNvPr id="13" name="12 Gráfico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838200</xdr:colOff>
      <xdr:row>66</xdr:row>
      <xdr:rowOff>171450</xdr:rowOff>
    </xdr:from>
    <xdr:to>
      <xdr:col>6</xdr:col>
      <xdr:colOff>952500</xdr:colOff>
      <xdr:row>80</xdr:row>
      <xdr:rowOff>76200</xdr:rowOff>
    </xdr:to>
    <xdr:graphicFrame macro="">
      <xdr:nvGraphicFramePr>
        <xdr:cNvPr id="16" name="15 Gráfico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762000</xdr:colOff>
      <xdr:row>81</xdr:row>
      <xdr:rowOff>52387</xdr:rowOff>
    </xdr:from>
    <xdr:to>
      <xdr:col>6</xdr:col>
      <xdr:colOff>990600</xdr:colOff>
      <xdr:row>93</xdr:row>
      <xdr:rowOff>133350</xdr:rowOff>
    </xdr:to>
    <xdr:graphicFrame macro="">
      <xdr:nvGraphicFramePr>
        <xdr:cNvPr id="17" name="16 Gráfico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752474</xdr:colOff>
      <xdr:row>94</xdr:row>
      <xdr:rowOff>52387</xdr:rowOff>
    </xdr:from>
    <xdr:to>
      <xdr:col>6</xdr:col>
      <xdr:colOff>971549</xdr:colOff>
      <xdr:row>108</xdr:row>
      <xdr:rowOff>38100</xdr:rowOff>
    </xdr:to>
    <xdr:graphicFrame macro="">
      <xdr:nvGraphicFramePr>
        <xdr:cNvPr id="18" name="17 Gráfico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723899</xdr:colOff>
      <xdr:row>108</xdr:row>
      <xdr:rowOff>166687</xdr:rowOff>
    </xdr:from>
    <xdr:to>
      <xdr:col>6</xdr:col>
      <xdr:colOff>962024</xdr:colOff>
      <xdr:row>121</xdr:row>
      <xdr:rowOff>114300</xdr:rowOff>
    </xdr:to>
    <xdr:graphicFrame macro="">
      <xdr:nvGraphicFramePr>
        <xdr:cNvPr id="19" name="18 Gráfico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</xdr:col>
      <xdr:colOff>685799</xdr:colOff>
      <xdr:row>122</xdr:row>
      <xdr:rowOff>128587</xdr:rowOff>
    </xdr:from>
    <xdr:to>
      <xdr:col>6</xdr:col>
      <xdr:colOff>942974</xdr:colOff>
      <xdr:row>137</xdr:row>
      <xdr:rowOff>14287</xdr:rowOff>
    </xdr:to>
    <xdr:graphicFrame macro="">
      <xdr:nvGraphicFramePr>
        <xdr:cNvPr id="21" name="20 Gráfico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</xdr:col>
      <xdr:colOff>542924</xdr:colOff>
      <xdr:row>137</xdr:row>
      <xdr:rowOff>176212</xdr:rowOff>
    </xdr:from>
    <xdr:to>
      <xdr:col>6</xdr:col>
      <xdr:colOff>962025</xdr:colOff>
      <xdr:row>156</xdr:row>
      <xdr:rowOff>171450</xdr:rowOff>
    </xdr:to>
    <xdr:graphicFrame macro="">
      <xdr:nvGraphicFramePr>
        <xdr:cNvPr id="22" name="21 Gráfico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380998</xdr:colOff>
      <xdr:row>178</xdr:row>
      <xdr:rowOff>14287</xdr:rowOff>
    </xdr:from>
    <xdr:to>
      <xdr:col>6</xdr:col>
      <xdr:colOff>885824</xdr:colOff>
      <xdr:row>196</xdr:row>
      <xdr:rowOff>161925</xdr:rowOff>
    </xdr:to>
    <xdr:graphicFrame macro="">
      <xdr:nvGraphicFramePr>
        <xdr:cNvPr id="23" name="22 Gráfico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3</xdr:col>
      <xdr:colOff>0</xdr:colOff>
      <xdr:row>199</xdr:row>
      <xdr:rowOff>42862</xdr:rowOff>
    </xdr:from>
    <xdr:to>
      <xdr:col>6</xdr:col>
      <xdr:colOff>133350</xdr:colOff>
      <xdr:row>212</xdr:row>
      <xdr:rowOff>171450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2</xdr:col>
      <xdr:colOff>457200</xdr:colOff>
      <xdr:row>157</xdr:row>
      <xdr:rowOff>157162</xdr:rowOff>
    </xdr:from>
    <xdr:to>
      <xdr:col>6</xdr:col>
      <xdr:colOff>1219200</xdr:colOff>
      <xdr:row>172</xdr:row>
      <xdr:rowOff>42862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</xdr:col>
      <xdr:colOff>0</xdr:colOff>
      <xdr:row>214</xdr:row>
      <xdr:rowOff>147637</xdr:rowOff>
    </xdr:from>
    <xdr:to>
      <xdr:col>6</xdr:col>
      <xdr:colOff>1409700</xdr:colOff>
      <xdr:row>229</xdr:row>
      <xdr:rowOff>33337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2</xdr:col>
      <xdr:colOff>628650</xdr:colOff>
      <xdr:row>231</xdr:row>
      <xdr:rowOff>157162</xdr:rowOff>
    </xdr:from>
    <xdr:to>
      <xdr:col>6</xdr:col>
      <xdr:colOff>1390650</xdr:colOff>
      <xdr:row>246</xdr:row>
      <xdr:rowOff>42862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3</xdr:col>
      <xdr:colOff>190500</xdr:colOff>
      <xdr:row>248</xdr:row>
      <xdr:rowOff>138112</xdr:rowOff>
    </xdr:from>
    <xdr:to>
      <xdr:col>7</xdr:col>
      <xdr:colOff>114300</xdr:colOff>
      <xdr:row>263</xdr:row>
      <xdr:rowOff>23812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3</xdr:col>
      <xdr:colOff>28575</xdr:colOff>
      <xdr:row>266</xdr:row>
      <xdr:rowOff>157162</xdr:rowOff>
    </xdr:from>
    <xdr:to>
      <xdr:col>6</xdr:col>
      <xdr:colOff>1438275</xdr:colOff>
      <xdr:row>281</xdr:row>
      <xdr:rowOff>42862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arcela Rodríguez Lizcano" refreshedDate="44033.864985995373" createdVersion="5" refreshedVersion="5" minRefreshableVersion="3" recordCount="15" xr:uid="{00000000-000A-0000-FFFF-FFFF02000000}">
  <cacheSource type="worksheet">
    <worksheetSource ref="B5:AG20" sheet="SC04-F08-Cuadro de seguimiento"/>
  </cacheSource>
  <cacheFields count="31">
    <cacheField name="MES" numFmtId="0">
      <sharedItems containsSemiMixedTypes="0" containsString="0" containsNumber="1" containsInteger="1" minValue="1" maxValue="6" count="2">
        <n v="1"/>
        <n v="6" u="1"/>
      </sharedItems>
    </cacheField>
    <cacheField name="Fecha recibido " numFmtId="0">
      <sharedItems containsNonDate="0" containsString="0" containsBlank="1"/>
    </cacheField>
    <cacheField name="Quien reporta" numFmtId="49">
      <sharedItems containsNonDate="0" containsString="0" containsBlank="1"/>
    </cacheField>
    <cacheField name="Nombre de quien reporta" numFmtId="0">
      <sharedItems containsNonDate="0" containsString="0" containsBlank="1"/>
    </cacheField>
    <cacheField name="Dependencia o Grupo al cual pertenence" numFmtId="0">
      <sharedItems containsNonDate="0" containsString="0" containsBlank="1"/>
    </cacheField>
    <cacheField name="Tipo de reporte" numFmtId="49">
      <sharedItems containsNonDate="0" containsBlank="1" count="2">
        <m/>
        <s v="Condición insegura" u="1"/>
      </sharedItems>
    </cacheField>
    <cacheField name="Descripción del evento" numFmtId="0">
      <sharedItems containsNonDate="0" containsString="0" containsBlank="1"/>
    </cacheField>
    <cacheField name="Piso " numFmtId="0">
      <sharedItems containsNonDate="0" containsString="0" containsBlank="1"/>
    </cacheField>
    <cacheField name="Ala" numFmtId="0">
      <sharedItems containsNonDate="0" containsString="0" containsBlank="1"/>
    </cacheField>
    <cacheField name="Sitio específico" numFmtId="0">
      <sharedItems containsNonDate="0" containsString="0" containsBlank="1" count="1">
        <m/>
      </sharedItems>
    </cacheField>
    <cacheField name="Físicos" numFmtId="0">
      <sharedItems containsNonDate="0" containsBlank="1" count="2">
        <m/>
        <s v="Temperaturas (Calor-frío)" u="1"/>
      </sharedItems>
    </cacheField>
    <cacheField name="Quimicos" numFmtId="0">
      <sharedItems containsNonDate="0" containsBlank="1" count="2">
        <m/>
        <s v="Humos metálicos, no metálicos" u="1"/>
      </sharedItems>
    </cacheField>
    <cacheField name="Biológicos" numFmtId="0">
      <sharedItems containsNonDate="0" containsBlank="1" count="2">
        <m/>
        <s v="Hongos" u="1"/>
      </sharedItems>
    </cacheField>
    <cacheField name="Biomecánicos" numFmtId="0">
      <sharedItems containsNonDate="0" containsBlank="1" count="2">
        <m/>
        <s v="Movimiento repetitivo" u="1"/>
      </sharedItems>
    </cacheField>
    <cacheField name="Psicosociales" numFmtId="0">
      <sharedItems containsNonDate="0" containsBlank="1" count="2">
        <m/>
        <s v="Características de la organización del trabajo (comunicación, tecnología, organización del trabajo, demandas cualitativas y cuantitativas de la labor." u="1"/>
      </sharedItems>
    </cacheField>
    <cacheField name="Riesgos naturales" numFmtId="0">
      <sharedItems containsNonDate="0" containsBlank="1" count="2">
        <m/>
        <s v="Vendaval" u="1"/>
      </sharedItems>
    </cacheField>
    <cacheField name="Condiciones de Seguridad" numFmtId="49">
      <sharedItems containsNonDate="0" containsBlank="1" count="3">
        <m/>
        <s v="Locativo: Caidas de objeto" u="1"/>
        <s v="Eléctrico (alta y baja tensión, estática)" u="1"/>
      </sharedItems>
    </cacheField>
    <cacheField name="Condiciones en salud" numFmtId="0">
      <sharedItems containsNonDate="0" containsBlank="1" count="3">
        <m/>
        <s v="Digestivo" u="1"/>
        <s v="Osteomuscular" u="1"/>
      </sharedItems>
    </cacheField>
    <cacheField name="Fecha de traslado al responsable" numFmtId="0">
      <sharedItems containsNonDate="0" containsString="0" containsBlank="1"/>
    </cacheField>
    <cacheField name="Responsable de Solución" numFmtId="0">
      <sharedItems containsNonDate="0" containsString="0" containsBlank="1"/>
    </cacheField>
    <cacheField name="Dependencia o Grupo" numFmtId="0">
      <sharedItems containsNonDate="0" containsString="0" containsBlank="1"/>
    </cacheField>
    <cacheField name="Plazo de Solución" numFmtId="49">
      <sharedItems containsNonDate="0" containsBlank="1" count="2">
        <m/>
        <s v="Prioritario" u="1"/>
      </sharedItems>
    </cacheField>
    <cacheField name="Fecha máxima de solución" numFmtId="14">
      <sharedItems/>
    </cacheField>
    <cacheField name="Acciones Establecidas" numFmtId="0">
      <sharedItems containsNonDate="0" containsString="0" containsBlank="1"/>
    </cacheField>
    <cacheField name="Requiere modificación de la matriz de peligros" numFmtId="49">
      <sharedItems containsNonDate="0" containsBlank="1" count="2">
        <m/>
        <s v="Si" u="1"/>
      </sharedItems>
    </cacheField>
    <cacheField name="Porcentaje de cumplimiento" numFmtId="0">
      <sharedItems containsNonDate="0" containsString="0" containsBlank="1" containsNumber="1" minValue="0.5" maxValue="0.5" count="2">
        <m/>
        <n v="0.5" u="1"/>
      </sharedItems>
    </cacheField>
    <cacheField name="Soportes y/o evidencias de la ejecución de las acciones" numFmtId="0">
      <sharedItems containsNonDate="0" containsString="0" containsBlank="1"/>
    </cacheField>
    <cacheField name="Solución eficaz" numFmtId="49">
      <sharedItems containsNonDate="0" containsBlank="1" count="2">
        <m/>
        <s v="Si" u="1"/>
      </sharedItems>
    </cacheField>
    <cacheField name="Requiere reprogramar acciones" numFmtId="49">
      <sharedItems containsNonDate="0" containsString="0" containsBlank="1"/>
    </cacheField>
    <cacheField name="Fecha de cierre" numFmtId="0">
      <sharedItems containsNonDate="0" containsString="0" containsBlank="1"/>
    </cacheField>
    <cacheField name="Estado" numFmtId="0">
      <sharedItems containsNonDate="0" containsBlank="1" count="2">
        <m/>
        <s v="Cerrado"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5">
  <r>
    <x v="0"/>
    <m/>
    <m/>
    <m/>
    <m/>
    <x v="0"/>
    <m/>
    <m/>
    <m/>
    <x v="0"/>
    <x v="0"/>
    <x v="0"/>
    <x v="0"/>
    <x v="0"/>
    <x v="0"/>
    <x v="0"/>
    <x v="0"/>
    <x v="0"/>
    <m/>
    <m/>
    <m/>
    <x v="0"/>
    <b v="0"/>
    <m/>
    <x v="0"/>
    <x v="0"/>
    <m/>
    <x v="0"/>
    <m/>
    <m/>
    <x v="0"/>
  </r>
  <r>
    <x v="0"/>
    <m/>
    <m/>
    <m/>
    <m/>
    <x v="0"/>
    <m/>
    <m/>
    <m/>
    <x v="0"/>
    <x v="0"/>
    <x v="0"/>
    <x v="0"/>
    <x v="0"/>
    <x v="0"/>
    <x v="0"/>
    <x v="0"/>
    <x v="0"/>
    <m/>
    <m/>
    <m/>
    <x v="0"/>
    <b v="0"/>
    <m/>
    <x v="0"/>
    <x v="0"/>
    <m/>
    <x v="0"/>
    <m/>
    <m/>
    <x v="0"/>
  </r>
  <r>
    <x v="0"/>
    <m/>
    <m/>
    <m/>
    <m/>
    <x v="0"/>
    <m/>
    <m/>
    <m/>
    <x v="0"/>
    <x v="0"/>
    <x v="0"/>
    <x v="0"/>
    <x v="0"/>
    <x v="0"/>
    <x v="0"/>
    <x v="0"/>
    <x v="0"/>
    <m/>
    <m/>
    <m/>
    <x v="0"/>
    <b v="0"/>
    <m/>
    <x v="0"/>
    <x v="0"/>
    <m/>
    <x v="0"/>
    <m/>
    <m/>
    <x v="0"/>
  </r>
  <r>
    <x v="0"/>
    <m/>
    <m/>
    <m/>
    <m/>
    <x v="0"/>
    <m/>
    <m/>
    <m/>
    <x v="0"/>
    <x v="0"/>
    <x v="0"/>
    <x v="0"/>
    <x v="0"/>
    <x v="0"/>
    <x v="0"/>
    <x v="0"/>
    <x v="0"/>
    <m/>
    <m/>
    <m/>
    <x v="0"/>
    <b v="0"/>
    <m/>
    <x v="0"/>
    <x v="0"/>
    <m/>
    <x v="0"/>
    <m/>
    <m/>
    <x v="0"/>
  </r>
  <r>
    <x v="0"/>
    <m/>
    <m/>
    <m/>
    <m/>
    <x v="0"/>
    <m/>
    <m/>
    <m/>
    <x v="0"/>
    <x v="0"/>
    <x v="0"/>
    <x v="0"/>
    <x v="0"/>
    <x v="0"/>
    <x v="0"/>
    <x v="0"/>
    <x v="0"/>
    <m/>
    <m/>
    <m/>
    <x v="0"/>
    <b v="0"/>
    <m/>
    <x v="0"/>
    <x v="0"/>
    <m/>
    <x v="0"/>
    <m/>
    <m/>
    <x v="0"/>
  </r>
  <r>
    <x v="0"/>
    <m/>
    <m/>
    <m/>
    <m/>
    <x v="0"/>
    <m/>
    <m/>
    <m/>
    <x v="0"/>
    <x v="0"/>
    <x v="0"/>
    <x v="0"/>
    <x v="0"/>
    <x v="0"/>
    <x v="0"/>
    <x v="0"/>
    <x v="0"/>
    <m/>
    <m/>
    <m/>
    <x v="0"/>
    <b v="0"/>
    <m/>
    <x v="0"/>
    <x v="0"/>
    <m/>
    <x v="0"/>
    <m/>
    <m/>
    <x v="0"/>
  </r>
  <r>
    <x v="0"/>
    <m/>
    <m/>
    <m/>
    <m/>
    <x v="0"/>
    <m/>
    <m/>
    <m/>
    <x v="0"/>
    <x v="0"/>
    <x v="0"/>
    <x v="0"/>
    <x v="0"/>
    <x v="0"/>
    <x v="0"/>
    <x v="0"/>
    <x v="0"/>
    <m/>
    <m/>
    <m/>
    <x v="0"/>
    <b v="0"/>
    <m/>
    <x v="0"/>
    <x v="0"/>
    <m/>
    <x v="0"/>
    <m/>
    <m/>
    <x v="0"/>
  </r>
  <r>
    <x v="0"/>
    <m/>
    <m/>
    <m/>
    <m/>
    <x v="0"/>
    <m/>
    <m/>
    <m/>
    <x v="0"/>
    <x v="0"/>
    <x v="0"/>
    <x v="0"/>
    <x v="0"/>
    <x v="0"/>
    <x v="0"/>
    <x v="0"/>
    <x v="0"/>
    <m/>
    <m/>
    <m/>
    <x v="0"/>
    <b v="0"/>
    <m/>
    <x v="0"/>
    <x v="0"/>
    <m/>
    <x v="0"/>
    <m/>
    <m/>
    <x v="0"/>
  </r>
  <r>
    <x v="0"/>
    <m/>
    <m/>
    <m/>
    <m/>
    <x v="0"/>
    <m/>
    <m/>
    <m/>
    <x v="0"/>
    <x v="0"/>
    <x v="0"/>
    <x v="0"/>
    <x v="0"/>
    <x v="0"/>
    <x v="0"/>
    <x v="0"/>
    <x v="0"/>
    <m/>
    <m/>
    <m/>
    <x v="0"/>
    <b v="0"/>
    <m/>
    <x v="0"/>
    <x v="0"/>
    <m/>
    <x v="0"/>
    <m/>
    <m/>
    <x v="0"/>
  </r>
  <r>
    <x v="0"/>
    <m/>
    <m/>
    <m/>
    <m/>
    <x v="0"/>
    <m/>
    <m/>
    <m/>
    <x v="0"/>
    <x v="0"/>
    <x v="0"/>
    <x v="0"/>
    <x v="0"/>
    <x v="0"/>
    <x v="0"/>
    <x v="0"/>
    <x v="0"/>
    <m/>
    <m/>
    <m/>
    <x v="0"/>
    <b v="0"/>
    <m/>
    <x v="0"/>
    <x v="0"/>
    <m/>
    <x v="0"/>
    <m/>
    <m/>
    <x v="0"/>
  </r>
  <r>
    <x v="0"/>
    <m/>
    <m/>
    <m/>
    <m/>
    <x v="0"/>
    <m/>
    <m/>
    <m/>
    <x v="0"/>
    <x v="0"/>
    <x v="0"/>
    <x v="0"/>
    <x v="0"/>
    <x v="0"/>
    <x v="0"/>
    <x v="0"/>
    <x v="0"/>
    <m/>
    <m/>
    <m/>
    <x v="0"/>
    <b v="0"/>
    <m/>
    <x v="0"/>
    <x v="0"/>
    <m/>
    <x v="0"/>
    <m/>
    <m/>
    <x v="0"/>
  </r>
  <r>
    <x v="0"/>
    <m/>
    <m/>
    <m/>
    <m/>
    <x v="0"/>
    <m/>
    <m/>
    <m/>
    <x v="0"/>
    <x v="0"/>
    <x v="0"/>
    <x v="0"/>
    <x v="0"/>
    <x v="0"/>
    <x v="0"/>
    <x v="0"/>
    <x v="0"/>
    <m/>
    <m/>
    <m/>
    <x v="0"/>
    <b v="0"/>
    <m/>
    <x v="0"/>
    <x v="0"/>
    <m/>
    <x v="0"/>
    <m/>
    <m/>
    <x v="0"/>
  </r>
  <r>
    <x v="0"/>
    <m/>
    <m/>
    <m/>
    <m/>
    <x v="0"/>
    <m/>
    <m/>
    <m/>
    <x v="0"/>
    <x v="0"/>
    <x v="0"/>
    <x v="0"/>
    <x v="0"/>
    <x v="0"/>
    <x v="0"/>
    <x v="0"/>
    <x v="0"/>
    <m/>
    <m/>
    <m/>
    <x v="0"/>
    <b v="0"/>
    <m/>
    <x v="0"/>
    <x v="0"/>
    <m/>
    <x v="0"/>
    <m/>
    <m/>
    <x v="0"/>
  </r>
  <r>
    <x v="0"/>
    <m/>
    <m/>
    <m/>
    <m/>
    <x v="0"/>
    <m/>
    <m/>
    <m/>
    <x v="0"/>
    <x v="0"/>
    <x v="0"/>
    <x v="0"/>
    <x v="0"/>
    <x v="0"/>
    <x v="0"/>
    <x v="0"/>
    <x v="0"/>
    <m/>
    <m/>
    <m/>
    <x v="0"/>
    <b v="0"/>
    <m/>
    <x v="0"/>
    <x v="0"/>
    <m/>
    <x v="0"/>
    <m/>
    <m/>
    <x v="0"/>
  </r>
  <r>
    <x v="0"/>
    <m/>
    <m/>
    <m/>
    <m/>
    <x v="0"/>
    <m/>
    <m/>
    <m/>
    <x v="0"/>
    <x v="0"/>
    <x v="0"/>
    <x v="0"/>
    <x v="0"/>
    <x v="0"/>
    <x v="0"/>
    <x v="0"/>
    <x v="0"/>
    <m/>
    <m/>
    <m/>
    <x v="0"/>
    <b v="0"/>
    <m/>
    <x v="0"/>
    <x v="0"/>
    <m/>
    <x v="0"/>
    <m/>
    <m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10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1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1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1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1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1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1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7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8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9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9000000}" name="Tabla dinámica3" cacheId="0" applyNumberFormats="0" applyBorderFormats="0" applyFontFormats="0" applyPatternFormats="0" applyAlignmentFormats="0" applyWidthHeightFormats="1" dataCaption="Valores" updatedVersion="5" minRefreshableVersion="3" useAutoFormatting="1" itemPrintTitles="1" createdVersion="4" indent="0" outline="1" outlineData="1" multipleFieldFilters="0" chartFormat="7">
  <location ref="A160:B162" firstHeaderRow="1" firstDataRow="1" firstDataCol="1"/>
  <pivotFields count="31">
    <pivotField showAll="0" defaultSubtotal="0"/>
    <pivotField showAll="0" defaultSubtotal="0"/>
    <pivotField showAll="0" defaultSubtotal="0"/>
    <pivotField showAll="0"/>
    <pivotField showAll="0" defaultSubtotal="0"/>
    <pivotField showAll="0" defaultSubtota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>
      <items count="4">
        <item x="0"/>
        <item m="1" x="1"/>
        <item m="1" x="2"/>
        <item t="default"/>
      </items>
    </pivotField>
    <pivotField axis="axisRow" dataField="1" showAll="0" defaultSubtotal="0">
      <items count="3">
        <item x="0"/>
        <item m="1" x="1"/>
        <item m="1" x="2"/>
      </items>
    </pivotField>
    <pivotField showAll="0"/>
    <pivotField showAll="0"/>
    <pivotField showAll="0"/>
    <pivotField showAll="0" defaultSubtotal="0"/>
    <pivotField showAll="0" defaultSubtotal="0"/>
    <pivotField showAll="0" defaultSubtotal="0"/>
    <pivotField showAll="0" defaultSubtotal="0"/>
    <pivotField showAll="0"/>
    <pivotField showAll="0" defaultSubtotal="0"/>
    <pivotField showAll="0" defaultSubtotal="0"/>
    <pivotField showAll="0" defaultSubtotal="0"/>
    <pivotField showAll="0"/>
    <pivotField showAll="0"/>
  </pivotFields>
  <rowFields count="1">
    <field x="17"/>
  </rowFields>
  <rowItems count="2">
    <i>
      <x/>
    </i>
    <i t="grand">
      <x/>
    </i>
  </rowItems>
  <colItems count="1">
    <i/>
  </colItems>
  <dataFields count="1">
    <dataField name="Cuenta de Condiciones en salud" fld="17" subtotal="count" baseField="0" baseItem="0"/>
  </dataFields>
  <formats count="2">
    <format dxfId="17">
      <pivotArea field="16" type="button" dataOnly="0" labelOnly="1" outline="0"/>
    </format>
    <format dxfId="16">
      <pivotArea dataOnly="0" labelOnly="1" grandRow="1" outline="0" fieldPosition="0"/>
    </format>
  </formats>
  <chartFormats count="1">
    <chartFormat chart="6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10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Tabla dinámica1" cacheId="0" applyNumberFormats="0" applyBorderFormats="0" applyFontFormats="0" applyPatternFormats="0" applyAlignmentFormats="0" applyWidthHeightFormats="1" dataCaption="Valores" updatedVersion="5" minRefreshableVersion="3" useAutoFormatting="1" itemPrintTitles="1" createdVersion="5" indent="0" outline="1" outlineData="1" multipleFieldFilters="0" chartFormat="15">
  <location ref="A200:B202" firstHeaderRow="1" firstDataRow="1" firstDataCol="1"/>
  <pivotFields count="31">
    <pivotField showAll="0"/>
    <pivotField showAll="0" defaultSubtotal="0"/>
    <pivotField showAll="0" defaultSubtotal="0"/>
    <pivotField showAll="0"/>
    <pivotField showAll="0" defaultSubtotal="0"/>
    <pivotField showAll="0" defaultSubtota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 defaultSubtotal="0"/>
    <pivotField showAll="0"/>
    <pivotField showAll="0"/>
    <pivotField showAll="0"/>
    <pivotField axis="axisRow" dataField="1" showAll="0">
      <items count="3">
        <item m="1" x="1"/>
        <item x="0"/>
        <item t="default"/>
      </items>
    </pivotField>
    <pivotField showAll="0"/>
    <pivotField showAll="0" defaultSubtotal="0"/>
    <pivotField showAll="0" defaultSubtotal="0"/>
    <pivotField showAll="0"/>
    <pivotField showAll="0" defaultSubtotal="0"/>
    <pivotField showAll="0" defaultSubtotal="0"/>
    <pivotField showAll="0" defaultSubtotal="0"/>
    <pivotField showAll="0"/>
    <pivotField showAll="0"/>
  </pivotFields>
  <rowFields count="1">
    <field x="21"/>
  </rowFields>
  <rowItems count="2">
    <i>
      <x v="1"/>
    </i>
    <i t="grand">
      <x/>
    </i>
  </rowItems>
  <colItems count="1">
    <i/>
  </colItems>
  <dataFields count="1">
    <dataField name="Cuenta de Plazo de Solución" fld="21" subtotal="count" baseField="0" baseItem="0"/>
  </dataFields>
  <chartFormats count="1">
    <chartFormat chart="0" format="4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1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6000000}" name="Tabla dinámica15" cacheId="0" applyNumberFormats="0" applyBorderFormats="0" applyFontFormats="0" applyPatternFormats="0" applyAlignmentFormats="0" applyWidthHeightFormats="1" dataCaption="Valores" updatedVersion="5" minRefreshableVersion="3" useAutoFormatting="1" itemPrintTitles="1" createdVersion="4" indent="0" outline="1" outlineData="1" multipleFieldFilters="0" chartFormat="8">
  <location ref="A139:B141" firstHeaderRow="1" firstDataRow="1" firstDataCol="1"/>
  <pivotFields count="31">
    <pivotField showAll="0" defaultSubtotal="0"/>
    <pivotField showAll="0" defaultSubtotal="0"/>
    <pivotField showAll="0" defaultSubtotal="0"/>
    <pivotField showAll="0"/>
    <pivotField showAll="0" defaultSubtotal="0"/>
    <pivotField showAll="0" defaultSubtota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dataField="1" showAll="0">
      <items count="4">
        <item x="0"/>
        <item m="1" x="1"/>
        <item m="1" x="2"/>
        <item t="default"/>
      </items>
    </pivotField>
    <pivotField showAll="0" defaultSubtotal="0"/>
    <pivotField showAll="0"/>
    <pivotField showAll="0"/>
    <pivotField showAll="0"/>
    <pivotField showAll="0" defaultSubtotal="0"/>
    <pivotField showAll="0" defaultSubtotal="0"/>
    <pivotField showAll="0" defaultSubtotal="0"/>
    <pivotField showAll="0" defaultSubtotal="0"/>
    <pivotField showAll="0"/>
    <pivotField showAll="0" defaultSubtotal="0"/>
    <pivotField showAll="0" defaultSubtotal="0"/>
    <pivotField showAll="0" defaultSubtotal="0"/>
    <pivotField showAll="0"/>
    <pivotField showAll="0"/>
  </pivotFields>
  <rowFields count="1">
    <field x="16"/>
  </rowFields>
  <rowItems count="2">
    <i>
      <x/>
    </i>
    <i t="grand">
      <x/>
    </i>
  </rowItems>
  <colItems count="1">
    <i/>
  </colItems>
  <dataFields count="1">
    <dataField name="Cuenta de Condiciones de Seguridad" fld="16" subtotal="count" baseField="0" baseItem="0"/>
  </dataFields>
  <formats count="3">
    <format dxfId="33">
      <pivotArea field="16" type="button" dataOnly="0" labelOnly="1" outline="0" axis="axisRow" fieldPosition="0"/>
    </format>
    <format dxfId="32">
      <pivotArea dataOnly="0" labelOnly="1" fieldPosition="0">
        <references count="1">
          <reference field="16" count="0"/>
        </references>
      </pivotArea>
    </format>
    <format dxfId="31">
      <pivotArea dataOnly="0" labelOnly="1" grandRow="1" outline="0" fieldPosition="0"/>
    </format>
  </formats>
  <chartFormats count="2">
    <chartFormat chart="5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7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1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4000000}" name="Tabla dinámica13" cacheId="0" applyNumberFormats="0" applyBorderFormats="0" applyFontFormats="0" applyPatternFormats="0" applyAlignmentFormats="0" applyWidthHeightFormats="1" dataCaption="Valores" updatedVersion="5" minRefreshableVersion="3" useAutoFormatting="1" itemPrintTitles="1" createdVersion="4" indent="0" outline="1" outlineData="1" multipleFieldFilters="0" chartFormat="8">
  <location ref="A110:B112" firstHeaderRow="1" firstDataRow="1" firstDataCol="1"/>
  <pivotFields count="31">
    <pivotField showAll="0" defaultSubtotal="0"/>
    <pivotField showAll="0" defaultSubtotal="0"/>
    <pivotField showAll="0" defaultSubtotal="0"/>
    <pivotField showAll="0"/>
    <pivotField showAll="0" defaultSubtotal="0"/>
    <pivotField showAll="0" defaultSubtotal="0"/>
    <pivotField showAll="0"/>
    <pivotField showAll="0"/>
    <pivotField showAll="0"/>
    <pivotField showAll="0"/>
    <pivotField showAll="0"/>
    <pivotField showAll="0"/>
    <pivotField showAll="0"/>
    <pivotField showAll="0"/>
    <pivotField axis="axisRow" dataField="1" showAll="0">
      <items count="3">
        <item x="0"/>
        <item m="1" x="1"/>
        <item t="default"/>
      </items>
    </pivotField>
    <pivotField showAll="0"/>
    <pivotField showAll="0"/>
    <pivotField showAll="0" defaultSubtotal="0"/>
    <pivotField showAll="0"/>
    <pivotField showAll="0"/>
    <pivotField showAll="0"/>
    <pivotField showAll="0" defaultSubtotal="0"/>
    <pivotField showAll="0" defaultSubtotal="0"/>
    <pivotField showAll="0" defaultSubtotal="0"/>
    <pivotField showAll="0" defaultSubtotal="0"/>
    <pivotField showAll="0"/>
    <pivotField showAll="0" defaultSubtotal="0"/>
    <pivotField showAll="0" defaultSubtotal="0"/>
    <pivotField showAll="0" defaultSubtotal="0"/>
    <pivotField showAll="0"/>
    <pivotField showAll="0"/>
  </pivotFields>
  <rowFields count="1">
    <field x="14"/>
  </rowFields>
  <rowItems count="2">
    <i>
      <x/>
    </i>
    <i t="grand">
      <x/>
    </i>
  </rowItems>
  <colItems count="1">
    <i/>
  </colItems>
  <dataFields count="1">
    <dataField name="Cuenta de Psicosociales" fld="14" subtotal="count" baseField="0" baseItem="0"/>
  </dataFields>
  <formats count="3">
    <format dxfId="36">
      <pivotArea field="14" type="button" dataOnly="0" labelOnly="1" outline="0" axis="axisRow" fieldPosition="0"/>
    </format>
    <format dxfId="35">
      <pivotArea dataOnly="0" labelOnly="1" fieldPosition="0">
        <references count="1">
          <reference field="14" count="0"/>
        </references>
      </pivotArea>
    </format>
    <format dxfId="34">
      <pivotArea dataOnly="0" labelOnly="1" grandRow="1" outline="0" fieldPosition="0"/>
    </format>
  </formats>
  <chartFormats count="1">
    <chartFormat chart="5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1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E000000}" name="Tabla dinámica8" cacheId="0" applyNumberFormats="0" applyBorderFormats="0" applyFontFormats="0" applyPatternFormats="0" applyAlignmentFormats="0" applyWidthHeightFormats="1" dataCaption="Valores" updatedVersion="5" minRefreshableVersion="3" useAutoFormatting="1" itemPrintTitles="1" createdVersion="4" indent="0" outline="1" outlineData="1" multipleFieldFilters="0" chartFormat="6">
  <location ref="A40:C43" firstHeaderRow="1" firstDataRow="2" firstDataCol="1"/>
  <pivotFields count="31">
    <pivotField axis="axisRow" dataField="1" showAll="0" defaultSubtotal="0">
      <items count="2">
        <item x="0"/>
        <item m="1" x="1"/>
      </items>
    </pivotField>
    <pivotField showAll="0" defaultSubtotal="0"/>
    <pivotField showAll="0" defaultSubtotal="0"/>
    <pivotField showAll="0"/>
    <pivotField showAll="0" defaultSubtotal="0"/>
    <pivotField showAll="0" defaultSubtota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 defaultSubtotal="0"/>
    <pivotField showAll="0"/>
    <pivotField showAll="0"/>
    <pivotField showAll="0"/>
    <pivotField showAll="0" defaultSubtotal="0"/>
    <pivotField showAll="0" defaultSubtotal="0"/>
    <pivotField showAll="0" defaultSubtotal="0"/>
    <pivotField showAll="0" defaultSubtotal="0"/>
    <pivotField showAll="0"/>
    <pivotField showAll="0" defaultSubtotal="0"/>
    <pivotField showAll="0" defaultSubtotal="0"/>
    <pivotField showAll="0" defaultSubtotal="0"/>
    <pivotField showAll="0"/>
    <pivotField axis="axisCol" showAll="0">
      <items count="3">
        <item x="0"/>
        <item m="1" x="1"/>
        <item t="default"/>
      </items>
    </pivotField>
  </pivotFields>
  <rowFields count="1">
    <field x="0"/>
  </rowFields>
  <rowItems count="2">
    <i>
      <x/>
    </i>
    <i t="grand">
      <x/>
    </i>
  </rowItems>
  <colFields count="1">
    <field x="30"/>
  </colFields>
  <colItems count="2">
    <i>
      <x/>
    </i>
    <i t="grand">
      <x/>
    </i>
  </colItems>
  <dataFields count="1">
    <dataField name="Cuenta de MES" fld="0" subtotal="count" baseField="0" baseItem="0"/>
  </dataFields>
  <formats count="3">
    <format dxfId="39">
      <pivotArea field="0" type="button" dataOnly="0" labelOnly="1" outline="0" axis="axisRow" fieldPosition="0"/>
    </format>
    <format dxfId="38">
      <pivotArea dataOnly="0" labelOnly="1" fieldPosition="0">
        <references count="1">
          <reference field="0" count="0"/>
        </references>
      </pivotArea>
    </format>
    <format dxfId="37">
      <pivotArea dataOnly="0" labelOnly="1" grandRow="1" outline="0" fieldPosition="0"/>
    </format>
  </formats>
  <chartFormats count="3">
    <chartFormat chart="4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4" format="11" series="1">
      <pivotArea type="data" outline="0" fieldPosition="0">
        <references count="2">
          <reference field="4294967294" count="1" selected="0">
            <x v="0"/>
          </reference>
          <reference field="30" count="1" selected="0">
            <x v="0"/>
          </reference>
        </references>
      </pivotArea>
    </chartFormat>
    <chartFormat chart="4" format="14" series="1">
      <pivotArea type="data" outline="0" fieldPosition="0">
        <references count="2">
          <reference field="4294967294" count="1" selected="0">
            <x v="0"/>
          </reference>
          <reference field="30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1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B000000}" name="Tabla dinámica5" cacheId="0" applyNumberFormats="0" applyBorderFormats="0" applyFontFormats="0" applyPatternFormats="0" applyAlignmentFormats="0" applyWidthHeightFormats="1" dataCaption="Valores" updatedVersion="5" minRefreshableVersion="3" useAutoFormatting="1" itemPrintTitles="1" createdVersion="5" indent="0" outline="1" outlineData="1" multipleFieldFilters="0" chartFormat="18">
  <location ref="A234:B236" firstHeaderRow="1" firstDataRow="1" firstDataCol="1"/>
  <pivotFields count="31">
    <pivotField showAll="0"/>
    <pivotField showAll="0" defaultSubtotal="0"/>
    <pivotField showAll="0" defaultSubtotal="0"/>
    <pivotField showAll="0"/>
    <pivotField showAll="0" defaultSubtotal="0"/>
    <pivotField showAll="0" defaultSubtota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 defaultSubtotal="0"/>
    <pivotField showAll="0"/>
    <pivotField showAll="0"/>
    <pivotField showAll="0"/>
    <pivotField showAll="0"/>
    <pivotField showAll="0"/>
    <pivotField showAll="0" defaultSubtotal="0"/>
    <pivotField showAll="0" defaultSubtotal="0"/>
    <pivotField axis="axisRow" dataField="1" showAll="0">
      <items count="3">
        <item m="1" x="1"/>
        <item x="0"/>
        <item t="default"/>
      </items>
    </pivotField>
    <pivotField showAll="0" defaultSubtotal="0"/>
    <pivotField showAll="0" defaultSubtotal="0"/>
    <pivotField showAll="0" defaultSubtotal="0"/>
    <pivotField showAll="0"/>
    <pivotField showAll="0"/>
  </pivotFields>
  <rowFields count="1">
    <field x="25"/>
  </rowFields>
  <rowItems count="2">
    <i>
      <x v="1"/>
    </i>
    <i t="grand">
      <x/>
    </i>
  </rowItems>
  <colItems count="1">
    <i/>
  </colItems>
  <dataFields count="1">
    <dataField name="Cuenta de Porcentaje de cumplimiento" fld="25" subtotal="count" baseField="0" baseItem="0"/>
  </dataFields>
  <formats count="1">
    <format dxfId="40">
      <pivotArea dataOnly="0" labelOnly="1" fieldPosition="0">
        <references count="1">
          <reference field="25" count="0"/>
        </references>
      </pivotArea>
    </format>
  </formats>
  <chartFormats count="1">
    <chartFormat chart="16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1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1000000}" name="Tabla dinámica10" cacheId="0" applyNumberFormats="0" applyBorderFormats="0" applyFontFormats="0" applyPatternFormats="0" applyAlignmentFormats="0" applyWidthHeightFormats="1" dataCaption="Valores" updatedVersion="5" minRefreshableVersion="3" useAutoFormatting="1" itemPrintTitles="1" createdVersion="4" indent="0" outline="1" outlineData="1" multipleFieldFilters="0" chartFormat="6">
  <location ref="A71:B73" firstHeaderRow="1" firstDataRow="1" firstDataCol="1"/>
  <pivotFields count="31">
    <pivotField showAll="0" defaultSubtotal="0"/>
    <pivotField showAll="0" defaultSubtotal="0"/>
    <pivotField showAll="0" defaultSubtotal="0"/>
    <pivotField showAll="0"/>
    <pivotField showAll="0" defaultSubtotal="0"/>
    <pivotField showAll="0" defaultSubtotal="0"/>
    <pivotField showAll="0"/>
    <pivotField showAll="0"/>
    <pivotField showAll="0"/>
    <pivotField showAll="0"/>
    <pivotField showAll="0"/>
    <pivotField axis="axisRow" dataField="1" showAll="0">
      <items count="3">
        <item sd="0" x="0"/>
        <item m="1" x="1"/>
        <item t="default"/>
      </items>
    </pivotField>
    <pivotField showAll="0"/>
    <pivotField showAll="0"/>
    <pivotField showAll="0"/>
    <pivotField showAll="0"/>
    <pivotField showAll="0"/>
    <pivotField showAll="0" defaultSubtotal="0"/>
    <pivotField showAll="0"/>
    <pivotField showAll="0"/>
    <pivotField showAll="0"/>
    <pivotField showAll="0" defaultSubtotal="0"/>
    <pivotField showAll="0" defaultSubtotal="0"/>
    <pivotField showAll="0" defaultSubtotal="0"/>
    <pivotField showAll="0" defaultSubtotal="0"/>
    <pivotField showAll="0"/>
    <pivotField showAll="0" defaultSubtotal="0"/>
    <pivotField showAll="0" defaultSubtotal="0"/>
    <pivotField showAll="0" defaultSubtotal="0"/>
    <pivotField showAll="0"/>
    <pivotField showAll="0"/>
  </pivotFields>
  <rowFields count="1">
    <field x="11"/>
  </rowFields>
  <rowItems count="2">
    <i>
      <x/>
    </i>
    <i t="grand">
      <x/>
    </i>
  </rowItems>
  <colItems count="1">
    <i/>
  </colItems>
  <dataFields count="1">
    <dataField name="Cuenta de Quimicos" fld="11" subtotal="count" baseField="0" baseItem="0"/>
  </dataFields>
  <formats count="3">
    <format dxfId="43">
      <pivotArea field="11" type="button" dataOnly="0" labelOnly="1" outline="0" axis="axisRow" fieldPosition="0"/>
    </format>
    <format dxfId="42">
      <pivotArea dataOnly="0" labelOnly="1" fieldPosition="0">
        <references count="1">
          <reference field="11" count="0"/>
        </references>
      </pivotArea>
    </format>
    <format dxfId="41">
      <pivotArea dataOnly="0" labelOnly="1" grandRow="1" outline="0" fieldPosition="0"/>
    </format>
  </formats>
  <chartFormats count="1">
    <chartFormat chart="5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16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D000000}" name="Tabla dinámica7" cacheId="0" applyNumberFormats="0" applyBorderFormats="0" applyFontFormats="0" applyPatternFormats="0" applyAlignmentFormats="0" applyWidthHeightFormats="1" dataCaption="Valores" updatedVersion="5" minRefreshableVersion="3" useAutoFormatting="1" itemPrintTitles="1" createdVersion="4" indent="0" outline="1" outlineData="1" multipleFieldFilters="0" chartFormat="4">
  <location ref="A23:B25" firstHeaderRow="1" firstDataRow="1" firstDataCol="1"/>
  <pivotFields count="31">
    <pivotField showAll="0" defaultSubtotal="0"/>
    <pivotField showAll="0" defaultSubtotal="0"/>
    <pivotField showAll="0" defaultSubtotal="0"/>
    <pivotField showAll="0"/>
    <pivotField showAll="0" defaultSubtotal="0"/>
    <pivotField showAll="0" defaultSubtotal="0"/>
    <pivotField showAll="0"/>
    <pivotField showAll="0"/>
    <pivotField showAll="0"/>
    <pivotField axis="axisRow" dataField="1" showAll="0">
      <items count="2">
        <item x="0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 defaultSubtotal="0"/>
    <pivotField showAll="0"/>
    <pivotField showAll="0"/>
    <pivotField showAll="0"/>
    <pivotField showAll="0" defaultSubtotal="0"/>
    <pivotField showAll="0" defaultSubtotal="0"/>
    <pivotField showAll="0" defaultSubtotal="0"/>
    <pivotField showAll="0" defaultSubtotal="0"/>
    <pivotField showAll="0"/>
    <pivotField showAll="0" defaultSubtotal="0"/>
    <pivotField showAll="0" defaultSubtotal="0"/>
    <pivotField showAll="0" defaultSubtotal="0"/>
    <pivotField showAll="0"/>
    <pivotField showAll="0"/>
  </pivotFields>
  <rowFields count="1">
    <field x="9"/>
  </rowFields>
  <rowItems count="2">
    <i>
      <x/>
    </i>
    <i t="grand">
      <x/>
    </i>
  </rowItems>
  <colItems count="1">
    <i/>
  </colItems>
  <dataFields count="1">
    <dataField name="Cuenta de Sitio específico" fld="9" subtotal="count" baseField="0" baseItem="0"/>
  </dataFields>
  <formats count="3">
    <format dxfId="46">
      <pivotArea field="9" type="button" dataOnly="0" labelOnly="1" outline="0" axis="axisRow" fieldPosition="0"/>
    </format>
    <format dxfId="45">
      <pivotArea dataOnly="0" labelOnly="1" fieldPosition="0">
        <references count="1">
          <reference field="9" count="0"/>
        </references>
      </pivotArea>
    </format>
    <format dxfId="44">
      <pivotArea dataOnly="0" labelOnly="1" grandRow="1" outline="0" fieldPosition="0"/>
    </format>
  </formats>
  <chartFormats count="1">
    <chartFormat chart="2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C000000}" name="Tabla dinámica6" cacheId="0" applyNumberFormats="0" applyBorderFormats="0" applyFontFormats="0" applyPatternFormats="0" applyAlignmentFormats="0" applyWidthHeightFormats="1" dataCaption="Valores" updatedVersion="5" minRefreshableVersion="3" useAutoFormatting="1" itemPrintTitles="1" createdVersion="5" indent="0" outline="1" outlineData="1" multipleFieldFilters="0" chartFormat="20">
  <location ref="A250:B252" firstHeaderRow="1" firstDataRow="1" firstDataCol="1"/>
  <pivotFields count="31">
    <pivotField showAll="0"/>
    <pivotField showAll="0" defaultSubtotal="0"/>
    <pivotField showAll="0" defaultSubtotal="0"/>
    <pivotField showAll="0"/>
    <pivotField showAll="0" defaultSubtotal="0"/>
    <pivotField showAll="0" defaultSubtota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 defaultSubtotal="0"/>
    <pivotField showAll="0"/>
    <pivotField showAll="0"/>
    <pivotField showAll="0"/>
    <pivotField showAll="0"/>
    <pivotField showAll="0"/>
    <pivotField showAll="0" defaultSubtotal="0"/>
    <pivotField showAll="0" defaultSubtotal="0"/>
    <pivotField showAll="0"/>
    <pivotField showAll="0" defaultSubtotal="0"/>
    <pivotField axis="axisRow" dataField="1" showAll="0" defaultSubtotal="0">
      <items count="2">
        <item m="1" x="1"/>
        <item x="0"/>
      </items>
    </pivotField>
    <pivotField showAll="0" defaultSubtotal="0"/>
    <pivotField showAll="0"/>
    <pivotField showAll="0"/>
  </pivotFields>
  <rowFields count="1">
    <field x="27"/>
  </rowFields>
  <rowItems count="2">
    <i>
      <x v="1"/>
    </i>
    <i t="grand">
      <x/>
    </i>
  </rowItems>
  <colItems count="1">
    <i/>
  </colItems>
  <dataFields count="1">
    <dataField name="Cuenta de Solución eficaz" fld="27" subtotal="count" baseField="0" baseItem="0"/>
  </dataFields>
  <chartFormats count="1">
    <chartFormat chart="17" format="1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5000000}" name="Tabla dinámica14" cacheId="0" applyNumberFormats="0" applyBorderFormats="0" applyFontFormats="0" applyPatternFormats="0" applyAlignmentFormats="0" applyWidthHeightFormats="1" dataCaption="Valores" updatedVersion="5" minRefreshableVersion="3" useAutoFormatting="1" itemPrintTitles="1" createdVersion="4" indent="0" outline="1" outlineData="1" multipleFieldFilters="0" chartFormat="6">
  <location ref="A123:B125" firstHeaderRow="1" firstDataRow="1" firstDataCol="1"/>
  <pivotFields count="31">
    <pivotField showAll="0" defaultSubtotal="0"/>
    <pivotField showAll="0" defaultSubtotal="0"/>
    <pivotField showAll="0" defaultSubtotal="0"/>
    <pivotField showAll="0"/>
    <pivotField showAll="0" defaultSubtotal="0"/>
    <pivotField showAll="0" defaultSubtota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dataField="1" showAll="0">
      <items count="3">
        <item x="0"/>
        <item m="1" x="1"/>
        <item t="default"/>
      </items>
    </pivotField>
    <pivotField showAll="0"/>
    <pivotField showAll="0" defaultSubtotal="0"/>
    <pivotField showAll="0"/>
    <pivotField showAll="0"/>
    <pivotField showAll="0"/>
    <pivotField showAll="0" defaultSubtotal="0"/>
    <pivotField showAll="0" defaultSubtotal="0"/>
    <pivotField showAll="0" defaultSubtotal="0"/>
    <pivotField showAll="0" defaultSubtotal="0"/>
    <pivotField showAll="0"/>
    <pivotField showAll="0" defaultSubtotal="0"/>
    <pivotField showAll="0" defaultSubtotal="0"/>
    <pivotField showAll="0" defaultSubtotal="0"/>
    <pivotField showAll="0"/>
    <pivotField showAll="0"/>
  </pivotFields>
  <rowFields count="1">
    <field x="15"/>
  </rowFields>
  <rowItems count="2">
    <i>
      <x/>
    </i>
    <i t="grand">
      <x/>
    </i>
  </rowItems>
  <colItems count="1">
    <i/>
  </colItems>
  <dataFields count="1">
    <dataField name="Cuenta de Riesgos naturales" fld="15" subtotal="count" baseField="0" baseItem="0"/>
  </dataFields>
  <formats count="3">
    <format dxfId="20">
      <pivotArea field="15" type="button" dataOnly="0" labelOnly="1" outline="0" axis="axisRow" fieldPosition="0"/>
    </format>
    <format dxfId="19">
      <pivotArea dataOnly="0" labelOnly="1" fieldPosition="0">
        <references count="1">
          <reference field="15" count="0"/>
        </references>
      </pivotArea>
    </format>
    <format dxfId="18">
      <pivotArea dataOnly="0" labelOnly="1" grandRow="1" outline="0" fieldPosition="0"/>
    </format>
  </formats>
  <chartFormats count="1">
    <chartFormat chart="5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A000000}" name="Tabla dinámica4" cacheId="0" applyNumberFormats="0" applyBorderFormats="0" applyFontFormats="0" applyPatternFormats="0" applyAlignmentFormats="0" applyWidthHeightFormats="1" dataCaption="Valores" updatedVersion="5" minRefreshableVersion="3" useAutoFormatting="1" itemPrintTitles="1" createdVersion="4" indent="0" outline="1" outlineData="1" multipleFieldFilters="0" chartFormat="6">
  <location ref="A4:B6" firstHeaderRow="1" firstDataRow="1" firstDataCol="1"/>
  <pivotFields count="31">
    <pivotField showAll="0" defaultSubtotal="0"/>
    <pivotField showAll="0" defaultSubtotal="0"/>
    <pivotField showAll="0" defaultSubtotal="0"/>
    <pivotField showAll="0"/>
    <pivotField showAll="0" defaultSubtotal="0"/>
    <pivotField axis="axisRow" dataField="1" showAll="0" defaultSubtotal="0">
      <items count="2">
        <item x="0"/>
        <item m="1" x="1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 defaultSubtotal="0"/>
    <pivotField showAll="0"/>
    <pivotField showAll="0"/>
    <pivotField showAll="0"/>
    <pivotField showAll="0" defaultSubtotal="0"/>
    <pivotField showAll="0" defaultSubtotal="0"/>
    <pivotField showAll="0" defaultSubtotal="0"/>
    <pivotField showAll="0" defaultSubtotal="0"/>
    <pivotField showAll="0"/>
    <pivotField showAll="0" defaultSubtotal="0"/>
    <pivotField showAll="0" defaultSubtotal="0"/>
    <pivotField showAll="0" defaultSubtotal="0"/>
    <pivotField showAll="0"/>
    <pivotField showAll="0"/>
  </pivotFields>
  <rowFields count="1">
    <field x="5"/>
  </rowFields>
  <rowItems count="2">
    <i>
      <x/>
    </i>
    <i t="grand">
      <x/>
    </i>
  </rowItems>
  <colItems count="1">
    <i/>
  </colItems>
  <dataFields count="1">
    <dataField name="Cuenta de Tipo de reporte" fld="5" subtotal="count" baseField="0" baseItem="0"/>
  </dataFields>
  <formats count="1">
    <format dxfId="21">
      <pivotArea dataOnly="0" labelOnly="1" grandRow="1" outline="0" fieldPosition="0"/>
    </format>
  </formats>
  <chartFormats count="1">
    <chartFormat chart="1" format="7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F000000}" name="Tabla dinámica9" cacheId="0" applyNumberFormats="0" applyBorderFormats="0" applyFontFormats="0" applyPatternFormats="0" applyAlignmentFormats="0" applyWidthHeightFormats="1" dataCaption="Valores" updatedVersion="5" minRefreshableVersion="3" useAutoFormatting="1" itemPrintTitles="1" createdVersion="4" indent="0" outline="1" outlineData="1" multipleFieldFilters="0" chartFormat="10">
  <location ref="A59:B61" firstHeaderRow="1" firstDataRow="1" firstDataCol="1"/>
  <pivotFields count="31">
    <pivotField showAll="0" defaultSubtotal="0"/>
    <pivotField showAll="0" defaultSubtotal="0"/>
    <pivotField showAll="0" defaultSubtotal="0"/>
    <pivotField showAll="0"/>
    <pivotField showAll="0" defaultSubtotal="0"/>
    <pivotField showAll="0" defaultSubtotal="0"/>
    <pivotField showAll="0"/>
    <pivotField showAll="0"/>
    <pivotField showAll="0"/>
    <pivotField showAll="0"/>
    <pivotField axis="axisRow" dataField="1" showAll="0">
      <items count="3">
        <item sd="0" x="0"/>
        <item m="1" x="1"/>
        <item t="default"/>
      </items>
    </pivotField>
    <pivotField showAll="0"/>
    <pivotField showAll="0"/>
    <pivotField showAll="0"/>
    <pivotField showAll="0"/>
    <pivotField showAll="0"/>
    <pivotField showAll="0"/>
    <pivotField showAll="0" defaultSubtotal="0"/>
    <pivotField showAll="0"/>
    <pivotField showAll="0"/>
    <pivotField showAll="0"/>
    <pivotField showAll="0" defaultSubtotal="0"/>
    <pivotField showAll="0" defaultSubtotal="0"/>
    <pivotField showAll="0" defaultSubtotal="0"/>
    <pivotField showAll="0" defaultSubtotal="0"/>
    <pivotField showAll="0"/>
    <pivotField showAll="0" defaultSubtotal="0"/>
    <pivotField showAll="0" defaultSubtotal="0"/>
    <pivotField showAll="0" defaultSubtotal="0"/>
    <pivotField showAll="0"/>
    <pivotField showAll="0"/>
  </pivotFields>
  <rowFields count="1">
    <field x="10"/>
  </rowFields>
  <rowItems count="2">
    <i>
      <x/>
    </i>
    <i t="grand">
      <x/>
    </i>
  </rowItems>
  <colItems count="1">
    <i/>
  </colItems>
  <dataFields count="1">
    <dataField name="Cuenta de Físicos" fld="10" subtotal="count" baseField="0" baseItem="0"/>
  </dataFields>
  <formats count="3">
    <format dxfId="24">
      <pivotArea field="10" type="button" dataOnly="0" labelOnly="1" outline="0" axis="axisRow" fieldPosition="0"/>
    </format>
    <format dxfId="23">
      <pivotArea dataOnly="0" labelOnly="1" fieldPosition="0">
        <references count="1">
          <reference field="10" count="0"/>
        </references>
      </pivotArea>
    </format>
    <format dxfId="22">
      <pivotArea dataOnly="0" labelOnly="1" grandRow="1" outline="0" fieldPosition="0"/>
    </format>
  </formats>
  <chartFormats count="1">
    <chartFormat chart="5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6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8000000}" name="Tabla dinámica2" cacheId="0" applyNumberFormats="0" applyBorderFormats="0" applyFontFormats="0" applyPatternFormats="0" applyAlignmentFormats="0" applyWidthHeightFormats="1" dataCaption="Valores" updatedVersion="5" minRefreshableVersion="3" useAutoFormatting="1" itemPrintTitles="1" createdVersion="5" indent="0" outline="1" outlineData="1" multipleFieldFilters="0" chartFormat="16">
  <location ref="A217:B219" firstHeaderRow="1" firstDataRow="1" firstDataCol="1"/>
  <pivotFields count="31">
    <pivotField showAll="0"/>
    <pivotField showAll="0" defaultSubtotal="0"/>
    <pivotField showAll="0" defaultSubtotal="0"/>
    <pivotField showAll="0"/>
    <pivotField showAll="0" defaultSubtotal="0"/>
    <pivotField showAll="0" defaultSubtota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 defaultSubtotal="0"/>
    <pivotField showAll="0"/>
    <pivotField showAll="0"/>
    <pivotField showAll="0"/>
    <pivotField showAll="0"/>
    <pivotField showAll="0"/>
    <pivotField showAll="0" defaultSubtotal="0"/>
    <pivotField axis="axisRow" dataField="1" showAll="0" defaultSubtotal="0">
      <items count="2">
        <item m="1" x="1"/>
        <item x="0"/>
      </items>
    </pivotField>
    <pivotField showAll="0"/>
    <pivotField showAll="0" defaultSubtotal="0"/>
    <pivotField showAll="0" defaultSubtotal="0"/>
    <pivotField showAll="0" defaultSubtotal="0"/>
    <pivotField showAll="0"/>
    <pivotField showAll="0"/>
  </pivotFields>
  <rowFields count="1">
    <field x="24"/>
  </rowFields>
  <rowItems count="2">
    <i>
      <x v="1"/>
    </i>
    <i t="grand">
      <x/>
    </i>
  </rowItems>
  <colItems count="1">
    <i/>
  </colItems>
  <dataFields count="1">
    <dataField name="Cuenta de Requiere modificación de la matriz de peligros" fld="24" subtotal="count" baseField="0" baseItem="0"/>
  </dataFields>
  <chartFormats count="3">
    <chartFormat chart="15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5" format="1">
      <pivotArea type="data" outline="0" fieldPosition="0">
        <references count="2">
          <reference field="4294967294" count="1" selected="0">
            <x v="0"/>
          </reference>
          <reference field="24" count="1" selected="0">
            <x v="0"/>
          </reference>
        </references>
      </pivotArea>
    </chartFormat>
    <chartFormat chart="15" format="2">
      <pivotArea type="data" outline="0" fieldPosition="0">
        <references count="2">
          <reference field="4294967294" count="1" selected="0">
            <x v="0"/>
          </reference>
          <reference field="24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7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7000000}" name="Tabla dinámica16" cacheId="0" applyNumberFormats="0" applyBorderFormats="0" applyFontFormats="0" applyPatternFormats="0" applyAlignmentFormats="0" applyWidthHeightFormats="1" dataCaption="Valores" updatedVersion="5" minRefreshableVersion="3" useAutoFormatting="1" itemPrintTitles="1" createdVersion="5" indent="0" outline="1" outlineData="1" multipleFieldFilters="0" chartFormat="21">
  <location ref="A269:B271" firstHeaderRow="1" firstDataRow="1" firstDataCol="1"/>
  <pivotFields count="31">
    <pivotField showAll="0"/>
    <pivotField showAll="0" defaultSubtotal="0"/>
    <pivotField showAll="0" defaultSubtotal="0"/>
    <pivotField showAll="0"/>
    <pivotField showAll="0" defaultSubtotal="0"/>
    <pivotField showAll="0" defaultSubtota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 defaultSubtotal="0"/>
    <pivotField showAll="0"/>
    <pivotField showAll="0"/>
    <pivotField showAll="0"/>
    <pivotField showAll="0"/>
    <pivotField showAll="0"/>
    <pivotField showAll="0" defaultSubtotal="0"/>
    <pivotField showAll="0" defaultSubtotal="0"/>
    <pivotField showAll="0"/>
    <pivotField showAll="0" defaultSubtotal="0"/>
    <pivotField showAll="0" defaultSubtotal="0"/>
    <pivotField showAll="0" defaultSubtotal="0"/>
    <pivotField showAll="0"/>
    <pivotField axis="axisRow" dataField="1" showAll="0">
      <items count="3">
        <item m="1" x="1"/>
        <item x="0"/>
        <item t="default"/>
      </items>
    </pivotField>
  </pivotFields>
  <rowFields count="1">
    <field x="30"/>
  </rowFields>
  <rowItems count="2">
    <i>
      <x v="1"/>
    </i>
    <i t="grand">
      <x/>
    </i>
  </rowItems>
  <colItems count="1">
    <i/>
  </colItems>
  <dataFields count="1">
    <dataField name="Cuenta de Estado" fld="30" subtotal="count" baseField="0" baseItem="0"/>
  </dataFields>
  <chartFormats count="3">
    <chartFormat chart="18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8" format="1">
      <pivotArea type="data" outline="0" fieldPosition="0">
        <references count="2">
          <reference field="4294967294" count="1" selected="0">
            <x v="0"/>
          </reference>
          <reference field="30" count="1" selected="0">
            <x v="0"/>
          </reference>
        </references>
      </pivotArea>
    </chartFormat>
    <chartFormat chart="18" format="2">
      <pivotArea type="data" outline="0" fieldPosition="0">
        <references count="2">
          <reference field="4294967294" count="1" selected="0">
            <x v="0"/>
          </reference>
          <reference field="30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8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2000000}" name="Tabla dinámica11" cacheId="0" applyNumberFormats="0" applyBorderFormats="0" applyFontFormats="0" applyPatternFormats="0" applyAlignmentFormats="0" applyWidthHeightFormats="1" dataCaption="Valores" updatedVersion="5" minRefreshableVersion="3" useAutoFormatting="1" itemPrintTitles="1" createdVersion="4" indent="0" outline="1" outlineData="1" multipleFieldFilters="0" chartFormat="6">
  <location ref="A95:B97" firstHeaderRow="1" firstDataRow="1" firstDataCol="1"/>
  <pivotFields count="31">
    <pivotField showAll="0" defaultSubtotal="0"/>
    <pivotField showAll="0" defaultSubtotal="0"/>
    <pivotField showAll="0" defaultSubtotal="0"/>
    <pivotField showAll="0"/>
    <pivotField showAll="0" defaultSubtotal="0"/>
    <pivotField showAll="0" defaultSubtotal="0"/>
    <pivotField showAll="0"/>
    <pivotField showAll="0"/>
    <pivotField showAll="0"/>
    <pivotField showAll="0"/>
    <pivotField showAll="0"/>
    <pivotField showAll="0"/>
    <pivotField showAll="0"/>
    <pivotField axis="axisRow" dataField="1" showAll="0">
      <items count="3">
        <item x="0"/>
        <item m="1" x="1"/>
        <item t="default"/>
      </items>
    </pivotField>
    <pivotField showAll="0"/>
    <pivotField showAll="0"/>
    <pivotField showAll="0"/>
    <pivotField showAll="0" defaultSubtotal="0"/>
    <pivotField showAll="0"/>
    <pivotField showAll="0"/>
    <pivotField showAll="0"/>
    <pivotField showAll="0" defaultSubtotal="0"/>
    <pivotField showAll="0" defaultSubtotal="0"/>
    <pivotField showAll="0" defaultSubtotal="0"/>
    <pivotField showAll="0" defaultSubtotal="0"/>
    <pivotField showAll="0"/>
    <pivotField showAll="0" defaultSubtotal="0"/>
    <pivotField showAll="0" defaultSubtotal="0"/>
    <pivotField showAll="0" defaultSubtotal="0"/>
    <pivotField showAll="0"/>
    <pivotField showAll="0"/>
  </pivotFields>
  <rowFields count="1">
    <field x="13"/>
  </rowFields>
  <rowItems count="2">
    <i>
      <x/>
    </i>
    <i t="grand">
      <x/>
    </i>
  </rowItems>
  <colItems count="1">
    <i/>
  </colItems>
  <dataFields count="1">
    <dataField name="Cuenta de Biomecánicos" fld="13" subtotal="count" baseField="0" baseItem="0"/>
  </dataFields>
  <formats count="3">
    <format dxfId="27">
      <pivotArea field="13" type="button" dataOnly="0" labelOnly="1" outline="0" axis="axisRow" fieldPosition="0"/>
    </format>
    <format dxfId="26">
      <pivotArea dataOnly="0" labelOnly="1" fieldPosition="0">
        <references count="1">
          <reference field="13" count="0"/>
        </references>
      </pivotArea>
    </format>
    <format dxfId="25">
      <pivotArea dataOnly="0" labelOnly="1" grandRow="1" outline="0" fieldPosition="0"/>
    </format>
  </formats>
  <chartFormats count="1">
    <chartFormat chart="5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9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3000000}" name="Tabla dinámica12" cacheId="0" applyNumberFormats="0" applyBorderFormats="0" applyFontFormats="0" applyPatternFormats="0" applyAlignmentFormats="0" applyWidthHeightFormats="1" dataCaption="Valores" updatedVersion="5" minRefreshableVersion="3" useAutoFormatting="1" itemPrintTitles="1" createdVersion="4" indent="0" outline="1" outlineData="1" multipleFieldFilters="0" chartFormat="6">
  <location ref="A82:B84" firstHeaderRow="1" firstDataRow="1" firstDataCol="1"/>
  <pivotFields count="31">
    <pivotField showAll="0" defaultSubtotal="0"/>
    <pivotField showAll="0" defaultSubtotal="0"/>
    <pivotField showAll="0" defaultSubtotal="0"/>
    <pivotField showAll="0"/>
    <pivotField showAll="0" defaultSubtotal="0"/>
    <pivotField showAll="0" defaultSubtotal="0"/>
    <pivotField showAll="0"/>
    <pivotField showAll="0"/>
    <pivotField showAll="0"/>
    <pivotField showAll="0"/>
    <pivotField showAll="0"/>
    <pivotField showAll="0"/>
    <pivotField axis="axisRow" dataField="1" showAll="0">
      <items count="3">
        <item x="0"/>
        <item m="1" x="1"/>
        <item t="default"/>
      </items>
    </pivotField>
    <pivotField showAll="0"/>
    <pivotField showAll="0"/>
    <pivotField showAll="0"/>
    <pivotField showAll="0"/>
    <pivotField showAll="0" defaultSubtotal="0"/>
    <pivotField showAll="0"/>
    <pivotField showAll="0"/>
    <pivotField showAll="0"/>
    <pivotField showAll="0" defaultSubtotal="0"/>
    <pivotField showAll="0" defaultSubtotal="0"/>
    <pivotField showAll="0" defaultSubtotal="0"/>
    <pivotField showAll="0" defaultSubtotal="0"/>
    <pivotField showAll="0"/>
    <pivotField showAll="0" defaultSubtotal="0"/>
    <pivotField showAll="0" defaultSubtotal="0"/>
    <pivotField showAll="0" defaultSubtotal="0"/>
    <pivotField showAll="0"/>
    <pivotField showAll="0"/>
  </pivotFields>
  <rowFields count="1">
    <field x="12"/>
  </rowFields>
  <rowItems count="2">
    <i>
      <x/>
    </i>
    <i t="grand">
      <x/>
    </i>
  </rowItems>
  <colItems count="1">
    <i/>
  </colItems>
  <dataFields count="1">
    <dataField name="Cuenta de Biológicos" fld="12" subtotal="count" baseField="0" baseItem="0"/>
  </dataFields>
  <formats count="3">
    <format dxfId="30">
      <pivotArea field="12" type="button" dataOnly="0" labelOnly="1" outline="0" axis="axisRow" fieldPosition="0"/>
    </format>
    <format dxfId="29">
      <pivotArea dataOnly="0" labelOnly="1" fieldPosition="0">
        <references count="1">
          <reference field="12" count="0"/>
        </references>
      </pivotArea>
    </format>
    <format dxfId="28">
      <pivotArea dataOnly="0" labelOnly="1" grandRow="1" outline="0" fieldPosition="0"/>
    </format>
  </formats>
  <chartFormats count="1">
    <chartFormat chart="5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ivotTable" Target="../pivotTables/pivotTable8.xml"/><Relationship Id="rId13" Type="http://schemas.openxmlformats.org/officeDocument/2006/relationships/pivotTable" Target="../pivotTables/pivotTable13.xml"/><Relationship Id="rId3" Type="http://schemas.openxmlformats.org/officeDocument/2006/relationships/pivotTable" Target="../pivotTables/pivotTable3.xml"/><Relationship Id="rId7" Type="http://schemas.openxmlformats.org/officeDocument/2006/relationships/pivotTable" Target="../pivotTables/pivotTable7.xml"/><Relationship Id="rId12" Type="http://schemas.openxmlformats.org/officeDocument/2006/relationships/pivotTable" Target="../pivotTables/pivotTable12.xml"/><Relationship Id="rId17" Type="http://schemas.openxmlformats.org/officeDocument/2006/relationships/drawing" Target="../drawings/drawing2.xml"/><Relationship Id="rId2" Type="http://schemas.openxmlformats.org/officeDocument/2006/relationships/pivotTable" Target="../pivotTables/pivotTable2.xml"/><Relationship Id="rId16" Type="http://schemas.openxmlformats.org/officeDocument/2006/relationships/pivotTable" Target="../pivotTables/pivotTable16.xml"/><Relationship Id="rId1" Type="http://schemas.openxmlformats.org/officeDocument/2006/relationships/pivotTable" Target="../pivotTables/pivotTable1.xml"/><Relationship Id="rId6" Type="http://schemas.openxmlformats.org/officeDocument/2006/relationships/pivotTable" Target="../pivotTables/pivotTable6.xml"/><Relationship Id="rId11" Type="http://schemas.openxmlformats.org/officeDocument/2006/relationships/pivotTable" Target="../pivotTables/pivotTable11.xml"/><Relationship Id="rId5" Type="http://schemas.openxmlformats.org/officeDocument/2006/relationships/pivotTable" Target="../pivotTables/pivotTable5.xml"/><Relationship Id="rId15" Type="http://schemas.openxmlformats.org/officeDocument/2006/relationships/pivotTable" Target="../pivotTables/pivotTable15.xml"/><Relationship Id="rId10" Type="http://schemas.openxmlformats.org/officeDocument/2006/relationships/pivotTable" Target="../pivotTables/pivotTable10.xml"/><Relationship Id="rId4" Type="http://schemas.openxmlformats.org/officeDocument/2006/relationships/pivotTable" Target="../pivotTables/pivotTable4.xml"/><Relationship Id="rId9" Type="http://schemas.openxmlformats.org/officeDocument/2006/relationships/pivotTable" Target="../pivotTables/pivotTable9.xml"/><Relationship Id="rId14" Type="http://schemas.openxmlformats.org/officeDocument/2006/relationships/pivotTable" Target="../pivotTables/pivotTable1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20"/>
  <sheetViews>
    <sheetView tabSelected="1" zoomScaleNormal="100" workbookViewId="0">
      <selection activeCell="A3" sqref="A3:A5"/>
    </sheetView>
  </sheetViews>
  <sheetFormatPr baseColWidth="10" defaultColWidth="11.42578125" defaultRowHeight="14.25" x14ac:dyDescent="0.2"/>
  <cols>
    <col min="1" max="3" width="11.85546875" style="45" customWidth="1"/>
    <col min="4" max="4" width="18.28515625" style="45" customWidth="1"/>
    <col min="5" max="5" width="18.42578125" style="45" customWidth="1"/>
    <col min="6" max="7" width="21.5703125" style="45" customWidth="1"/>
    <col min="8" max="8" width="9.5703125" style="45" customWidth="1"/>
    <col min="9" max="9" width="17.7109375" style="45" customWidth="1"/>
    <col min="10" max="10" width="13.5703125" style="45" customWidth="1"/>
    <col min="11" max="11" width="14.140625" style="46" customWidth="1"/>
    <col min="12" max="12" width="13.5703125" style="46" customWidth="1"/>
    <col min="13" max="13" width="12.140625" style="46" customWidth="1"/>
    <col min="14" max="14" width="18.140625" style="46" customWidth="1"/>
    <col min="15" max="15" width="19.7109375" style="46" customWidth="1"/>
    <col min="16" max="16" width="11.42578125" style="46" customWidth="1"/>
    <col min="17" max="17" width="19.140625" style="46" customWidth="1"/>
    <col min="18" max="18" width="20.140625" style="46" customWidth="1"/>
    <col min="19" max="19" width="10.42578125" style="46" bestFit="1" customWidth="1"/>
    <col min="20" max="20" width="38.140625" style="46" customWidth="1"/>
    <col min="21" max="21" width="19.5703125" style="45" customWidth="1"/>
    <col min="22" max="22" width="15.140625" style="45" customWidth="1"/>
    <col min="23" max="23" width="14.140625" style="45" customWidth="1"/>
    <col min="24" max="24" width="19.5703125" style="45" customWidth="1"/>
    <col min="25" max="25" width="13.5703125" style="46" customWidth="1"/>
    <col min="26" max="26" width="30.28515625" style="46" customWidth="1"/>
    <col min="27" max="27" width="14.85546875" style="46" customWidth="1"/>
    <col min="28" max="28" width="14.140625" style="46" customWidth="1"/>
    <col min="29" max="29" width="17.28515625" style="45" customWidth="1"/>
    <col min="30" max="31" width="13" style="45" customWidth="1"/>
    <col min="32" max="32" width="11.42578125" style="45" customWidth="1"/>
    <col min="33" max="33" width="12.42578125" style="45" customWidth="1"/>
    <col min="34" max="34" width="22" style="46" bestFit="1" customWidth="1"/>
    <col min="35" max="35" width="5.85546875" style="46" bestFit="1" customWidth="1"/>
    <col min="36" max="36" width="36.140625" style="46" bestFit="1" customWidth="1"/>
    <col min="37" max="16384" width="11.42578125" style="46"/>
  </cols>
  <sheetData>
    <row r="1" spans="1:36" ht="15" thickBot="1" x14ac:dyDescent="0.25"/>
    <row r="2" spans="1:36" ht="102" customHeight="1" thickBot="1" x14ac:dyDescent="0.25">
      <c r="A2" s="47"/>
      <c r="B2" s="48"/>
      <c r="C2" s="48"/>
      <c r="D2" s="48"/>
      <c r="E2" s="48"/>
      <c r="F2" s="84" t="s">
        <v>153</v>
      </c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84"/>
      <c r="AB2" s="85"/>
      <c r="AC2" s="99"/>
      <c r="AD2" s="100"/>
      <c r="AE2" s="100"/>
      <c r="AF2" s="100"/>
      <c r="AG2" s="101"/>
    </row>
    <row r="3" spans="1:36" ht="30" customHeight="1" thickBot="1" x14ac:dyDescent="0.3">
      <c r="A3" s="87" t="s">
        <v>10</v>
      </c>
      <c r="B3" s="86" t="s">
        <v>120</v>
      </c>
      <c r="C3" s="86"/>
      <c r="D3" s="86"/>
      <c r="E3" s="86" t="s">
        <v>134</v>
      </c>
      <c r="F3" s="86"/>
      <c r="G3" s="86"/>
      <c r="H3" s="86"/>
      <c r="I3" s="86"/>
      <c r="J3" s="86"/>
      <c r="K3" s="93" t="s">
        <v>5</v>
      </c>
      <c r="L3" s="94"/>
      <c r="M3" s="94"/>
      <c r="N3" s="94"/>
      <c r="O3" s="94"/>
      <c r="P3" s="94"/>
      <c r="Q3" s="94"/>
      <c r="R3" s="95"/>
      <c r="S3" s="102" t="s">
        <v>139</v>
      </c>
      <c r="T3" s="103"/>
      <c r="U3" s="104"/>
      <c r="V3" s="105" t="s">
        <v>135</v>
      </c>
      <c r="W3" s="106"/>
      <c r="X3" s="106"/>
      <c r="Y3" s="106"/>
      <c r="Z3" s="107"/>
      <c r="AA3" s="90" t="s">
        <v>126</v>
      </c>
      <c r="AB3" s="91"/>
      <c r="AC3" s="91"/>
      <c r="AD3" s="91"/>
      <c r="AE3" s="91"/>
      <c r="AF3" s="91"/>
      <c r="AG3" s="92"/>
    </row>
    <row r="4" spans="1:36" s="49" customFormat="1" ht="5.25" hidden="1" customHeight="1" thickBot="1" x14ac:dyDescent="0.3">
      <c r="A4" s="88"/>
      <c r="B4" s="56"/>
      <c r="C4" s="56"/>
      <c r="D4" s="56"/>
      <c r="E4" s="56"/>
      <c r="F4" s="56"/>
      <c r="G4" s="56"/>
      <c r="H4" s="56"/>
      <c r="I4" s="56"/>
      <c r="J4" s="56"/>
      <c r="K4" s="96"/>
      <c r="L4" s="97"/>
      <c r="M4" s="97"/>
      <c r="N4" s="97"/>
      <c r="O4" s="97"/>
      <c r="P4" s="97"/>
      <c r="Q4" s="97"/>
      <c r="R4" s="98"/>
      <c r="S4" s="67"/>
      <c r="T4" s="67"/>
      <c r="U4" s="60"/>
      <c r="V4" s="66"/>
      <c r="W4" s="57"/>
      <c r="X4" s="57"/>
      <c r="Y4" s="58"/>
      <c r="Z4" s="58"/>
      <c r="AA4" s="59"/>
      <c r="AB4" s="59"/>
      <c r="AC4" s="60"/>
      <c r="AD4" s="60"/>
      <c r="AE4" s="60"/>
      <c r="AF4" s="60"/>
      <c r="AG4" s="61"/>
    </row>
    <row r="5" spans="1:36" s="50" customFormat="1" ht="53.25" customHeight="1" thickBot="1" x14ac:dyDescent="0.3">
      <c r="A5" s="89"/>
      <c r="B5" s="62" t="s">
        <v>96</v>
      </c>
      <c r="C5" s="62" t="s">
        <v>154</v>
      </c>
      <c r="D5" s="62" t="s">
        <v>0</v>
      </c>
      <c r="E5" s="62" t="s">
        <v>121</v>
      </c>
      <c r="F5" s="62" t="s">
        <v>122</v>
      </c>
      <c r="G5" s="62" t="s">
        <v>4</v>
      </c>
      <c r="H5" s="62" t="s">
        <v>3</v>
      </c>
      <c r="I5" s="62" t="s">
        <v>11</v>
      </c>
      <c r="J5" s="62" t="s">
        <v>44</v>
      </c>
      <c r="K5" s="62" t="s">
        <v>6</v>
      </c>
      <c r="L5" s="62" t="s">
        <v>7</v>
      </c>
      <c r="M5" s="62" t="s">
        <v>8</v>
      </c>
      <c r="N5" s="62" t="s">
        <v>9</v>
      </c>
      <c r="O5" s="62" t="s">
        <v>12</v>
      </c>
      <c r="P5" s="62" t="s">
        <v>13</v>
      </c>
      <c r="Q5" s="62" t="s">
        <v>14</v>
      </c>
      <c r="R5" s="62" t="s">
        <v>152</v>
      </c>
      <c r="S5" s="62" t="s">
        <v>143</v>
      </c>
      <c r="T5" s="62" t="s">
        <v>144</v>
      </c>
      <c r="U5" s="62" t="s">
        <v>104</v>
      </c>
      <c r="V5" s="62" t="s">
        <v>21</v>
      </c>
      <c r="W5" s="63" t="s">
        <v>22</v>
      </c>
      <c r="X5" s="62" t="s">
        <v>2</v>
      </c>
      <c r="Y5" s="64" t="s">
        <v>108</v>
      </c>
      <c r="Z5" s="62" t="s">
        <v>136</v>
      </c>
      <c r="AA5" s="63" t="s">
        <v>123</v>
      </c>
      <c r="AB5" s="63" t="s">
        <v>42</v>
      </c>
      <c r="AC5" s="62" t="s">
        <v>137</v>
      </c>
      <c r="AD5" s="63" t="s">
        <v>125</v>
      </c>
      <c r="AE5" s="63" t="s">
        <v>138</v>
      </c>
      <c r="AF5" s="63" t="s">
        <v>20</v>
      </c>
      <c r="AG5" s="62" t="s">
        <v>29</v>
      </c>
    </row>
    <row r="6" spans="1:36" s="52" customFormat="1" ht="24.75" customHeight="1" x14ac:dyDescent="0.25">
      <c r="A6" s="39" t="s">
        <v>113</v>
      </c>
      <c r="B6" s="44">
        <f>MONTH(C6)</f>
        <v>1</v>
      </c>
      <c r="C6" s="38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51"/>
      <c r="S6" s="39"/>
      <c r="T6" s="83" t="b">
        <f>IF(OR(S6="Alto"),"Situación crítica, corregir de manera prioritaria, afecta la salud y/o seguridad",IF(OR(S6="Medio"),"Corregir y adoptar medidas de control",IF(OR(S6="Bajo"),"Mejorar el control existente")))</f>
        <v>0</v>
      </c>
      <c r="U6" s="83" t="b">
        <f>IF(OR(S6="Alto"),"Prioritario",IF(OR(S6="Medio"),"Urgente",IF(OR(S6="Bajo"),"Poco Urgente")))</f>
        <v>0</v>
      </c>
      <c r="V6" s="38"/>
      <c r="W6" s="39"/>
      <c r="X6" s="39"/>
      <c r="Y6" s="83" t="b">
        <f>IF(OR(U6="Prioritario"),V6+7,IF(OR(U6="Urgente"),V6+19,IF(OR(U6="poco urgente"),V6+38)))</f>
        <v>0</v>
      </c>
      <c r="Z6" s="39"/>
      <c r="AA6" s="39"/>
      <c r="AB6" s="43"/>
      <c r="AC6" s="39"/>
      <c r="AD6" s="39"/>
      <c r="AE6" s="83" t="b">
        <f>IF(OR(AD6="Si"),"No",IF(OR(AD6="No"),"Si"))</f>
        <v>0</v>
      </c>
      <c r="AF6" s="38"/>
      <c r="AG6" s="83" t="str">
        <f>IF(OR(AB6=0%),"Sin plan de acción",IF(OR(AB6=50%),"En proceso",IF(OR(AB6=100%),"Cerrado",IF(OR(AB6="Vacio")," "))))</f>
        <v>Sin plan de acción</v>
      </c>
    </row>
    <row r="7" spans="1:36" ht="24.75" customHeight="1" x14ac:dyDescent="0.2">
      <c r="A7" s="40">
        <f>+A6+1</f>
        <v>2</v>
      </c>
      <c r="B7" s="44">
        <f t="shared" ref="B7:B20" si="0">MONTH(C7)</f>
        <v>1</v>
      </c>
      <c r="C7" s="38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53"/>
      <c r="S7" s="39"/>
      <c r="T7" s="83" t="b">
        <f t="shared" ref="T7:T20" si="1">IF(OR(S7="Alto"),"Situación crítica, corregir de manera prioritaria",IF(OR(S7="Medio"),"Corregir y adoptar medidas de control",IF(OR(S7="Bajo"),"Mejorar el control existente")))</f>
        <v>0</v>
      </c>
      <c r="U7" s="83" t="b">
        <f t="shared" ref="U7:U20" si="2">IF(OR(S7="Alto"),"Prioritario",IF(OR(S7="Medio"),"Urgente",IF(OR(S7="Bajo"),"Poco Urgente")))</f>
        <v>0</v>
      </c>
      <c r="V7" s="38"/>
      <c r="W7" s="39"/>
      <c r="X7" s="39"/>
      <c r="Y7" s="83" t="b">
        <f t="shared" ref="Y7:Y20" si="3">IF(OR(U7="Prioritario"),V7+7,IF(OR(U7="Urgente"),V7+19,IF(OR(U7="poco urgente"),V7+38)))</f>
        <v>0</v>
      </c>
      <c r="Z7" s="39"/>
      <c r="AA7" s="39"/>
      <c r="AB7" s="43"/>
      <c r="AC7" s="33"/>
      <c r="AD7" s="39"/>
      <c r="AE7" s="83" t="b">
        <f t="shared" ref="AE7:AE20" si="4">IF(OR(AD7="Si"),"No",IF(OR(AD7="No"),"Si"))</f>
        <v>0</v>
      </c>
      <c r="AF7" s="38"/>
      <c r="AG7" s="83" t="str">
        <f t="shared" ref="AG7:AG20" si="5">IF(OR(AB7=0%),"Sin plan de acción",IF(OR(AB7=50%),"En proceso",IF(OR(AB7=100%),"Cerrado",IF(OR(AB7="Vacio")," "))))</f>
        <v>Sin plan de acción</v>
      </c>
      <c r="AJ7" s="46">
        <f>27+21+27+21</f>
        <v>96</v>
      </c>
    </row>
    <row r="8" spans="1:36" ht="24.75" customHeight="1" x14ac:dyDescent="0.2">
      <c r="A8" s="40">
        <f t="shared" ref="A8:A20" si="6">+A7+1</f>
        <v>3</v>
      </c>
      <c r="B8" s="44">
        <f t="shared" si="0"/>
        <v>1</v>
      </c>
      <c r="C8" s="38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53"/>
      <c r="S8" s="39"/>
      <c r="T8" s="83" t="b">
        <f t="shared" si="1"/>
        <v>0</v>
      </c>
      <c r="U8" s="83" t="b">
        <f t="shared" si="2"/>
        <v>0</v>
      </c>
      <c r="V8" s="38"/>
      <c r="W8" s="39"/>
      <c r="X8" s="39"/>
      <c r="Y8" s="83" t="b">
        <f t="shared" si="3"/>
        <v>0</v>
      </c>
      <c r="Z8" s="39"/>
      <c r="AA8" s="39"/>
      <c r="AB8" s="43"/>
      <c r="AC8" s="33"/>
      <c r="AD8" s="39"/>
      <c r="AE8" s="83" t="b">
        <f t="shared" si="4"/>
        <v>0</v>
      </c>
      <c r="AF8" s="38"/>
      <c r="AG8" s="83" t="str">
        <f t="shared" si="5"/>
        <v>Sin plan de acción</v>
      </c>
    </row>
    <row r="9" spans="1:36" ht="24.75" customHeight="1" x14ac:dyDescent="0.2">
      <c r="A9" s="40">
        <f t="shared" si="6"/>
        <v>4</v>
      </c>
      <c r="B9" s="44">
        <f t="shared" si="0"/>
        <v>1</v>
      </c>
      <c r="C9" s="38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53"/>
      <c r="S9" s="39"/>
      <c r="T9" s="83" t="b">
        <f t="shared" si="1"/>
        <v>0</v>
      </c>
      <c r="U9" s="83" t="b">
        <f t="shared" si="2"/>
        <v>0</v>
      </c>
      <c r="V9" s="38"/>
      <c r="W9" s="39"/>
      <c r="X9" s="39"/>
      <c r="Y9" s="83" t="b">
        <f t="shared" si="3"/>
        <v>0</v>
      </c>
      <c r="Z9" s="39"/>
      <c r="AA9" s="39"/>
      <c r="AB9" s="43"/>
      <c r="AC9" s="33"/>
      <c r="AD9" s="39"/>
      <c r="AE9" s="83" t="b">
        <f t="shared" si="4"/>
        <v>0</v>
      </c>
      <c r="AF9" s="38"/>
      <c r="AG9" s="83" t="str">
        <f t="shared" si="5"/>
        <v>Sin plan de acción</v>
      </c>
    </row>
    <row r="10" spans="1:36" ht="24.75" customHeight="1" x14ac:dyDescent="0.2">
      <c r="A10" s="40">
        <f t="shared" si="6"/>
        <v>5</v>
      </c>
      <c r="B10" s="44">
        <f t="shared" si="0"/>
        <v>1</v>
      </c>
      <c r="C10" s="38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53"/>
      <c r="S10" s="39"/>
      <c r="T10" s="83" t="b">
        <f t="shared" si="1"/>
        <v>0</v>
      </c>
      <c r="U10" s="83" t="b">
        <f t="shared" si="2"/>
        <v>0</v>
      </c>
      <c r="V10" s="38"/>
      <c r="W10" s="39"/>
      <c r="X10" s="39"/>
      <c r="Y10" s="83" t="b">
        <f t="shared" si="3"/>
        <v>0</v>
      </c>
      <c r="Z10" s="39"/>
      <c r="AA10" s="39"/>
      <c r="AB10" s="43"/>
      <c r="AC10" s="33"/>
      <c r="AD10" s="39"/>
      <c r="AE10" s="83" t="b">
        <f t="shared" si="4"/>
        <v>0</v>
      </c>
      <c r="AF10" s="38"/>
      <c r="AG10" s="83" t="str">
        <f t="shared" si="5"/>
        <v>Sin plan de acción</v>
      </c>
    </row>
    <row r="11" spans="1:36" ht="24.75" customHeight="1" x14ac:dyDescent="0.2">
      <c r="A11" s="40">
        <f t="shared" si="6"/>
        <v>6</v>
      </c>
      <c r="B11" s="44">
        <f t="shared" si="0"/>
        <v>1</v>
      </c>
      <c r="C11" s="38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53"/>
      <c r="S11" s="39"/>
      <c r="T11" s="83" t="b">
        <f t="shared" si="1"/>
        <v>0</v>
      </c>
      <c r="U11" s="83" t="b">
        <f t="shared" si="2"/>
        <v>0</v>
      </c>
      <c r="V11" s="38"/>
      <c r="W11" s="39"/>
      <c r="X11" s="39"/>
      <c r="Y11" s="83" t="b">
        <f t="shared" si="3"/>
        <v>0</v>
      </c>
      <c r="Z11" s="39"/>
      <c r="AA11" s="39"/>
      <c r="AB11" s="43"/>
      <c r="AC11" s="33"/>
      <c r="AD11" s="39"/>
      <c r="AE11" s="83" t="b">
        <f t="shared" si="4"/>
        <v>0</v>
      </c>
      <c r="AF11" s="38"/>
      <c r="AG11" s="83" t="str">
        <f t="shared" si="5"/>
        <v>Sin plan de acción</v>
      </c>
    </row>
    <row r="12" spans="1:36" ht="24.75" customHeight="1" x14ac:dyDescent="0.2">
      <c r="A12" s="40">
        <f t="shared" si="6"/>
        <v>7</v>
      </c>
      <c r="B12" s="44">
        <f t="shared" si="0"/>
        <v>1</v>
      </c>
      <c r="C12" s="38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53"/>
      <c r="S12" s="39"/>
      <c r="T12" s="83" t="b">
        <f t="shared" si="1"/>
        <v>0</v>
      </c>
      <c r="U12" s="83" t="b">
        <f t="shared" si="2"/>
        <v>0</v>
      </c>
      <c r="V12" s="38"/>
      <c r="W12" s="39"/>
      <c r="X12" s="39"/>
      <c r="Y12" s="83" t="b">
        <f t="shared" si="3"/>
        <v>0</v>
      </c>
      <c r="Z12" s="39"/>
      <c r="AA12" s="39"/>
      <c r="AB12" s="43"/>
      <c r="AC12" s="33"/>
      <c r="AD12" s="39"/>
      <c r="AE12" s="83" t="b">
        <f t="shared" si="4"/>
        <v>0</v>
      </c>
      <c r="AF12" s="38"/>
      <c r="AG12" s="83" t="str">
        <f t="shared" si="5"/>
        <v>Sin plan de acción</v>
      </c>
    </row>
    <row r="13" spans="1:36" ht="24.75" customHeight="1" x14ac:dyDescent="0.2">
      <c r="A13" s="40">
        <f t="shared" si="6"/>
        <v>8</v>
      </c>
      <c r="B13" s="44">
        <f t="shared" si="0"/>
        <v>1</v>
      </c>
      <c r="C13" s="38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53"/>
      <c r="S13" s="39"/>
      <c r="T13" s="83" t="b">
        <f t="shared" si="1"/>
        <v>0</v>
      </c>
      <c r="U13" s="83" t="b">
        <f t="shared" si="2"/>
        <v>0</v>
      </c>
      <c r="V13" s="38"/>
      <c r="W13" s="39"/>
      <c r="X13" s="39"/>
      <c r="Y13" s="83" t="b">
        <f t="shared" si="3"/>
        <v>0</v>
      </c>
      <c r="Z13" s="39"/>
      <c r="AA13" s="39"/>
      <c r="AB13" s="43"/>
      <c r="AC13" s="33"/>
      <c r="AD13" s="39"/>
      <c r="AE13" s="83" t="b">
        <f t="shared" si="4"/>
        <v>0</v>
      </c>
      <c r="AF13" s="38"/>
      <c r="AG13" s="83" t="str">
        <f t="shared" si="5"/>
        <v>Sin plan de acción</v>
      </c>
    </row>
    <row r="14" spans="1:36" ht="24.75" customHeight="1" x14ac:dyDescent="0.2">
      <c r="A14" s="40">
        <f t="shared" si="6"/>
        <v>9</v>
      </c>
      <c r="B14" s="44">
        <f t="shared" si="0"/>
        <v>1</v>
      </c>
      <c r="C14" s="38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53"/>
      <c r="S14" s="39"/>
      <c r="T14" s="83" t="b">
        <f t="shared" si="1"/>
        <v>0</v>
      </c>
      <c r="U14" s="83" t="b">
        <f t="shared" si="2"/>
        <v>0</v>
      </c>
      <c r="V14" s="38"/>
      <c r="W14" s="39"/>
      <c r="X14" s="39"/>
      <c r="Y14" s="83" t="b">
        <f t="shared" si="3"/>
        <v>0</v>
      </c>
      <c r="Z14" s="39"/>
      <c r="AA14" s="39"/>
      <c r="AB14" s="43"/>
      <c r="AC14" s="33"/>
      <c r="AD14" s="39"/>
      <c r="AE14" s="83" t="b">
        <f t="shared" si="4"/>
        <v>0</v>
      </c>
      <c r="AF14" s="38"/>
      <c r="AG14" s="83" t="str">
        <f t="shared" si="5"/>
        <v>Sin plan de acción</v>
      </c>
    </row>
    <row r="15" spans="1:36" ht="24.75" customHeight="1" x14ac:dyDescent="0.2">
      <c r="A15" s="40">
        <f t="shared" si="6"/>
        <v>10</v>
      </c>
      <c r="B15" s="44">
        <f t="shared" si="0"/>
        <v>1</v>
      </c>
      <c r="C15" s="38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54"/>
      <c r="P15" s="54"/>
      <c r="Q15" s="39"/>
      <c r="R15" s="53"/>
      <c r="S15" s="39"/>
      <c r="T15" s="83" t="b">
        <f t="shared" si="1"/>
        <v>0</v>
      </c>
      <c r="U15" s="83" t="b">
        <f t="shared" si="2"/>
        <v>0</v>
      </c>
      <c r="V15" s="38"/>
      <c r="W15" s="39"/>
      <c r="X15" s="39"/>
      <c r="Y15" s="83" t="b">
        <f t="shared" si="3"/>
        <v>0</v>
      </c>
      <c r="Z15" s="39"/>
      <c r="AA15" s="39"/>
      <c r="AB15" s="43"/>
      <c r="AC15" s="33"/>
      <c r="AD15" s="39"/>
      <c r="AE15" s="83" t="b">
        <f t="shared" si="4"/>
        <v>0</v>
      </c>
      <c r="AF15" s="35"/>
      <c r="AG15" s="83" t="str">
        <f t="shared" si="5"/>
        <v>Sin plan de acción</v>
      </c>
    </row>
    <row r="16" spans="1:36" ht="24.75" customHeight="1" x14ac:dyDescent="0.2">
      <c r="A16" s="40">
        <f t="shared" si="6"/>
        <v>11</v>
      </c>
      <c r="B16" s="44">
        <f t="shared" si="0"/>
        <v>1</v>
      </c>
      <c r="C16" s="38"/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54"/>
      <c r="P16" s="54"/>
      <c r="Q16" s="39"/>
      <c r="R16" s="53"/>
      <c r="S16" s="39"/>
      <c r="T16" s="83" t="b">
        <f t="shared" si="1"/>
        <v>0</v>
      </c>
      <c r="U16" s="83" t="b">
        <f t="shared" si="2"/>
        <v>0</v>
      </c>
      <c r="V16" s="38"/>
      <c r="W16" s="55"/>
      <c r="X16" s="39"/>
      <c r="Y16" s="83" t="b">
        <f t="shared" si="3"/>
        <v>0</v>
      </c>
      <c r="Z16" s="39"/>
      <c r="AA16" s="39"/>
      <c r="AB16" s="43"/>
      <c r="AC16" s="33"/>
      <c r="AD16" s="39"/>
      <c r="AE16" s="83" t="b">
        <f t="shared" si="4"/>
        <v>0</v>
      </c>
      <c r="AF16" s="34"/>
      <c r="AG16" s="83" t="str">
        <f t="shared" si="5"/>
        <v>Sin plan de acción</v>
      </c>
    </row>
    <row r="17" spans="1:33" ht="24.75" customHeight="1" x14ac:dyDescent="0.2">
      <c r="A17" s="40">
        <f>+A16+1</f>
        <v>12</v>
      </c>
      <c r="B17" s="44">
        <f t="shared" si="0"/>
        <v>1</v>
      </c>
      <c r="C17" s="55"/>
      <c r="D17" s="55"/>
      <c r="E17" s="55"/>
      <c r="F17" s="39"/>
      <c r="G17" s="55"/>
      <c r="H17" s="55"/>
      <c r="I17" s="55"/>
      <c r="J17" s="55"/>
      <c r="K17" s="54"/>
      <c r="L17" s="54"/>
      <c r="M17" s="54"/>
      <c r="N17" s="54"/>
      <c r="O17" s="54"/>
      <c r="P17" s="54"/>
      <c r="Q17" s="39"/>
      <c r="R17" s="53"/>
      <c r="S17" s="39"/>
      <c r="T17" s="83" t="b">
        <f t="shared" si="1"/>
        <v>0</v>
      </c>
      <c r="U17" s="83" t="b">
        <f t="shared" si="2"/>
        <v>0</v>
      </c>
      <c r="V17" s="38"/>
      <c r="W17" s="55"/>
      <c r="X17" s="39"/>
      <c r="Y17" s="83" t="b">
        <f t="shared" si="3"/>
        <v>0</v>
      </c>
      <c r="Z17" s="54"/>
      <c r="AA17" s="39"/>
      <c r="AB17" s="43"/>
      <c r="AC17" s="55"/>
      <c r="AD17" s="39"/>
      <c r="AE17" s="83" t="b">
        <f t="shared" si="4"/>
        <v>0</v>
      </c>
      <c r="AF17" s="55"/>
      <c r="AG17" s="83" t="str">
        <f t="shared" si="5"/>
        <v>Sin plan de acción</v>
      </c>
    </row>
    <row r="18" spans="1:33" ht="24.75" customHeight="1" x14ac:dyDescent="0.2">
      <c r="A18" s="40">
        <f t="shared" si="6"/>
        <v>13</v>
      </c>
      <c r="B18" s="44">
        <f t="shared" si="0"/>
        <v>1</v>
      </c>
      <c r="C18" s="55"/>
      <c r="D18" s="55"/>
      <c r="E18" s="55"/>
      <c r="F18" s="39"/>
      <c r="G18" s="55"/>
      <c r="H18" s="55"/>
      <c r="I18" s="55"/>
      <c r="J18" s="55"/>
      <c r="K18" s="54"/>
      <c r="L18" s="54"/>
      <c r="M18" s="54"/>
      <c r="N18" s="54"/>
      <c r="O18" s="54"/>
      <c r="P18" s="54"/>
      <c r="Q18" s="39"/>
      <c r="R18" s="53"/>
      <c r="S18" s="39"/>
      <c r="T18" s="83" t="b">
        <f t="shared" si="1"/>
        <v>0</v>
      </c>
      <c r="U18" s="83" t="b">
        <f t="shared" si="2"/>
        <v>0</v>
      </c>
      <c r="V18" s="38"/>
      <c r="W18" s="55"/>
      <c r="X18" s="55"/>
      <c r="Y18" s="83" t="b">
        <f t="shared" si="3"/>
        <v>0</v>
      </c>
      <c r="Z18" s="54"/>
      <c r="AA18" s="39"/>
      <c r="AB18" s="43"/>
      <c r="AC18" s="55"/>
      <c r="AD18" s="39"/>
      <c r="AE18" s="83" t="b">
        <f t="shared" si="4"/>
        <v>0</v>
      </c>
      <c r="AF18" s="55"/>
      <c r="AG18" s="83" t="str">
        <f t="shared" si="5"/>
        <v>Sin plan de acción</v>
      </c>
    </row>
    <row r="19" spans="1:33" ht="24.75" customHeight="1" x14ac:dyDescent="0.2">
      <c r="A19" s="40">
        <f t="shared" si="6"/>
        <v>14</v>
      </c>
      <c r="B19" s="44">
        <f t="shared" si="0"/>
        <v>1</v>
      </c>
      <c r="C19" s="55"/>
      <c r="D19" s="55"/>
      <c r="E19" s="55"/>
      <c r="F19" s="39"/>
      <c r="G19" s="55"/>
      <c r="H19" s="55"/>
      <c r="I19" s="55"/>
      <c r="J19" s="55"/>
      <c r="K19" s="54"/>
      <c r="L19" s="54"/>
      <c r="M19" s="54"/>
      <c r="N19" s="54"/>
      <c r="O19" s="54"/>
      <c r="P19" s="54"/>
      <c r="Q19" s="39"/>
      <c r="R19" s="53"/>
      <c r="S19" s="39"/>
      <c r="T19" s="83" t="b">
        <f t="shared" si="1"/>
        <v>0</v>
      </c>
      <c r="U19" s="83" t="b">
        <f t="shared" si="2"/>
        <v>0</v>
      </c>
      <c r="V19" s="38"/>
      <c r="W19" s="55"/>
      <c r="X19" s="55"/>
      <c r="Y19" s="83" t="b">
        <f t="shared" si="3"/>
        <v>0</v>
      </c>
      <c r="Z19" s="54"/>
      <c r="AA19" s="39"/>
      <c r="AB19" s="43"/>
      <c r="AC19" s="55"/>
      <c r="AD19" s="39"/>
      <c r="AE19" s="83" t="b">
        <f t="shared" si="4"/>
        <v>0</v>
      </c>
      <c r="AF19" s="55"/>
      <c r="AG19" s="83" t="str">
        <f t="shared" si="5"/>
        <v>Sin plan de acción</v>
      </c>
    </row>
    <row r="20" spans="1:33" ht="24.75" customHeight="1" x14ac:dyDescent="0.2">
      <c r="A20" s="40">
        <f t="shared" si="6"/>
        <v>15</v>
      </c>
      <c r="B20" s="44">
        <f t="shared" si="0"/>
        <v>1</v>
      </c>
      <c r="C20" s="55"/>
      <c r="D20" s="55"/>
      <c r="E20" s="55"/>
      <c r="F20" s="39"/>
      <c r="G20" s="55"/>
      <c r="H20" s="55"/>
      <c r="I20" s="55"/>
      <c r="J20" s="55"/>
      <c r="K20" s="54"/>
      <c r="L20" s="54"/>
      <c r="M20" s="54"/>
      <c r="N20" s="54"/>
      <c r="O20" s="54"/>
      <c r="P20" s="54"/>
      <c r="Q20" s="39"/>
      <c r="R20" s="53"/>
      <c r="S20" s="39"/>
      <c r="T20" s="83" t="b">
        <f t="shared" si="1"/>
        <v>0</v>
      </c>
      <c r="U20" s="83" t="b">
        <f t="shared" si="2"/>
        <v>0</v>
      </c>
      <c r="V20" s="38"/>
      <c r="W20" s="55"/>
      <c r="X20" s="55"/>
      <c r="Y20" s="83" t="b">
        <f t="shared" si="3"/>
        <v>0</v>
      </c>
      <c r="Z20" s="54"/>
      <c r="AA20" s="39"/>
      <c r="AB20" s="43"/>
      <c r="AC20" s="55"/>
      <c r="AD20" s="39"/>
      <c r="AE20" s="83" t="b">
        <f t="shared" si="4"/>
        <v>0</v>
      </c>
      <c r="AF20" s="55"/>
      <c r="AG20" s="83" t="str">
        <f t="shared" si="5"/>
        <v>Sin plan de acción</v>
      </c>
    </row>
  </sheetData>
  <autoFilter ref="A5:AG20" xr:uid="{00000000-0009-0000-0000-000000000000}"/>
  <dataConsolidate/>
  <mergeCells count="9">
    <mergeCell ref="F2:AB2"/>
    <mergeCell ref="B3:D3"/>
    <mergeCell ref="E3:J3"/>
    <mergeCell ref="A3:A5"/>
    <mergeCell ref="AA3:AG3"/>
    <mergeCell ref="K3:R4"/>
    <mergeCell ref="AC2:AG2"/>
    <mergeCell ref="S3:U3"/>
    <mergeCell ref="V3:Z3"/>
  </mergeCells>
  <phoneticPr fontId="9" type="noConversion"/>
  <conditionalFormatting sqref="S6:S20">
    <cfRule type="containsText" dxfId="15" priority="32" operator="containsText" text="Bajo">
      <formula>NOT(ISERROR(SEARCH("Bajo",S6)))</formula>
    </cfRule>
    <cfRule type="containsText" dxfId="14" priority="33" operator="containsText" text="Medio">
      <formula>NOT(ISERROR(SEARCH("Medio",S6)))</formula>
    </cfRule>
    <cfRule type="containsText" dxfId="13" priority="34" operator="containsText" text="Alto">
      <formula>NOT(ISERROR(SEARCH("Alto",S6)))</formula>
    </cfRule>
  </conditionalFormatting>
  <conditionalFormatting sqref="T6:U20">
    <cfRule type="containsText" dxfId="12" priority="26" operator="containsText" text="Poco Urgente">
      <formula>NOT(ISERROR(SEARCH("Poco Urgente",T6)))</formula>
    </cfRule>
    <cfRule type="containsText" dxfId="11" priority="27" operator="containsText" text="Urgente">
      <formula>NOT(ISERROR(SEARCH("Urgente",T6)))</formula>
    </cfRule>
    <cfRule type="containsText" dxfId="10" priority="28" operator="containsText" text="Prioritario">
      <formula>NOT(ISERROR(SEARCH("Prioritario",T6)))</formula>
    </cfRule>
  </conditionalFormatting>
  <conditionalFormatting sqref="AB6">
    <cfRule type="cellIs" dxfId="9" priority="1" operator="equal">
      <formula>" "</formula>
    </cfRule>
  </conditionalFormatting>
  <conditionalFormatting sqref="AB6:AB20">
    <cfRule type="cellIs" dxfId="8" priority="2" operator="equal">
      <formula>0</formula>
    </cfRule>
    <cfRule type="cellIs" dxfId="7" priority="3" operator="equal">
      <formula>0.5</formula>
    </cfRule>
    <cfRule type="cellIs" dxfId="6" priority="4" operator="equal">
      <formula>1</formula>
    </cfRule>
  </conditionalFormatting>
  <conditionalFormatting sqref="AE6:AE20">
    <cfRule type="containsText" dxfId="5" priority="20" operator="containsText" text="Poco Urgente">
      <formula>NOT(ISERROR(SEARCH("Poco Urgente",AE6)))</formula>
    </cfRule>
    <cfRule type="containsText" dxfId="4" priority="21" operator="containsText" text="Urgente">
      <formula>NOT(ISERROR(SEARCH("Urgente",AE6)))</formula>
    </cfRule>
    <cfRule type="containsText" dxfId="3" priority="22" operator="containsText" text="Prioritario">
      <formula>NOT(ISERROR(SEARCH("Prioritario",AE6)))</formula>
    </cfRule>
  </conditionalFormatting>
  <conditionalFormatting sqref="AG6:AG20">
    <cfRule type="containsText" dxfId="2" priority="12" operator="containsText" text="Sin plan de acción">
      <formula>NOT(ISERROR(SEARCH("Sin plan de acción",AG6)))</formula>
    </cfRule>
    <cfRule type="containsText" dxfId="1" priority="13" operator="containsText" text="En proceso">
      <formula>NOT(ISERROR(SEARCH("En proceso",AG6)))</formula>
    </cfRule>
    <cfRule type="containsText" dxfId="0" priority="14" operator="containsText" text="Cerrado">
      <formula>NOT(ISERROR(SEARCH("Cerrado",AG6)))</formula>
    </cfRule>
  </conditionalFormatting>
  <pageMargins left="0.70866141732283472" right="0.70866141732283472" top="0.74803149606299213" bottom="0.74803149606299213" header="0.31496062992125984" footer="0.31496062992125984"/>
  <pageSetup paperSize="41" scale="45" orientation="landscape" r:id="rId1"/>
  <headerFooter>
    <oddFooter>&amp;RSC04-F08 Vr.2 (2024-12-11)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2">
        <x14:dataValidation type="list" allowBlank="1" showInputMessage="1" showErrorMessage="1" xr:uid="{00000000-0002-0000-0000-000000000000}">
          <x14:formula1>
            <xm:f>Desplegables!$D$2:$D$4</xm:f>
          </x14:formula1>
          <xm:sqref>I6:I16</xm:sqref>
        </x14:dataValidation>
        <x14:dataValidation type="list" allowBlank="1" showInputMessage="1" showErrorMessage="1" xr:uid="{00000000-0002-0000-0000-000001000000}">
          <x14:formula1>
            <xm:f>Desplegables!$I$2:$I$7</xm:f>
          </x14:formula1>
          <xm:sqref>L6:L16</xm:sqref>
        </x14:dataValidation>
        <x14:dataValidation type="list" allowBlank="1" showInputMessage="1" showErrorMessage="1" xr:uid="{00000000-0002-0000-0000-000002000000}">
          <x14:formula1>
            <xm:f>Desplegables!$G$2:$G$9</xm:f>
          </x14:formula1>
          <xm:sqref>M6:M16</xm:sqref>
        </x14:dataValidation>
        <x14:dataValidation type="list" allowBlank="1" showInputMessage="1" showErrorMessage="1" xr:uid="{00000000-0002-0000-0000-000003000000}">
          <x14:formula1>
            <xm:f>Desplegables!$M$2:$M$7</xm:f>
          </x14:formula1>
          <xm:sqref>P6:P14</xm:sqref>
        </x14:dataValidation>
        <x14:dataValidation type="list" allowBlank="1" showInputMessage="1" showErrorMessage="1" xr:uid="{00000000-0002-0000-0000-000004000000}">
          <x14:formula1>
            <xm:f>Desplegables!$K$2:$K$9</xm:f>
          </x14:formula1>
          <xm:sqref>N6:N16</xm:sqref>
        </x14:dataValidation>
        <x14:dataValidation type="list" allowBlank="1" showInputMessage="1" showErrorMessage="1" xr:uid="{00000000-0002-0000-0000-000005000000}">
          <x14:formula1>
            <xm:f>Desplegables!$J$2:$J$9</xm:f>
          </x14:formula1>
          <xm:sqref>O6:O14</xm:sqref>
        </x14:dataValidation>
        <x14:dataValidation type="list" allowBlank="1" showInputMessage="1" showErrorMessage="1" xr:uid="{00000000-0002-0000-0000-000006000000}">
          <x14:formula1>
            <xm:f>Desplegables!$H$2:$H$8</xm:f>
          </x14:formula1>
          <xm:sqref>K6:K16</xm:sqref>
        </x14:dataValidation>
        <x14:dataValidation type="list" allowBlank="1" showInputMessage="1" showErrorMessage="1" xr:uid="{00000000-0002-0000-0000-000008000000}">
          <x14:formula1>
            <xm:f>Desplegables!$L$2:$L$14</xm:f>
          </x14:formula1>
          <xm:sqref>Q6:Q20</xm:sqref>
        </x14:dataValidation>
        <x14:dataValidation type="list" allowBlank="1" showInputMessage="1" showErrorMessage="1" xr:uid="{00000000-0002-0000-0000-00000B000000}">
          <x14:formula1>
            <xm:f>Desplegables!$R$2:$R$3</xm:f>
          </x14:formula1>
          <xm:sqref>AA6:AA20 AD6:AD20</xm:sqref>
        </x14:dataValidation>
        <x14:dataValidation type="list" allowBlank="1" showInputMessage="1" showErrorMessage="1" xr:uid="{00000000-0002-0000-0000-00000C000000}">
          <x14:formula1>
            <xm:f>Desplegables!$N$2:$N$4</xm:f>
          </x14:formula1>
          <xm:sqref>S6:S20</xm:sqref>
        </x14:dataValidation>
        <x14:dataValidation type="list" allowBlank="1" showInputMessage="1" showErrorMessage="1" xr:uid="{00000000-0002-0000-0000-00000D000000}">
          <x14:formula1>
            <xm:f>Desplegables!$Q$2:$Q$5</xm:f>
          </x14:formula1>
          <xm:sqref>AB6:AB20</xm:sqref>
        </x14:dataValidation>
        <x14:dataValidation type="list" allowBlank="1" showInputMessage="1" showErrorMessage="1" xr:uid="{894E71CB-AF79-419D-8BBB-92D9DF226689}">
          <x14:formula1>
            <xm:f>Desplegables!$A$2:$A$3</xm:f>
          </x14:formula1>
          <xm:sqref>F6:F20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I272"/>
  <sheetViews>
    <sheetView topLeftCell="A259" workbookViewId="0">
      <selection activeCell="B293" sqref="B293"/>
    </sheetView>
  </sheetViews>
  <sheetFormatPr baseColWidth="10" defaultRowHeight="15" x14ac:dyDescent="0.25"/>
  <cols>
    <col min="1" max="1" width="17.5703125" style="1" customWidth="1"/>
    <col min="2" max="2" width="16.42578125" customWidth="1"/>
    <col min="3" max="5" width="12.5703125" customWidth="1"/>
    <col min="6" max="8" width="22.28515625" customWidth="1"/>
  </cols>
  <sheetData>
    <row r="4" spans="1:2" x14ac:dyDescent="0.25">
      <c r="A4" s="30" t="s">
        <v>32</v>
      </c>
      <c r="B4" t="s">
        <v>127</v>
      </c>
    </row>
    <row r="5" spans="1:2" x14ac:dyDescent="0.25">
      <c r="A5" s="31" t="s">
        <v>94</v>
      </c>
    </row>
    <row r="6" spans="1:2" x14ac:dyDescent="0.25">
      <c r="A6" s="24" t="s">
        <v>33</v>
      </c>
    </row>
    <row r="7" spans="1:2" x14ac:dyDescent="0.25">
      <c r="A7"/>
    </row>
    <row r="8" spans="1:2" x14ac:dyDescent="0.25">
      <c r="A8"/>
    </row>
    <row r="9" spans="1:2" x14ac:dyDescent="0.25">
      <c r="A9"/>
    </row>
    <row r="10" spans="1:2" x14ac:dyDescent="0.25">
      <c r="A10"/>
    </row>
    <row r="11" spans="1:2" x14ac:dyDescent="0.25">
      <c r="A11"/>
    </row>
    <row r="12" spans="1:2" x14ac:dyDescent="0.25">
      <c r="A12"/>
    </row>
    <row r="13" spans="1:2" x14ac:dyDescent="0.25">
      <c r="A13"/>
    </row>
    <row r="14" spans="1:2" x14ac:dyDescent="0.25">
      <c r="A14"/>
    </row>
    <row r="15" spans="1:2" x14ac:dyDescent="0.25">
      <c r="A15"/>
    </row>
    <row r="16" spans="1:2" x14ac:dyDescent="0.25">
      <c r="A16"/>
    </row>
    <row r="17" spans="1:2" x14ac:dyDescent="0.25">
      <c r="A17"/>
    </row>
    <row r="18" spans="1:2" x14ac:dyDescent="0.25">
      <c r="A18"/>
    </row>
    <row r="19" spans="1:2" x14ac:dyDescent="0.25">
      <c r="A19"/>
    </row>
    <row r="20" spans="1:2" x14ac:dyDescent="0.25">
      <c r="A20"/>
    </row>
    <row r="21" spans="1:2" x14ac:dyDescent="0.25">
      <c r="A21"/>
    </row>
    <row r="22" spans="1:2" x14ac:dyDescent="0.25">
      <c r="A22"/>
    </row>
    <row r="23" spans="1:2" x14ac:dyDescent="0.25">
      <c r="A23" s="23" t="s">
        <v>32</v>
      </c>
      <c r="B23" t="s">
        <v>95</v>
      </c>
    </row>
    <row r="24" spans="1:2" x14ac:dyDescent="0.25">
      <c r="A24" s="24" t="s">
        <v>94</v>
      </c>
    </row>
    <row r="25" spans="1:2" x14ac:dyDescent="0.25">
      <c r="A25" s="24" t="s">
        <v>33</v>
      </c>
    </row>
    <row r="26" spans="1:2" x14ac:dyDescent="0.25">
      <c r="A26"/>
    </row>
    <row r="27" spans="1:2" x14ac:dyDescent="0.25">
      <c r="A27"/>
    </row>
    <row r="28" spans="1:2" x14ac:dyDescent="0.25">
      <c r="A28"/>
    </row>
    <row r="29" spans="1:2" x14ac:dyDescent="0.25">
      <c r="A29"/>
    </row>
    <row r="30" spans="1:2" x14ac:dyDescent="0.25">
      <c r="A30"/>
    </row>
    <row r="31" spans="1:2" x14ac:dyDescent="0.25">
      <c r="A31"/>
    </row>
    <row r="32" spans="1:2" x14ac:dyDescent="0.25">
      <c r="A32"/>
    </row>
    <row r="33" spans="1:7" x14ac:dyDescent="0.25">
      <c r="A33"/>
    </row>
    <row r="34" spans="1:7" x14ac:dyDescent="0.25">
      <c r="A34"/>
    </row>
    <row r="40" spans="1:7" x14ac:dyDescent="0.25">
      <c r="A40" s="30" t="s">
        <v>97</v>
      </c>
      <c r="B40" s="30" t="s">
        <v>112</v>
      </c>
      <c r="F40" s="108"/>
      <c r="G40" s="108"/>
    </row>
    <row r="41" spans="1:7" x14ac:dyDescent="0.25">
      <c r="A41" s="23" t="s">
        <v>32</v>
      </c>
      <c r="B41" t="s">
        <v>94</v>
      </c>
      <c r="C41" t="s">
        <v>33</v>
      </c>
      <c r="F41" s="108"/>
      <c r="G41" s="108"/>
    </row>
    <row r="42" spans="1:7" x14ac:dyDescent="0.25">
      <c r="A42" s="24">
        <v>1</v>
      </c>
      <c r="B42">
        <v>15</v>
      </c>
      <c r="C42">
        <v>15</v>
      </c>
      <c r="F42" s="36" t="e">
        <f>+GETPIVOTDATA("MES",$A$40,"MES","Febrero")/GETPIVOTDATA("MES",$A$40)</f>
        <v>#REF!</v>
      </c>
      <c r="G42" s="28" t="e">
        <f>+GETPIVOTDATA("MES",$A$40,"MES","Febrero","Estado","Cerrado")/GETPIVOTDATA("MES",$A$40,"MES","Febrero")</f>
        <v>#REF!</v>
      </c>
    </row>
    <row r="43" spans="1:7" x14ac:dyDescent="0.25">
      <c r="A43" s="24" t="s">
        <v>33</v>
      </c>
      <c r="B43">
        <v>15</v>
      </c>
      <c r="C43">
        <v>15</v>
      </c>
      <c r="F43" s="36" t="e">
        <f>+GETPIVOTDATA("MES",$A$40,"MES","Mayo")/GETPIVOTDATA("MES",$A$40)</f>
        <v>#REF!</v>
      </c>
      <c r="G43" s="28" t="e">
        <f t="shared" ref="G43:G48" si="0">+GETPIVOTDATA("MES",$A$40,"MES","Febrero","Estado","Cerrado")/GETPIVOTDATA("MES",$A$40,"MES","Febrero")</f>
        <v>#REF!</v>
      </c>
    </row>
    <row r="44" spans="1:7" x14ac:dyDescent="0.25">
      <c r="A44"/>
      <c r="F44" s="36" t="e">
        <f>+GETPIVOTDATA("MES",$A$40,"MES","Agosto")/GETPIVOTDATA("MES",$A$40)</f>
        <v>#REF!</v>
      </c>
      <c r="G44" s="28" t="e">
        <f>+GETPIVOTDATA("MES",$A$40,"MES","Agosto","Estado","Cerrado")/GETPIVOTDATA("MES",$A$40,"MES","Agosto")</f>
        <v>#REF!</v>
      </c>
    </row>
    <row r="45" spans="1:7" x14ac:dyDescent="0.25">
      <c r="A45"/>
      <c r="F45" s="36" t="e">
        <f>+GETPIVOTDATA("MES",$A$40,"MES","Junio ")/GETPIVOTDATA("MES",$A$40)</f>
        <v>#REF!</v>
      </c>
      <c r="G45" s="28" t="e">
        <f t="shared" si="0"/>
        <v>#REF!</v>
      </c>
    </row>
    <row r="46" spans="1:7" x14ac:dyDescent="0.25">
      <c r="A46"/>
      <c r="F46" s="36" t="e">
        <f>+GETPIVOTDATA("MES",$A$40,"MES","septiembre")/GETPIVOTDATA("MES",$A$40)</f>
        <v>#REF!</v>
      </c>
      <c r="G46" s="28" t="e">
        <f t="shared" si="0"/>
        <v>#REF!</v>
      </c>
    </row>
    <row r="47" spans="1:7" x14ac:dyDescent="0.25">
      <c r="A47"/>
      <c r="F47" s="36" t="e">
        <f>+GETPIVOTDATA("MES",$A$40,"MES","Octubre")/GETPIVOTDATA("MES",$A$40)</f>
        <v>#REF!</v>
      </c>
      <c r="G47" s="28" t="e">
        <f t="shared" si="0"/>
        <v>#REF!</v>
      </c>
    </row>
    <row r="48" spans="1:7" x14ac:dyDescent="0.25">
      <c r="A48"/>
      <c r="F48" s="36"/>
      <c r="G48" s="28" t="e">
        <f t="shared" si="0"/>
        <v>#REF!</v>
      </c>
    </row>
    <row r="49" spans="1:6" x14ac:dyDescent="0.25">
      <c r="A49"/>
      <c r="F49" s="37" t="e">
        <f>SUM(F42:F48)</f>
        <v>#REF!</v>
      </c>
    </row>
    <row r="50" spans="1:6" x14ac:dyDescent="0.25">
      <c r="A50"/>
    </row>
    <row r="51" spans="1:6" x14ac:dyDescent="0.25">
      <c r="A51"/>
    </row>
    <row r="59" spans="1:6" x14ac:dyDescent="0.25">
      <c r="A59" s="23" t="s">
        <v>32</v>
      </c>
      <c r="B59" t="s">
        <v>35</v>
      </c>
    </row>
    <row r="60" spans="1:6" x14ac:dyDescent="0.25">
      <c r="A60" s="24" t="s">
        <v>94</v>
      </c>
    </row>
    <row r="61" spans="1:6" x14ac:dyDescent="0.25">
      <c r="A61" s="24" t="s">
        <v>33</v>
      </c>
    </row>
    <row r="62" spans="1:6" x14ac:dyDescent="0.25">
      <c r="A62"/>
    </row>
    <row r="63" spans="1:6" x14ac:dyDescent="0.25">
      <c r="A63"/>
    </row>
    <row r="71" spans="1:2" x14ac:dyDescent="0.25">
      <c r="A71" s="23" t="s">
        <v>32</v>
      </c>
      <c r="B71" t="s">
        <v>36</v>
      </c>
    </row>
    <row r="72" spans="1:2" x14ac:dyDescent="0.25">
      <c r="A72" s="24" t="s">
        <v>94</v>
      </c>
    </row>
    <row r="73" spans="1:2" x14ac:dyDescent="0.25">
      <c r="A73" s="24" t="s">
        <v>33</v>
      </c>
    </row>
    <row r="74" spans="1:2" x14ac:dyDescent="0.25">
      <c r="A74"/>
    </row>
    <row r="75" spans="1:2" x14ac:dyDescent="0.25">
      <c r="A75"/>
    </row>
    <row r="82" spans="1:2" x14ac:dyDescent="0.25">
      <c r="A82" s="23" t="s">
        <v>32</v>
      </c>
      <c r="B82" t="s">
        <v>37</v>
      </c>
    </row>
    <row r="83" spans="1:2" x14ac:dyDescent="0.25">
      <c r="A83" s="24" t="s">
        <v>94</v>
      </c>
    </row>
    <row r="84" spans="1:2" x14ac:dyDescent="0.25">
      <c r="A84" s="24" t="s">
        <v>33</v>
      </c>
    </row>
    <row r="85" spans="1:2" x14ac:dyDescent="0.25">
      <c r="A85"/>
    </row>
    <row r="86" spans="1:2" x14ac:dyDescent="0.25">
      <c r="A86"/>
    </row>
    <row r="95" spans="1:2" x14ac:dyDescent="0.25">
      <c r="A95" s="23" t="s">
        <v>32</v>
      </c>
      <c r="B95" t="s">
        <v>38</v>
      </c>
    </row>
    <row r="96" spans="1:2" x14ac:dyDescent="0.25">
      <c r="A96" s="24" t="s">
        <v>94</v>
      </c>
    </row>
    <row r="97" spans="1:2" x14ac:dyDescent="0.25">
      <c r="A97" s="24" t="s">
        <v>33</v>
      </c>
    </row>
    <row r="98" spans="1:2" x14ac:dyDescent="0.25">
      <c r="A98"/>
    </row>
    <row r="99" spans="1:2" x14ac:dyDescent="0.25">
      <c r="A99"/>
    </row>
    <row r="100" spans="1:2" x14ac:dyDescent="0.25">
      <c r="A100"/>
    </row>
    <row r="110" spans="1:2" x14ac:dyDescent="0.25">
      <c r="A110" s="23" t="s">
        <v>32</v>
      </c>
      <c r="B110" t="s">
        <v>39</v>
      </c>
    </row>
    <row r="111" spans="1:2" x14ac:dyDescent="0.25">
      <c r="A111" s="24" t="s">
        <v>94</v>
      </c>
    </row>
    <row r="112" spans="1:2" x14ac:dyDescent="0.25">
      <c r="A112" s="24" t="s">
        <v>33</v>
      </c>
    </row>
    <row r="113" spans="1:2" x14ac:dyDescent="0.25">
      <c r="A113"/>
    </row>
    <row r="123" spans="1:2" x14ac:dyDescent="0.25">
      <c r="A123" s="23" t="s">
        <v>32</v>
      </c>
      <c r="B123" t="s">
        <v>40</v>
      </c>
    </row>
    <row r="124" spans="1:2" x14ac:dyDescent="0.25">
      <c r="A124" s="24" t="s">
        <v>94</v>
      </c>
    </row>
    <row r="125" spans="1:2" x14ac:dyDescent="0.25">
      <c r="A125" s="24" t="s">
        <v>33</v>
      </c>
    </row>
    <row r="126" spans="1:2" x14ac:dyDescent="0.25">
      <c r="A126"/>
    </row>
    <row r="139" spans="1:2" x14ac:dyDescent="0.25">
      <c r="A139" s="23" t="s">
        <v>32</v>
      </c>
      <c r="B139" t="s">
        <v>41</v>
      </c>
    </row>
    <row r="140" spans="1:2" x14ac:dyDescent="0.25">
      <c r="A140" s="24" t="s">
        <v>94</v>
      </c>
    </row>
    <row r="141" spans="1:2" x14ac:dyDescent="0.25">
      <c r="A141" s="24" t="s">
        <v>33</v>
      </c>
    </row>
    <row r="142" spans="1:2" x14ac:dyDescent="0.25">
      <c r="A142"/>
    </row>
    <row r="143" spans="1:2" x14ac:dyDescent="0.25">
      <c r="A143"/>
    </row>
    <row r="144" spans="1:2" x14ac:dyDescent="0.25">
      <c r="A144"/>
    </row>
    <row r="145" spans="1:2" x14ac:dyDescent="0.25">
      <c r="A145"/>
    </row>
    <row r="160" spans="1:2" x14ac:dyDescent="0.25">
      <c r="A160" s="30" t="s">
        <v>32</v>
      </c>
      <c r="B160" t="s">
        <v>128</v>
      </c>
    </row>
    <row r="161" spans="1:9" x14ac:dyDescent="0.25">
      <c r="A161" s="31" t="s">
        <v>94</v>
      </c>
    </row>
    <row r="162" spans="1:9" x14ac:dyDescent="0.25">
      <c r="A162" s="24" t="s">
        <v>33</v>
      </c>
    </row>
    <row r="163" spans="1:9" x14ac:dyDescent="0.25">
      <c r="A163"/>
    </row>
    <row r="174" spans="1:9" ht="15.75" thickBot="1" x14ac:dyDescent="0.3"/>
    <row r="175" spans="1:9" ht="15.75" thickBot="1" x14ac:dyDescent="0.3">
      <c r="A175" s="5" t="s">
        <v>6</v>
      </c>
      <c r="B175" s="5" t="s">
        <v>7</v>
      </c>
      <c r="C175" s="5" t="s">
        <v>8</v>
      </c>
      <c r="D175" s="5" t="s">
        <v>9</v>
      </c>
      <c r="E175" s="5" t="s">
        <v>12</v>
      </c>
      <c r="F175" s="5" t="s">
        <v>13</v>
      </c>
      <c r="G175" s="5" t="s">
        <v>14</v>
      </c>
      <c r="H175" s="5" t="s">
        <v>129</v>
      </c>
      <c r="I175" s="5" t="s">
        <v>103</v>
      </c>
    </row>
    <row r="176" spans="1:9" x14ac:dyDescent="0.25">
      <c r="A176" s="25">
        <f>GETPIVOTDATA("Físicos",$A$59)</f>
        <v>0</v>
      </c>
      <c r="B176" s="26">
        <f>GETPIVOTDATA("Quimicos",$A$71)</f>
        <v>0</v>
      </c>
      <c r="C176" s="26">
        <f>GETPIVOTDATA("Biológicos",$A$82)</f>
        <v>0</v>
      </c>
      <c r="D176" s="26">
        <f>GETPIVOTDATA("Biomecánicos",$A$95)</f>
        <v>0</v>
      </c>
      <c r="E176" s="26">
        <f>GETPIVOTDATA("Psicosociales",$A$110)</f>
        <v>0</v>
      </c>
      <c r="F176" s="26">
        <f>GETPIVOTDATA("Riesgos naturales",$A$123)</f>
        <v>0</v>
      </c>
      <c r="G176" s="26">
        <f>GETPIVOTDATA("Condiciones de Seguridad",$A$139)</f>
        <v>0</v>
      </c>
      <c r="H176" s="26">
        <f>GETPIVOTDATA("Condiciones en salud",$A$160)</f>
        <v>0</v>
      </c>
      <c r="I176">
        <f>SUM(A176:G176)</f>
        <v>0</v>
      </c>
    </row>
    <row r="177" spans="1:9" x14ac:dyDescent="0.25">
      <c r="A177" s="27" t="e">
        <f t="shared" ref="A177:H177" si="1">+A176/$I$176</f>
        <v>#DIV/0!</v>
      </c>
      <c r="B177" s="27" t="e">
        <f t="shared" si="1"/>
        <v>#DIV/0!</v>
      </c>
      <c r="C177" s="27" t="e">
        <f t="shared" si="1"/>
        <v>#DIV/0!</v>
      </c>
      <c r="D177" s="27" t="e">
        <f t="shared" si="1"/>
        <v>#DIV/0!</v>
      </c>
      <c r="E177" s="27" t="e">
        <f t="shared" si="1"/>
        <v>#DIV/0!</v>
      </c>
      <c r="F177" s="27" t="e">
        <f t="shared" si="1"/>
        <v>#DIV/0!</v>
      </c>
      <c r="G177" s="27" t="e">
        <f t="shared" si="1"/>
        <v>#DIV/0!</v>
      </c>
      <c r="H177" s="27" t="e">
        <f t="shared" si="1"/>
        <v>#DIV/0!</v>
      </c>
      <c r="I177" s="28" t="e">
        <f>SUM(A177:G177)</f>
        <v>#DIV/0!</v>
      </c>
    </row>
    <row r="200" spans="1:3" x14ac:dyDescent="0.25">
      <c r="A200" s="30" t="s">
        <v>32</v>
      </c>
      <c r="B200" t="s">
        <v>130</v>
      </c>
    </row>
    <row r="201" spans="1:3" x14ac:dyDescent="0.25">
      <c r="A201" s="31" t="s">
        <v>94</v>
      </c>
      <c r="C201" s="32" t="e">
        <f>GETPIVOTDATA("Plazo de Solución",$A$200,"Plazo de Solución","Prioritario")/GETPIVOTDATA("Plazo de Solución",$A$200)</f>
        <v>#REF!</v>
      </c>
    </row>
    <row r="202" spans="1:3" x14ac:dyDescent="0.25">
      <c r="A202" s="31" t="s">
        <v>33</v>
      </c>
      <c r="C202" s="32" t="e">
        <f>GETPIVOTDATA("Plazo de Solución",$A$200,"Plazo de Solución",)/GETPIVOTDATA("Plazo de Solución",$A$200)</f>
        <v>#DIV/0!</v>
      </c>
    </row>
    <row r="203" spans="1:3" x14ac:dyDescent="0.25">
      <c r="A203"/>
    </row>
    <row r="204" spans="1:3" x14ac:dyDescent="0.25">
      <c r="A204"/>
    </row>
    <row r="205" spans="1:3" x14ac:dyDescent="0.25">
      <c r="A205"/>
    </row>
    <row r="206" spans="1:3" x14ac:dyDescent="0.25">
      <c r="A206"/>
    </row>
    <row r="207" spans="1:3" x14ac:dyDescent="0.25">
      <c r="A207"/>
    </row>
    <row r="208" spans="1:3" x14ac:dyDescent="0.25">
      <c r="A208"/>
    </row>
    <row r="209" spans="1:2" x14ac:dyDescent="0.25">
      <c r="A209"/>
    </row>
    <row r="210" spans="1:2" x14ac:dyDescent="0.25">
      <c r="A210"/>
    </row>
    <row r="211" spans="1:2" x14ac:dyDescent="0.25">
      <c r="A211"/>
    </row>
    <row r="212" spans="1:2" x14ac:dyDescent="0.25">
      <c r="A212"/>
    </row>
    <row r="213" spans="1:2" x14ac:dyDescent="0.25">
      <c r="A213"/>
    </row>
    <row r="214" spans="1:2" x14ac:dyDescent="0.25">
      <c r="A214"/>
    </row>
    <row r="215" spans="1:2" x14ac:dyDescent="0.25">
      <c r="A215"/>
    </row>
    <row r="216" spans="1:2" x14ac:dyDescent="0.25">
      <c r="A216"/>
    </row>
    <row r="217" spans="1:2" x14ac:dyDescent="0.25">
      <c r="A217" s="30" t="s">
        <v>32</v>
      </c>
      <c r="B217" t="s">
        <v>131</v>
      </c>
    </row>
    <row r="218" spans="1:2" x14ac:dyDescent="0.25">
      <c r="A218" s="31" t="s">
        <v>94</v>
      </c>
    </row>
    <row r="219" spans="1:2" x14ac:dyDescent="0.25">
      <c r="A219" s="31" t="s">
        <v>33</v>
      </c>
    </row>
    <row r="220" spans="1:2" x14ac:dyDescent="0.25">
      <c r="A220"/>
    </row>
    <row r="221" spans="1:2" x14ac:dyDescent="0.25">
      <c r="A221"/>
    </row>
    <row r="222" spans="1:2" x14ac:dyDescent="0.25">
      <c r="A222"/>
    </row>
    <row r="234" spans="1:2" x14ac:dyDescent="0.25">
      <c r="A234" s="30" t="s">
        <v>32</v>
      </c>
      <c r="B234" t="s">
        <v>132</v>
      </c>
    </row>
    <row r="235" spans="1:2" x14ac:dyDescent="0.25">
      <c r="A235" s="65" t="s">
        <v>94</v>
      </c>
    </row>
    <row r="236" spans="1:2" x14ac:dyDescent="0.25">
      <c r="A236" s="31" t="s">
        <v>33</v>
      </c>
    </row>
    <row r="237" spans="1:2" x14ac:dyDescent="0.25">
      <c r="A237"/>
    </row>
    <row r="238" spans="1:2" x14ac:dyDescent="0.25">
      <c r="A238"/>
    </row>
    <row r="239" spans="1:2" x14ac:dyDescent="0.25">
      <c r="A239"/>
    </row>
    <row r="240" spans="1:2" x14ac:dyDescent="0.25">
      <c r="A240"/>
    </row>
    <row r="241" spans="1:2" x14ac:dyDescent="0.25">
      <c r="A241"/>
    </row>
    <row r="242" spans="1:2" x14ac:dyDescent="0.25">
      <c r="A242"/>
    </row>
    <row r="243" spans="1:2" x14ac:dyDescent="0.25">
      <c r="A243"/>
    </row>
    <row r="244" spans="1:2" x14ac:dyDescent="0.25">
      <c r="A244"/>
    </row>
    <row r="245" spans="1:2" x14ac:dyDescent="0.25">
      <c r="A245"/>
    </row>
    <row r="246" spans="1:2" x14ac:dyDescent="0.25">
      <c r="A246"/>
    </row>
    <row r="247" spans="1:2" x14ac:dyDescent="0.25">
      <c r="A247"/>
    </row>
    <row r="248" spans="1:2" x14ac:dyDescent="0.25">
      <c r="A248"/>
    </row>
    <row r="249" spans="1:2" x14ac:dyDescent="0.25">
      <c r="A249"/>
    </row>
    <row r="250" spans="1:2" x14ac:dyDescent="0.25">
      <c r="A250" s="30" t="s">
        <v>32</v>
      </c>
      <c r="B250" t="s">
        <v>133</v>
      </c>
    </row>
    <row r="251" spans="1:2" x14ac:dyDescent="0.25">
      <c r="A251" s="31" t="s">
        <v>94</v>
      </c>
    </row>
    <row r="252" spans="1:2" x14ac:dyDescent="0.25">
      <c r="A252" s="31" t="s">
        <v>33</v>
      </c>
    </row>
    <row r="253" spans="1:2" x14ac:dyDescent="0.25">
      <c r="A253"/>
    </row>
    <row r="254" spans="1:2" x14ac:dyDescent="0.25">
      <c r="A254"/>
    </row>
    <row r="255" spans="1:2" x14ac:dyDescent="0.25">
      <c r="A255"/>
    </row>
    <row r="256" spans="1:2" x14ac:dyDescent="0.25">
      <c r="A256"/>
    </row>
    <row r="257" spans="1:2" x14ac:dyDescent="0.25">
      <c r="A257"/>
    </row>
    <row r="258" spans="1:2" x14ac:dyDescent="0.25">
      <c r="A258"/>
    </row>
    <row r="259" spans="1:2" x14ac:dyDescent="0.25">
      <c r="A259"/>
    </row>
    <row r="260" spans="1:2" x14ac:dyDescent="0.25">
      <c r="A260"/>
    </row>
    <row r="261" spans="1:2" x14ac:dyDescent="0.25">
      <c r="A261"/>
    </row>
    <row r="262" spans="1:2" x14ac:dyDescent="0.25">
      <c r="A262"/>
    </row>
    <row r="263" spans="1:2" x14ac:dyDescent="0.25">
      <c r="A263"/>
    </row>
    <row r="264" spans="1:2" x14ac:dyDescent="0.25">
      <c r="A264"/>
    </row>
    <row r="265" spans="1:2" x14ac:dyDescent="0.25">
      <c r="A265"/>
    </row>
    <row r="266" spans="1:2" x14ac:dyDescent="0.25">
      <c r="A266"/>
    </row>
    <row r="267" spans="1:2" x14ac:dyDescent="0.25">
      <c r="A267"/>
    </row>
    <row r="269" spans="1:2" x14ac:dyDescent="0.25">
      <c r="A269" s="30" t="s">
        <v>32</v>
      </c>
      <c r="B269" t="s">
        <v>111</v>
      </c>
    </row>
    <row r="270" spans="1:2" x14ac:dyDescent="0.25">
      <c r="A270" s="31" t="s">
        <v>94</v>
      </c>
    </row>
    <row r="271" spans="1:2" x14ac:dyDescent="0.25">
      <c r="A271" s="31" t="s">
        <v>33</v>
      </c>
    </row>
    <row r="272" spans="1:2" x14ac:dyDescent="0.25">
      <c r="A272"/>
    </row>
  </sheetData>
  <mergeCells count="2">
    <mergeCell ref="F40:F41"/>
    <mergeCell ref="G40:G41"/>
  </mergeCells>
  <pageMargins left="0.7" right="0.7" top="0.75" bottom="0.75" header="0.3" footer="0.3"/>
  <drawing r:id="rId17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Y14"/>
  <sheetViews>
    <sheetView topLeftCell="E1" workbookViewId="0">
      <selection activeCell="N8" sqref="N8"/>
    </sheetView>
  </sheetViews>
  <sheetFormatPr baseColWidth="10" defaultRowHeight="15" x14ac:dyDescent="0.25"/>
  <cols>
    <col min="1" max="1" width="26.7109375" customWidth="1"/>
    <col min="6" max="6" width="16.85546875" bestFit="1" customWidth="1"/>
    <col min="7" max="7" width="15.7109375" customWidth="1"/>
    <col min="10" max="10" width="46.5703125" bestFit="1" customWidth="1"/>
    <col min="11" max="11" width="15" customWidth="1"/>
    <col min="12" max="12" width="37" bestFit="1" customWidth="1"/>
    <col min="16" max="16" width="12.85546875" bestFit="1" customWidth="1"/>
  </cols>
  <sheetData>
    <row r="1" spans="1:25" s="6" customFormat="1" ht="30" customHeight="1" x14ac:dyDescent="0.25">
      <c r="A1" s="7" t="s">
        <v>15</v>
      </c>
      <c r="B1" s="7" t="s">
        <v>17</v>
      </c>
      <c r="C1" s="7" t="s">
        <v>23</v>
      </c>
      <c r="D1" s="7" t="s">
        <v>25</v>
      </c>
      <c r="E1" s="7" t="s">
        <v>115</v>
      </c>
      <c r="F1" s="7" t="s">
        <v>29</v>
      </c>
      <c r="G1" s="8" t="s">
        <v>50</v>
      </c>
      <c r="H1" s="9" t="s">
        <v>51</v>
      </c>
      <c r="I1" s="10" t="s">
        <v>52</v>
      </c>
      <c r="J1" s="15" t="s">
        <v>48</v>
      </c>
      <c r="K1" s="9" t="s">
        <v>9</v>
      </c>
      <c r="L1" s="16" t="s">
        <v>14</v>
      </c>
      <c r="M1" s="17" t="s">
        <v>53</v>
      </c>
      <c r="N1" s="41" t="s">
        <v>139</v>
      </c>
      <c r="O1" s="41" t="s">
        <v>143</v>
      </c>
      <c r="P1" s="17" t="s">
        <v>105</v>
      </c>
      <c r="Q1" s="17" t="s">
        <v>109</v>
      </c>
      <c r="R1" s="6" t="s">
        <v>124</v>
      </c>
    </row>
    <row r="2" spans="1:25" ht="67.5" customHeight="1" thickBot="1" x14ac:dyDescent="0.3">
      <c r="A2" t="s">
        <v>1</v>
      </c>
      <c r="B2" t="s">
        <v>18</v>
      </c>
      <c r="C2" t="s">
        <v>34</v>
      </c>
      <c r="D2" t="s">
        <v>26</v>
      </c>
      <c r="E2" t="s">
        <v>116</v>
      </c>
      <c r="F2" s="2" t="s">
        <v>30</v>
      </c>
      <c r="G2" s="11" t="s">
        <v>54</v>
      </c>
      <c r="H2" s="11" t="s">
        <v>55</v>
      </c>
      <c r="I2" s="11" t="s">
        <v>56</v>
      </c>
      <c r="J2" s="20" t="s">
        <v>57</v>
      </c>
      <c r="K2" s="12" t="s">
        <v>58</v>
      </c>
      <c r="L2" s="11" t="s">
        <v>59</v>
      </c>
      <c r="M2" s="18" t="s">
        <v>60</v>
      </c>
      <c r="N2" s="71" t="s">
        <v>140</v>
      </c>
      <c r="O2" s="68" t="s">
        <v>146</v>
      </c>
      <c r="P2" t="s">
        <v>114</v>
      </c>
      <c r="Q2" s="29">
        <v>0</v>
      </c>
      <c r="R2" t="s">
        <v>18</v>
      </c>
    </row>
    <row r="3" spans="1:25" ht="45" customHeight="1" thickBot="1" x14ac:dyDescent="0.3">
      <c r="A3" t="s">
        <v>16</v>
      </c>
      <c r="B3" t="s">
        <v>19</v>
      </c>
      <c r="C3" t="s">
        <v>24</v>
      </c>
      <c r="D3" t="s">
        <v>27</v>
      </c>
      <c r="E3" t="s">
        <v>117</v>
      </c>
      <c r="F3" s="3" t="s">
        <v>43</v>
      </c>
      <c r="G3" s="11" t="s">
        <v>61</v>
      </c>
      <c r="H3" s="11" t="s">
        <v>62</v>
      </c>
      <c r="I3" s="11" t="s">
        <v>47</v>
      </c>
      <c r="J3" s="20" t="s">
        <v>63</v>
      </c>
      <c r="K3" s="12" t="s">
        <v>64</v>
      </c>
      <c r="L3" s="11" t="s">
        <v>65</v>
      </c>
      <c r="M3" s="18" t="s">
        <v>66</v>
      </c>
      <c r="N3" s="72" t="s">
        <v>141</v>
      </c>
      <c r="O3" s="69" t="s">
        <v>145</v>
      </c>
      <c r="P3" t="s">
        <v>106</v>
      </c>
      <c r="Q3" s="29">
        <v>0.5</v>
      </c>
      <c r="R3" t="s">
        <v>19</v>
      </c>
    </row>
    <row r="4" spans="1:25" ht="33.75" customHeight="1" thickBot="1" x14ac:dyDescent="0.3">
      <c r="C4">
        <v>1</v>
      </c>
      <c r="D4" t="s">
        <v>28</v>
      </c>
      <c r="E4" t="s">
        <v>118</v>
      </c>
      <c r="F4" s="4" t="s">
        <v>31</v>
      </c>
      <c r="G4" s="11" t="s">
        <v>67</v>
      </c>
      <c r="H4" s="11" t="s">
        <v>68</v>
      </c>
      <c r="I4" s="11" t="s">
        <v>69</v>
      </c>
      <c r="J4" s="20" t="s">
        <v>70</v>
      </c>
      <c r="K4" s="12" t="s">
        <v>71</v>
      </c>
      <c r="L4" s="11" t="s">
        <v>100</v>
      </c>
      <c r="M4" s="18" t="s">
        <v>72</v>
      </c>
      <c r="N4" s="73" t="s">
        <v>142</v>
      </c>
      <c r="O4" s="70" t="s">
        <v>147</v>
      </c>
      <c r="P4" t="s">
        <v>107</v>
      </c>
      <c r="Q4" s="29">
        <v>1</v>
      </c>
    </row>
    <row r="5" spans="1:25" ht="33.75" customHeight="1" x14ac:dyDescent="0.25">
      <c r="C5">
        <v>2</v>
      </c>
      <c r="E5" t="s">
        <v>119</v>
      </c>
      <c r="G5" s="11" t="s">
        <v>73</v>
      </c>
      <c r="H5" s="11" t="s">
        <v>74</v>
      </c>
      <c r="I5" s="11" t="s">
        <v>46</v>
      </c>
      <c r="J5" s="21" t="s">
        <v>75</v>
      </c>
      <c r="K5" s="12" t="s">
        <v>49</v>
      </c>
      <c r="L5" s="11" t="s">
        <v>98</v>
      </c>
      <c r="M5" s="18" t="s">
        <v>77</v>
      </c>
      <c r="N5" s="42"/>
      <c r="O5" s="42"/>
      <c r="Q5" t="s">
        <v>151</v>
      </c>
    </row>
    <row r="6" spans="1:25" ht="45" customHeight="1" thickBot="1" x14ac:dyDescent="0.3">
      <c r="C6">
        <v>3</v>
      </c>
      <c r="G6" s="11" t="s">
        <v>78</v>
      </c>
      <c r="H6" s="11" t="s">
        <v>79</v>
      </c>
      <c r="I6" s="11" t="s">
        <v>80</v>
      </c>
      <c r="J6" s="20" t="s">
        <v>81</v>
      </c>
      <c r="K6" s="12"/>
      <c r="L6" s="22" t="s">
        <v>110</v>
      </c>
      <c r="M6" s="18" t="s">
        <v>83</v>
      </c>
      <c r="N6" s="42"/>
      <c r="O6" s="42"/>
    </row>
    <row r="7" spans="1:25" ht="45" customHeight="1" thickBot="1" x14ac:dyDescent="0.3">
      <c r="C7">
        <v>4</v>
      </c>
      <c r="G7" s="11" t="s">
        <v>84</v>
      </c>
      <c r="H7" s="11" t="s">
        <v>85</v>
      </c>
      <c r="I7" s="11" t="s">
        <v>91</v>
      </c>
      <c r="J7" s="21" t="s">
        <v>86</v>
      </c>
      <c r="K7" s="12"/>
      <c r="L7" s="11" t="s">
        <v>99</v>
      </c>
      <c r="M7" s="18" t="s">
        <v>88</v>
      </c>
      <c r="N7" s="42"/>
      <c r="O7" s="42"/>
      <c r="P7" s="80" t="s">
        <v>148</v>
      </c>
      <c r="Q7" s="81" t="s">
        <v>149</v>
      </c>
      <c r="R7" s="82" t="s">
        <v>150</v>
      </c>
      <c r="T7" s="77"/>
      <c r="U7" s="78"/>
      <c r="W7" s="79"/>
      <c r="X7" s="79"/>
      <c r="Y7" s="79"/>
    </row>
    <row r="8" spans="1:25" ht="79.5" thickBot="1" x14ac:dyDescent="0.3">
      <c r="C8">
        <v>5</v>
      </c>
      <c r="G8" s="11" t="s">
        <v>89</v>
      </c>
      <c r="H8" s="11" t="s">
        <v>90</v>
      </c>
      <c r="J8" s="11"/>
      <c r="K8" s="12"/>
      <c r="L8" s="11" t="s">
        <v>101</v>
      </c>
      <c r="M8" s="18"/>
      <c r="N8" s="42"/>
      <c r="O8" s="42"/>
      <c r="P8" s="74" t="s">
        <v>146</v>
      </c>
      <c r="Q8" s="75" t="s">
        <v>145</v>
      </c>
      <c r="R8" s="76" t="s">
        <v>147</v>
      </c>
    </row>
    <row r="9" spans="1:25" ht="23.25" thickBot="1" x14ac:dyDescent="0.3">
      <c r="C9">
        <v>6</v>
      </c>
      <c r="G9" s="13" t="s">
        <v>45</v>
      </c>
      <c r="H9" s="13"/>
      <c r="I9" s="13"/>
      <c r="J9" s="13"/>
      <c r="K9" s="14"/>
      <c r="L9" s="11" t="s">
        <v>76</v>
      </c>
      <c r="M9" s="19"/>
      <c r="N9" s="42"/>
      <c r="O9" s="42"/>
    </row>
    <row r="10" spans="1:25" x14ac:dyDescent="0.25">
      <c r="C10">
        <v>7</v>
      </c>
      <c r="L10" s="11" t="s">
        <v>82</v>
      </c>
    </row>
    <row r="11" spans="1:25" x14ac:dyDescent="0.25">
      <c r="C11">
        <v>10</v>
      </c>
      <c r="L11" s="22" t="s">
        <v>102</v>
      </c>
    </row>
    <row r="12" spans="1:25" ht="22.5" x14ac:dyDescent="0.25">
      <c r="L12" s="11" t="s">
        <v>87</v>
      </c>
    </row>
    <row r="13" spans="1:25" x14ac:dyDescent="0.25">
      <c r="L13" s="11" t="s">
        <v>92</v>
      </c>
    </row>
    <row r="14" spans="1:25" ht="15.75" thickBot="1" x14ac:dyDescent="0.3">
      <c r="L14" s="13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SC04-F08-Cuadro de seguimiento</vt:lpstr>
      <vt:lpstr>Tablas dinámicas</vt:lpstr>
      <vt:lpstr>Desplegables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Marcela Rodríguez Lizcano</dc:creator>
  <cp:lastModifiedBy>Mary Carrillo Pacheco</cp:lastModifiedBy>
  <cp:lastPrinted>2024-12-11T23:18:48Z</cp:lastPrinted>
  <dcterms:created xsi:type="dcterms:W3CDTF">2015-07-27T16:12:36Z</dcterms:created>
  <dcterms:modified xsi:type="dcterms:W3CDTF">2024-12-11T23:18:56Z</dcterms:modified>
</cp:coreProperties>
</file>